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"/>
    </mc:Choice>
  </mc:AlternateContent>
  <xr:revisionPtr revIDLastSave="0" documentId="13_ncr:1_{5D85304A-AC1F-44D3-8A44-26163CB13A21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Sales'!$A$1:$T$758</definedName>
    <definedName name="_xlnm.Print_Area" localSheetId="1">'Customer Aging'!$A$4:$H$33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WSK'!$A$2:$S$107</definedName>
    <definedName name="_xlnm.Print_Area" localSheetId="5">'Sales_by Inv No &amp; by customer'!$N$2:$Z$107</definedName>
    <definedName name="_xlnm.Print_Area" localSheetId="4">'Transport_by month (estimate)'!$A$112:$E$232</definedName>
  </definedNames>
  <calcPr calcId="191029" iterateDelta="1E-4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0" i="4" l="1"/>
  <c r="O696" i="4" l="1"/>
  <c r="O728" i="4"/>
  <c r="O727" i="4"/>
  <c r="O656" i="4"/>
  <c r="O655" i="4"/>
  <c r="O654" i="4"/>
  <c r="O653" i="4"/>
  <c r="O652" i="4"/>
  <c r="O737" i="4"/>
  <c r="O736" i="4"/>
  <c r="O735" i="4"/>
  <c r="O734" i="4"/>
  <c r="O518" i="4"/>
  <c r="O547" i="4"/>
  <c r="O546" i="4"/>
  <c r="O545" i="4"/>
  <c r="O544" i="4"/>
  <c r="O517" i="4"/>
  <c r="O516" i="4"/>
  <c r="O515" i="4"/>
  <c r="O514" i="4"/>
  <c r="O513" i="4"/>
  <c r="O512" i="4"/>
  <c r="O473" i="4" l="1"/>
  <c r="O472" i="4"/>
  <c r="O468" i="4"/>
  <c r="O467" i="4"/>
  <c r="O466" i="4"/>
  <c r="O465" i="4"/>
  <c r="O726" i="4" l="1"/>
  <c r="O721" i="4"/>
  <c r="O720" i="4"/>
  <c r="O719" i="4"/>
  <c r="O718" i="4"/>
  <c r="O705" i="4"/>
  <c r="O704" i="4"/>
  <c r="O632" i="4"/>
  <c r="O609" i="4"/>
  <c r="O574" i="4"/>
  <c r="O549" i="4"/>
  <c r="O548" i="4"/>
  <c r="O321" i="4"/>
  <c r="O109" i="4"/>
  <c r="O108" i="4"/>
  <c r="O107" i="4"/>
  <c r="O106" i="4"/>
  <c r="O30" i="4"/>
  <c r="O591" i="4"/>
  <c r="O590" i="4"/>
  <c r="O589" i="4"/>
  <c r="O693" i="4"/>
  <c r="O692" i="4"/>
  <c r="O691" i="4"/>
  <c r="O690" i="4"/>
  <c r="O689" i="4"/>
  <c r="O688" i="4"/>
  <c r="O567" i="4"/>
  <c r="O588" i="4"/>
  <c r="O570" i="4"/>
  <c r="O569" i="4"/>
  <c r="O568" i="4"/>
  <c r="O676" i="4" l="1"/>
  <c r="O675" i="4"/>
  <c r="O674" i="4"/>
  <c r="O673" i="4"/>
  <c r="O672" i="4"/>
  <c r="O522" i="4"/>
  <c r="O521" i="4"/>
  <c r="O520" i="4"/>
  <c r="O507" i="4"/>
  <c r="O506" i="4"/>
  <c r="O505" i="4"/>
  <c r="O504" i="4"/>
  <c r="O503" i="4"/>
  <c r="O498" i="4"/>
  <c r="O497" i="4"/>
  <c r="O496" i="4"/>
  <c r="O495" i="4"/>
  <c r="O486" i="4"/>
  <c r="O488" i="4"/>
  <c r="O487" i="4"/>
  <c r="O485" i="4"/>
  <c r="O484" i="4"/>
  <c r="K755" i="4"/>
  <c r="L755" i="4" s="1"/>
  <c r="K756" i="4"/>
  <c r="L756" i="4" s="1"/>
  <c r="K757" i="4"/>
  <c r="M757" i="4" s="1"/>
  <c r="K758" i="4"/>
  <c r="L758" i="4" s="1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K738" i="4"/>
  <c r="L738" i="4" s="1"/>
  <c r="K739" i="4"/>
  <c r="L739" i="4" s="1"/>
  <c r="K740" i="4"/>
  <c r="M740" i="4" s="1"/>
  <c r="K741" i="4"/>
  <c r="L741" i="4" s="1"/>
  <c r="K742" i="4"/>
  <c r="L742" i="4" s="1"/>
  <c r="K743" i="4"/>
  <c r="L743" i="4" s="1"/>
  <c r="K744" i="4"/>
  <c r="M744" i="4" s="1"/>
  <c r="K745" i="4"/>
  <c r="L745" i="4" s="1"/>
  <c r="K746" i="4"/>
  <c r="L746" i="4" s="1"/>
  <c r="K747" i="4"/>
  <c r="L747" i="4" s="1"/>
  <c r="K748" i="4"/>
  <c r="L748" i="4" s="1"/>
  <c r="K749" i="4"/>
  <c r="L749" i="4" s="1"/>
  <c r="K750" i="4"/>
  <c r="L750" i="4" s="1"/>
  <c r="K751" i="4"/>
  <c r="L751" i="4" s="1"/>
  <c r="K752" i="4"/>
  <c r="L752" i="4" s="1"/>
  <c r="K753" i="4"/>
  <c r="L753" i="4" s="1"/>
  <c r="K754" i="4"/>
  <c r="L754" i="4" s="1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K726" i="4"/>
  <c r="L726" i="4" s="1"/>
  <c r="K727" i="4"/>
  <c r="L727" i="4" s="1"/>
  <c r="K728" i="4"/>
  <c r="M728" i="4" s="1"/>
  <c r="K729" i="4"/>
  <c r="L729" i="4" s="1"/>
  <c r="K730" i="4"/>
  <c r="L730" i="4" s="1"/>
  <c r="K731" i="4"/>
  <c r="M731" i="4" s="1"/>
  <c r="K732" i="4"/>
  <c r="L732" i="4" s="1"/>
  <c r="K733" i="4"/>
  <c r="L733" i="4" s="1"/>
  <c r="K734" i="4"/>
  <c r="L734" i="4" s="1"/>
  <c r="K735" i="4"/>
  <c r="M735" i="4" s="1"/>
  <c r="K736" i="4"/>
  <c r="L736" i="4" s="1"/>
  <c r="K737" i="4"/>
  <c r="L737" i="4" s="1"/>
  <c r="B734" i="4"/>
  <c r="C734" i="4"/>
  <c r="B735" i="4"/>
  <c r="C735" i="4"/>
  <c r="B736" i="4"/>
  <c r="C736" i="4"/>
  <c r="B737" i="4"/>
  <c r="C737" i="4"/>
  <c r="M733" i="4" l="1"/>
  <c r="M736" i="4"/>
  <c r="M729" i="4"/>
  <c r="L731" i="4"/>
  <c r="M726" i="4"/>
  <c r="M753" i="4"/>
  <c r="L744" i="4"/>
  <c r="M752" i="4"/>
  <c r="M745" i="4"/>
  <c r="M758" i="4"/>
  <c r="M755" i="4"/>
  <c r="L757" i="4"/>
  <c r="M748" i="4"/>
  <c r="M756" i="4"/>
  <c r="M749" i="4"/>
  <c r="M741" i="4"/>
  <c r="L740" i="4"/>
  <c r="M754" i="4"/>
  <c r="M750" i="4"/>
  <c r="M746" i="4"/>
  <c r="M742" i="4"/>
  <c r="M738" i="4"/>
  <c r="M751" i="4"/>
  <c r="M747" i="4"/>
  <c r="M743" i="4"/>
  <c r="M739" i="4"/>
  <c r="M737" i="4"/>
  <c r="L735" i="4"/>
  <c r="M732" i="4"/>
  <c r="M727" i="4"/>
  <c r="L728" i="4"/>
  <c r="M730" i="4"/>
  <c r="M734" i="4"/>
  <c r="P729" i="4" l="1"/>
  <c r="P730" i="4"/>
  <c r="P731" i="4"/>
  <c r="P732" i="4"/>
  <c r="P733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P724" i="4"/>
  <c r="P725" i="4"/>
  <c r="P726" i="4"/>
  <c r="P727" i="4"/>
  <c r="P728" i="4"/>
  <c r="K724" i="4"/>
  <c r="L724" i="4" s="1"/>
  <c r="K725" i="4"/>
  <c r="M725" i="4" s="1"/>
  <c r="C724" i="4"/>
  <c r="B723" i="4"/>
  <c r="B724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L725" i="4" l="1"/>
  <c r="M72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C723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K701" i="4"/>
  <c r="L701" i="4" s="1"/>
  <c r="K702" i="4"/>
  <c r="L702" i="4" s="1"/>
  <c r="K703" i="4"/>
  <c r="M703" i="4" s="1"/>
  <c r="K704" i="4"/>
  <c r="M704" i="4" s="1"/>
  <c r="K705" i="4"/>
  <c r="L705" i="4" s="1"/>
  <c r="K706" i="4"/>
  <c r="L706" i="4" s="1"/>
  <c r="K707" i="4"/>
  <c r="M707" i="4" s="1"/>
  <c r="K708" i="4"/>
  <c r="L708" i="4" s="1"/>
  <c r="K709" i="4"/>
  <c r="L709" i="4" s="1"/>
  <c r="K710" i="4"/>
  <c r="L710" i="4" s="1"/>
  <c r="K711" i="4"/>
  <c r="M711" i="4" s="1"/>
  <c r="K712" i="4"/>
  <c r="L712" i="4" s="1"/>
  <c r="K713" i="4"/>
  <c r="L713" i="4" s="1"/>
  <c r="K714" i="4"/>
  <c r="L714" i="4" s="1"/>
  <c r="K715" i="4"/>
  <c r="M715" i="4" s="1"/>
  <c r="K716" i="4"/>
  <c r="M716" i="4" s="1"/>
  <c r="K717" i="4"/>
  <c r="L717" i="4" s="1"/>
  <c r="K718" i="4"/>
  <c r="L718" i="4" s="1"/>
  <c r="K719" i="4"/>
  <c r="M719" i="4" s="1"/>
  <c r="K720" i="4"/>
  <c r="L720" i="4" s="1"/>
  <c r="K721" i="4"/>
  <c r="L721" i="4" s="1"/>
  <c r="K722" i="4"/>
  <c r="L722" i="4" s="1"/>
  <c r="K723" i="4"/>
  <c r="M723" i="4" s="1"/>
  <c r="M720" i="4" l="1"/>
  <c r="L723" i="4"/>
  <c r="M717" i="4"/>
  <c r="M721" i="4"/>
  <c r="L719" i="4"/>
  <c r="L716" i="4"/>
  <c r="L715" i="4"/>
  <c r="M709" i="4"/>
  <c r="L711" i="4"/>
  <c r="M701" i="4"/>
  <c r="M712" i="4"/>
  <c r="L703" i="4"/>
  <c r="M713" i="4"/>
  <c r="L707" i="4"/>
  <c r="M708" i="4"/>
  <c r="M705" i="4"/>
  <c r="L704" i="4"/>
  <c r="M718" i="4"/>
  <c r="M710" i="4"/>
  <c r="M706" i="4"/>
  <c r="M702" i="4"/>
  <c r="M722" i="4"/>
  <c r="M714" i="4"/>
  <c r="P694" i="4" l="1"/>
  <c r="P695" i="4"/>
  <c r="P696" i="4"/>
  <c r="P697" i="4"/>
  <c r="P698" i="4"/>
  <c r="P699" i="4"/>
  <c r="P700" i="4"/>
  <c r="K694" i="4"/>
  <c r="L694" i="4" s="1"/>
  <c r="K695" i="4"/>
  <c r="L695" i="4" s="1"/>
  <c r="K696" i="4"/>
  <c r="M696" i="4" s="1"/>
  <c r="K697" i="4"/>
  <c r="L697" i="4" s="1"/>
  <c r="K698" i="4"/>
  <c r="L698" i="4" s="1"/>
  <c r="K699" i="4"/>
  <c r="L699" i="4" s="1"/>
  <c r="K700" i="4"/>
  <c r="M700" i="4" s="1"/>
  <c r="P688" i="4"/>
  <c r="P689" i="4"/>
  <c r="P690" i="4"/>
  <c r="P691" i="4"/>
  <c r="P692" i="4"/>
  <c r="P693" i="4"/>
  <c r="K688" i="4"/>
  <c r="L688" i="4" s="1"/>
  <c r="K689" i="4"/>
  <c r="L689" i="4" s="1"/>
  <c r="K690" i="4"/>
  <c r="M690" i="4" s="1"/>
  <c r="K691" i="4"/>
  <c r="L691" i="4" s="1"/>
  <c r="K692" i="4"/>
  <c r="L692" i="4" s="1"/>
  <c r="K693" i="4"/>
  <c r="L693" i="4" s="1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P684" i="4"/>
  <c r="P685" i="4"/>
  <c r="P686" i="4"/>
  <c r="P687" i="4"/>
  <c r="K685" i="4"/>
  <c r="L685" i="4" s="1"/>
  <c r="K686" i="4"/>
  <c r="L686" i="4" s="1"/>
  <c r="K687" i="4"/>
  <c r="M687" i="4" s="1"/>
  <c r="K684" i="4"/>
  <c r="L684" i="4" s="1"/>
  <c r="B687" i="4"/>
  <c r="C687" i="4"/>
  <c r="B684" i="4"/>
  <c r="C684" i="4"/>
  <c r="B685" i="4"/>
  <c r="C685" i="4"/>
  <c r="B686" i="4"/>
  <c r="C686" i="4"/>
  <c r="P681" i="4"/>
  <c r="P682" i="4"/>
  <c r="P683" i="4"/>
  <c r="K681" i="4"/>
  <c r="M681" i="4" s="1"/>
  <c r="K682" i="4"/>
  <c r="M682" i="4" s="1"/>
  <c r="K683" i="4"/>
  <c r="L683" i="4" s="1"/>
  <c r="B682" i="4"/>
  <c r="C682" i="4"/>
  <c r="B683" i="4"/>
  <c r="C683" i="4"/>
  <c r="B681" i="4"/>
  <c r="C681" i="4"/>
  <c r="P677" i="4"/>
  <c r="P678" i="4"/>
  <c r="P679" i="4"/>
  <c r="P680" i="4"/>
  <c r="K677" i="4"/>
  <c r="L677" i="4" s="1"/>
  <c r="K678" i="4"/>
  <c r="L678" i="4" s="1"/>
  <c r="K679" i="4"/>
  <c r="L679" i="4" s="1"/>
  <c r="K680" i="4"/>
  <c r="M680" i="4" s="1"/>
  <c r="B677" i="4"/>
  <c r="C677" i="4"/>
  <c r="B678" i="4"/>
  <c r="C678" i="4"/>
  <c r="B679" i="4"/>
  <c r="C679" i="4"/>
  <c r="B680" i="4"/>
  <c r="C680" i="4"/>
  <c r="E276" i="7"/>
  <c r="M692" i="4" l="1"/>
  <c r="M688" i="4"/>
  <c r="M694" i="4"/>
  <c r="L690" i="4"/>
  <c r="M691" i="4"/>
  <c r="M697" i="4"/>
  <c r="M698" i="4"/>
  <c r="L700" i="4"/>
  <c r="L696" i="4"/>
  <c r="M695" i="4"/>
  <c r="M699" i="4"/>
  <c r="M693" i="4"/>
  <c r="M689" i="4"/>
  <c r="M679" i="4"/>
  <c r="M685" i="4"/>
  <c r="L682" i="4"/>
  <c r="L687" i="4"/>
  <c r="M683" i="4"/>
  <c r="L681" i="4"/>
  <c r="M686" i="4"/>
  <c r="M684" i="4"/>
  <c r="L680" i="4"/>
  <c r="M677" i="4"/>
  <c r="M678" i="4"/>
  <c r="P672" i="4"/>
  <c r="P673" i="4"/>
  <c r="P674" i="4"/>
  <c r="P675" i="4"/>
  <c r="P676" i="4"/>
  <c r="K672" i="4"/>
  <c r="L672" i="4" s="1"/>
  <c r="K673" i="4"/>
  <c r="L673" i="4" s="1"/>
  <c r="K674" i="4"/>
  <c r="L674" i="4" s="1"/>
  <c r="K675" i="4"/>
  <c r="L675" i="4" s="1"/>
  <c r="K676" i="4"/>
  <c r="L676" i="4" s="1"/>
  <c r="B673" i="4"/>
  <c r="C673" i="4"/>
  <c r="B674" i="4"/>
  <c r="C674" i="4"/>
  <c r="B675" i="4"/>
  <c r="C675" i="4"/>
  <c r="B676" i="4"/>
  <c r="C676" i="4"/>
  <c r="B672" i="4"/>
  <c r="C672" i="4"/>
  <c r="M676" i="4" l="1"/>
  <c r="M672" i="4"/>
  <c r="M674" i="4"/>
  <c r="M675" i="4"/>
  <c r="M673" i="4"/>
  <c r="O483" i="4"/>
  <c r="P669" i="4" l="1"/>
  <c r="P670" i="4"/>
  <c r="P671" i="4"/>
  <c r="K669" i="4"/>
  <c r="L669" i="4" s="1"/>
  <c r="K670" i="4"/>
  <c r="M670" i="4" s="1"/>
  <c r="K671" i="4"/>
  <c r="L671" i="4" s="1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M671" i="4" l="1"/>
  <c r="L670" i="4"/>
  <c r="M669" i="4"/>
  <c r="P652" i="4" l="1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K650" i="4"/>
  <c r="K651" i="4"/>
  <c r="K652" i="4"/>
  <c r="M652" i="4" s="1"/>
  <c r="K653" i="4"/>
  <c r="L653" i="4" s="1"/>
  <c r="K654" i="4"/>
  <c r="M654" i="4" s="1"/>
  <c r="K655" i="4"/>
  <c r="L655" i="4" s="1"/>
  <c r="K656" i="4"/>
  <c r="L656" i="4" s="1"/>
  <c r="K657" i="4"/>
  <c r="L657" i="4" s="1"/>
  <c r="K658" i="4"/>
  <c r="L658" i="4" s="1"/>
  <c r="K659" i="4"/>
  <c r="L659" i="4" s="1"/>
  <c r="K660" i="4"/>
  <c r="L660" i="4" s="1"/>
  <c r="K661" i="4"/>
  <c r="L661" i="4" s="1"/>
  <c r="K662" i="4"/>
  <c r="L662" i="4" s="1"/>
  <c r="K663" i="4"/>
  <c r="L663" i="4" s="1"/>
  <c r="K664" i="4"/>
  <c r="L664" i="4" s="1"/>
  <c r="K665" i="4"/>
  <c r="L665" i="4" s="1"/>
  <c r="K666" i="4"/>
  <c r="M666" i="4" s="1"/>
  <c r="K667" i="4"/>
  <c r="L667" i="4" s="1"/>
  <c r="K668" i="4"/>
  <c r="M668" i="4" s="1"/>
  <c r="O480" i="4"/>
  <c r="O479" i="4"/>
  <c r="O478" i="4"/>
  <c r="O477" i="4"/>
  <c r="O476" i="4"/>
  <c r="O475" i="4"/>
  <c r="O474" i="4"/>
  <c r="O471" i="4"/>
  <c r="O470" i="4"/>
  <c r="O469" i="4"/>
  <c r="O458" i="4"/>
  <c r="O463" i="4"/>
  <c r="O462" i="4"/>
  <c r="O461" i="4"/>
  <c r="O460" i="4"/>
  <c r="O459" i="4"/>
  <c r="O651" i="4"/>
  <c r="O650" i="4"/>
  <c r="O649" i="4"/>
  <c r="O648" i="4"/>
  <c r="O643" i="4"/>
  <c r="O642" i="4"/>
  <c r="O573" i="4"/>
  <c r="O572" i="4"/>
  <c r="O571" i="4"/>
  <c r="O608" i="4"/>
  <c r="O603" i="4"/>
  <c r="O599" i="4"/>
  <c r="O598" i="4"/>
  <c r="O597" i="4"/>
  <c r="O596" i="4"/>
  <c r="O595" i="4"/>
  <c r="O594" i="4"/>
  <c r="O593" i="4"/>
  <c r="O592" i="4"/>
  <c r="O621" i="4"/>
  <c r="O490" i="4"/>
  <c r="O489" i="4"/>
  <c r="O464" i="4"/>
  <c r="O607" i="4"/>
  <c r="O606" i="4"/>
  <c r="O605" i="4"/>
  <c r="O604" i="4"/>
  <c r="M660" i="4" l="1"/>
  <c r="M656" i="4"/>
  <c r="L652" i="4"/>
  <c r="M658" i="4"/>
  <c r="M665" i="4"/>
  <c r="M662" i="4"/>
  <c r="L668" i="4"/>
  <c r="M667" i="4"/>
  <c r="L666" i="4"/>
  <c r="M664" i="4"/>
  <c r="L654" i="4"/>
  <c r="M663" i="4"/>
  <c r="M661" i="4"/>
  <c r="M659" i="4"/>
  <c r="M657" i="4"/>
  <c r="M655" i="4"/>
  <c r="M653" i="4"/>
  <c r="P648" i="4"/>
  <c r="P649" i="4"/>
  <c r="P650" i="4"/>
  <c r="P651" i="4"/>
  <c r="K648" i="4"/>
  <c r="L648" i="4" s="1"/>
  <c r="K649" i="4"/>
  <c r="L649" i="4" s="1"/>
  <c r="L650" i="4"/>
  <c r="L651" i="4"/>
  <c r="P637" i="4"/>
  <c r="P638" i="4"/>
  <c r="P639" i="4"/>
  <c r="P640" i="4"/>
  <c r="P641" i="4"/>
  <c r="P642" i="4"/>
  <c r="P643" i="4"/>
  <c r="P644" i="4"/>
  <c r="P645" i="4"/>
  <c r="P646" i="4"/>
  <c r="P647" i="4"/>
  <c r="K637" i="4"/>
  <c r="L637" i="4" s="1"/>
  <c r="K638" i="4"/>
  <c r="L638" i="4" s="1"/>
  <c r="K639" i="4"/>
  <c r="M639" i="4" s="1"/>
  <c r="K640" i="4"/>
  <c r="L640" i="4" s="1"/>
  <c r="K641" i="4"/>
  <c r="L641" i="4" s="1"/>
  <c r="K642" i="4"/>
  <c r="L642" i="4" s="1"/>
  <c r="K643" i="4"/>
  <c r="M643" i="4" s="1"/>
  <c r="K644" i="4"/>
  <c r="L644" i="4" s="1"/>
  <c r="K645" i="4"/>
  <c r="L645" i="4" s="1"/>
  <c r="K646" i="4"/>
  <c r="L646" i="4" s="1"/>
  <c r="K647" i="4"/>
  <c r="M647" i="4" s="1"/>
  <c r="B637" i="4"/>
  <c r="C637" i="4"/>
  <c r="B638" i="4"/>
  <c r="C638" i="4"/>
  <c r="B639" i="4"/>
  <c r="C639" i="4"/>
  <c r="B640" i="4"/>
  <c r="C640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K632" i="4"/>
  <c r="L632" i="4" s="1"/>
  <c r="K633" i="4"/>
  <c r="L633" i="4" s="1"/>
  <c r="K634" i="4"/>
  <c r="M634" i="4" s="1"/>
  <c r="K635" i="4"/>
  <c r="L635" i="4" s="1"/>
  <c r="K636" i="4"/>
  <c r="M636" i="4" s="1"/>
  <c r="K625" i="4"/>
  <c r="M625" i="4" s="1"/>
  <c r="K626" i="4"/>
  <c r="M626" i="4" s="1"/>
  <c r="K627" i="4"/>
  <c r="L627" i="4" s="1"/>
  <c r="K628" i="4"/>
  <c r="L628" i="4" s="1"/>
  <c r="K629" i="4"/>
  <c r="M629" i="4" s="1"/>
  <c r="K630" i="4"/>
  <c r="L630" i="4" s="1"/>
  <c r="K631" i="4"/>
  <c r="L631" i="4" s="1"/>
  <c r="M645" i="4" l="1"/>
  <c r="M640" i="4"/>
  <c r="L629" i="4"/>
  <c r="L625" i="4"/>
  <c r="L634" i="4"/>
  <c r="M650" i="4"/>
  <c r="M630" i="4"/>
  <c r="M648" i="4"/>
  <c r="M651" i="4"/>
  <c r="M649" i="4"/>
  <c r="M644" i="4"/>
  <c r="L647" i="4"/>
  <c r="M641" i="4"/>
  <c r="L639" i="4"/>
  <c r="L643" i="4"/>
  <c r="M637" i="4"/>
  <c r="M646" i="4"/>
  <c r="M638" i="4"/>
  <c r="M642" i="4"/>
  <c r="L626" i="4"/>
  <c r="L636" i="4"/>
  <c r="M633" i="4"/>
  <c r="M635" i="4"/>
  <c r="M632" i="4"/>
  <c r="M631" i="4"/>
  <c r="M627" i="4"/>
  <c r="M628" i="4"/>
  <c r="B625" i="4" l="1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P622" i="4"/>
  <c r="P623" i="4"/>
  <c r="P624" i="4"/>
  <c r="K623" i="4"/>
  <c r="L623" i="4" s="1"/>
  <c r="K624" i="4"/>
  <c r="L624" i="4" s="1"/>
  <c r="K622" i="4"/>
  <c r="L622" i="4" s="1"/>
  <c r="P621" i="4"/>
  <c r="K621" i="4"/>
  <c r="L621" i="4" s="1"/>
  <c r="P610" i="4"/>
  <c r="P611" i="4"/>
  <c r="P612" i="4"/>
  <c r="P613" i="4"/>
  <c r="P614" i="4"/>
  <c r="P615" i="4"/>
  <c r="P616" i="4"/>
  <c r="P617" i="4"/>
  <c r="P618" i="4"/>
  <c r="P619" i="4"/>
  <c r="P620" i="4"/>
  <c r="K610" i="4"/>
  <c r="L610" i="4" s="1"/>
  <c r="K611" i="4"/>
  <c r="L611" i="4" s="1"/>
  <c r="K612" i="4"/>
  <c r="M612" i="4" s="1"/>
  <c r="K613" i="4"/>
  <c r="L613" i="4" s="1"/>
  <c r="K614" i="4"/>
  <c r="L614" i="4" s="1"/>
  <c r="K615" i="4"/>
  <c r="L615" i="4" s="1"/>
  <c r="K616" i="4"/>
  <c r="M616" i="4" s="1"/>
  <c r="K617" i="4"/>
  <c r="L617" i="4" s="1"/>
  <c r="K618" i="4"/>
  <c r="L618" i="4" s="1"/>
  <c r="K619" i="4"/>
  <c r="L619" i="4" s="1"/>
  <c r="K620" i="4"/>
  <c r="M620" i="4" s="1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M613" i="4" l="1"/>
  <c r="M621" i="4"/>
  <c r="M623" i="4"/>
  <c r="M624" i="4"/>
  <c r="M622" i="4"/>
  <c r="L620" i="4"/>
  <c r="L616" i="4"/>
  <c r="M618" i="4"/>
  <c r="M617" i="4"/>
  <c r="L612" i="4"/>
  <c r="M614" i="4"/>
  <c r="M610" i="4"/>
  <c r="M619" i="4"/>
  <c r="M611" i="4"/>
  <c r="M615" i="4"/>
  <c r="P609" i="4" l="1"/>
  <c r="P608" i="4"/>
  <c r="K609" i="4"/>
  <c r="L609" i="4" s="1"/>
  <c r="K608" i="4"/>
  <c r="M608" i="4" s="1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L608" i="4" l="1"/>
  <c r="M609" i="4"/>
  <c r="P604" i="4"/>
  <c r="P605" i="4"/>
  <c r="P606" i="4"/>
  <c r="P607" i="4"/>
  <c r="K604" i="4"/>
  <c r="L604" i="4" s="1"/>
  <c r="K605" i="4"/>
  <c r="L605" i="4" s="1"/>
  <c r="K606" i="4"/>
  <c r="L606" i="4" s="1"/>
  <c r="K607" i="4"/>
  <c r="L607" i="4" s="1"/>
  <c r="P603" i="4"/>
  <c r="K603" i="4"/>
  <c r="L603" i="4" s="1"/>
  <c r="E255" i="7"/>
  <c r="E290" i="7" s="1"/>
  <c r="P592" i="4"/>
  <c r="P593" i="4"/>
  <c r="P594" i="4"/>
  <c r="P595" i="4"/>
  <c r="P596" i="4"/>
  <c r="P597" i="4"/>
  <c r="P598" i="4"/>
  <c r="P599" i="4"/>
  <c r="P600" i="4"/>
  <c r="P601" i="4"/>
  <c r="P602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K592" i="4"/>
  <c r="L592" i="4" s="1"/>
  <c r="K593" i="4"/>
  <c r="L593" i="4" s="1"/>
  <c r="K594" i="4"/>
  <c r="L594" i="4" s="1"/>
  <c r="K595" i="4"/>
  <c r="M595" i="4" s="1"/>
  <c r="K596" i="4"/>
  <c r="L596" i="4" s="1"/>
  <c r="K597" i="4"/>
  <c r="M597" i="4" s="1"/>
  <c r="K598" i="4"/>
  <c r="L598" i="4" s="1"/>
  <c r="K599" i="4"/>
  <c r="L599" i="4" s="1"/>
  <c r="K600" i="4"/>
  <c r="L600" i="4" s="1"/>
  <c r="K601" i="4"/>
  <c r="M601" i="4" s="1"/>
  <c r="K602" i="4"/>
  <c r="L602" i="4" s="1"/>
  <c r="M603" i="4" l="1"/>
  <c r="M606" i="4"/>
  <c r="M598" i="4"/>
  <c r="L597" i="4"/>
  <c r="M602" i="4"/>
  <c r="M594" i="4"/>
  <c r="M605" i="4"/>
  <c r="M604" i="4"/>
  <c r="M607" i="4"/>
  <c r="L595" i="4"/>
  <c r="M599" i="4"/>
  <c r="L601" i="4"/>
  <c r="M596" i="4"/>
  <c r="M592" i="4"/>
  <c r="M600" i="4"/>
  <c r="M593" i="4"/>
  <c r="P589" i="4" l="1"/>
  <c r="P590" i="4"/>
  <c r="P591" i="4"/>
  <c r="K591" i="4"/>
  <c r="M591" i="4" s="1"/>
  <c r="K590" i="4"/>
  <c r="M590" i="4" s="1"/>
  <c r="K589" i="4"/>
  <c r="L589" i="4" s="1"/>
  <c r="L591" i="4" l="1"/>
  <c r="L590" i="4"/>
  <c r="M589" i="4"/>
  <c r="P588" i="4" l="1"/>
  <c r="K588" i="4"/>
  <c r="L588" i="4" s="1"/>
  <c r="M588" i="4" l="1"/>
  <c r="O416" i="4" l="1"/>
  <c r="O415" i="4"/>
  <c r="O407" i="4"/>
  <c r="O406" i="4"/>
  <c r="O405" i="4"/>
  <c r="O404" i="4"/>
  <c r="O457" i="4" l="1"/>
  <c r="O508" i="4"/>
  <c r="O511" i="4"/>
  <c r="O510" i="4"/>
  <c r="O509" i="4"/>
  <c r="O580" i="4"/>
  <c r="O579" i="4"/>
  <c r="O578" i="4"/>
  <c r="O577" i="4"/>
  <c r="O576" i="4"/>
  <c r="O575" i="4"/>
  <c r="O557" i="4"/>
  <c r="O556" i="4"/>
  <c r="O555" i="4"/>
  <c r="O554" i="4"/>
  <c r="P587" i="4"/>
  <c r="P586" i="4"/>
  <c r="K586" i="4"/>
  <c r="L586" i="4" s="1"/>
  <c r="K587" i="4"/>
  <c r="L587" i="4" s="1"/>
  <c r="B587" i="4"/>
  <c r="C587" i="4"/>
  <c r="B586" i="4"/>
  <c r="C586" i="4"/>
  <c r="P581" i="4"/>
  <c r="P582" i="4"/>
  <c r="P583" i="4"/>
  <c r="P584" i="4"/>
  <c r="P585" i="4"/>
  <c r="K585" i="4"/>
  <c r="M585" i="4" s="1"/>
  <c r="K584" i="4"/>
  <c r="M584" i="4" s="1"/>
  <c r="K583" i="4"/>
  <c r="M583" i="4" s="1"/>
  <c r="K582" i="4"/>
  <c r="L582" i="4" s="1"/>
  <c r="K581" i="4"/>
  <c r="L581" i="4" s="1"/>
  <c r="L585" i="4" l="1"/>
  <c r="M586" i="4"/>
  <c r="M587" i="4"/>
  <c r="L584" i="4"/>
  <c r="L583" i="4"/>
  <c r="M582" i="4"/>
  <c r="M581" i="4"/>
  <c r="B582" i="4" l="1"/>
  <c r="C582" i="4"/>
  <c r="B583" i="4"/>
  <c r="C583" i="4"/>
  <c r="B584" i="4"/>
  <c r="C584" i="4"/>
  <c r="B585" i="4"/>
  <c r="C585" i="4"/>
  <c r="B581" i="4"/>
  <c r="C581" i="4"/>
  <c r="P578" i="4"/>
  <c r="P576" i="4"/>
  <c r="K575" i="4"/>
  <c r="M575" i="4" s="1"/>
  <c r="K576" i="4"/>
  <c r="L576" i="4" s="1"/>
  <c r="K577" i="4"/>
  <c r="L577" i="4" s="1"/>
  <c r="K578" i="4"/>
  <c r="L578" i="4" s="1"/>
  <c r="K579" i="4"/>
  <c r="M579" i="4" s="1"/>
  <c r="K580" i="4"/>
  <c r="M580" i="4" s="1"/>
  <c r="P574" i="4"/>
  <c r="P575" i="4"/>
  <c r="P577" i="4"/>
  <c r="P579" i="4"/>
  <c r="P580" i="4"/>
  <c r="K574" i="4"/>
  <c r="L574" i="4" s="1"/>
  <c r="B580" i="4"/>
  <c r="C580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P571" i="4"/>
  <c r="P572" i="4"/>
  <c r="P573" i="4"/>
  <c r="K573" i="4"/>
  <c r="L573" i="4" s="1"/>
  <c r="K572" i="4"/>
  <c r="M572" i="4" s="1"/>
  <c r="K571" i="4"/>
  <c r="L571" i="4" s="1"/>
  <c r="B572" i="4"/>
  <c r="C572" i="4"/>
  <c r="B571" i="4"/>
  <c r="C571" i="4"/>
  <c r="P565" i="4"/>
  <c r="P566" i="4"/>
  <c r="P567" i="4"/>
  <c r="P568" i="4"/>
  <c r="P569" i="4"/>
  <c r="P570" i="4"/>
  <c r="K570" i="4"/>
  <c r="L570" i="4" s="1"/>
  <c r="K569" i="4"/>
  <c r="M569" i="4" s="1"/>
  <c r="K568" i="4"/>
  <c r="L568" i="4" s="1"/>
  <c r="K567" i="4"/>
  <c r="M567" i="4" s="1"/>
  <c r="K566" i="4"/>
  <c r="L566" i="4" s="1"/>
  <c r="K565" i="4"/>
  <c r="M565" i="4" s="1"/>
  <c r="B566" i="4"/>
  <c r="C566" i="4"/>
  <c r="B567" i="4"/>
  <c r="C567" i="4"/>
  <c r="B568" i="4"/>
  <c r="C568" i="4"/>
  <c r="B569" i="4"/>
  <c r="C569" i="4"/>
  <c r="B570" i="4"/>
  <c r="C570" i="4"/>
  <c r="B565" i="4"/>
  <c r="C565" i="4"/>
  <c r="L580" i="4" l="1"/>
  <c r="M576" i="4"/>
  <c r="L579" i="4"/>
  <c r="M577" i="4"/>
  <c r="L575" i="4"/>
  <c r="M578" i="4"/>
  <c r="M574" i="4"/>
  <c r="M573" i="4"/>
  <c r="L572" i="4"/>
  <c r="M571" i="4"/>
  <c r="L565" i="4"/>
  <c r="M568" i="4"/>
  <c r="L567" i="4"/>
  <c r="L569" i="4"/>
  <c r="M566" i="4"/>
  <c r="M570" i="4"/>
  <c r="P564" i="4" l="1"/>
  <c r="P563" i="4"/>
  <c r="P562" i="4"/>
  <c r="P561" i="4"/>
  <c r="P560" i="4"/>
  <c r="K560" i="4"/>
  <c r="L560" i="4" s="1"/>
  <c r="K561" i="4"/>
  <c r="L561" i="4" s="1"/>
  <c r="K562" i="4"/>
  <c r="L562" i="4" s="1"/>
  <c r="K563" i="4"/>
  <c r="M563" i="4" s="1"/>
  <c r="K564" i="4"/>
  <c r="L564" i="4" s="1"/>
  <c r="B561" i="4"/>
  <c r="C561" i="4"/>
  <c r="B562" i="4"/>
  <c r="C562" i="4"/>
  <c r="B563" i="4"/>
  <c r="C563" i="4"/>
  <c r="B564" i="4"/>
  <c r="C564" i="4"/>
  <c r="B560" i="4"/>
  <c r="C560" i="4"/>
  <c r="P559" i="4"/>
  <c r="P558" i="4"/>
  <c r="K558" i="4"/>
  <c r="L558" i="4" s="1"/>
  <c r="K559" i="4"/>
  <c r="L559" i="4" s="1"/>
  <c r="P554" i="4"/>
  <c r="P555" i="4"/>
  <c r="P556" i="4"/>
  <c r="P557" i="4"/>
  <c r="K557" i="4"/>
  <c r="L557" i="4" s="1"/>
  <c r="K556" i="4"/>
  <c r="L556" i="4" s="1"/>
  <c r="K555" i="4"/>
  <c r="L555" i="4" s="1"/>
  <c r="K554" i="4"/>
  <c r="L554" i="4" s="1"/>
  <c r="L563" i="4" l="1"/>
  <c r="M558" i="4"/>
  <c r="M562" i="4"/>
  <c r="M560" i="4"/>
  <c r="M564" i="4"/>
  <c r="M561" i="4"/>
  <c r="M559" i="4"/>
  <c r="M557" i="4"/>
  <c r="M556" i="4"/>
  <c r="M555" i="4"/>
  <c r="M554" i="4"/>
  <c r="B558" i="4"/>
  <c r="C558" i="4"/>
  <c r="B559" i="4"/>
  <c r="C559" i="4"/>
  <c r="B553" i="4"/>
  <c r="C553" i="4"/>
  <c r="B554" i="4"/>
  <c r="C554" i="4"/>
  <c r="B555" i="4"/>
  <c r="C555" i="4"/>
  <c r="B556" i="4"/>
  <c r="C556" i="4"/>
  <c r="B557" i="4"/>
  <c r="C557" i="4"/>
  <c r="E230" i="7" l="1"/>
  <c r="E218" i="7"/>
  <c r="E202" i="7"/>
  <c r="E189" i="7"/>
  <c r="E174" i="7"/>
  <c r="E149" i="7"/>
  <c r="O348" i="4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O502" i="4" l="1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K551" i="4"/>
  <c r="K552" i="4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M551" i="4"/>
  <c r="L551" i="4"/>
  <c r="M550" i="4"/>
  <c r="L550" i="4"/>
  <c r="M552" i="4"/>
  <c r="L552" i="4"/>
  <c r="L522" i="4"/>
  <c r="L519" i="4"/>
  <c r="M524" i="4"/>
  <c r="L518" i="4"/>
  <c r="M513" i="4"/>
  <c r="M529" i="4"/>
  <c r="L512" i="4"/>
  <c r="M520" i="4"/>
  <c r="L533" i="4"/>
  <c r="M514" i="4"/>
  <c r="L517" i="4"/>
  <c r="M523" i="4"/>
  <c r="L527" i="4"/>
  <c r="M548" i="4"/>
  <c r="L516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L500" i="4" l="1"/>
  <c r="M508" i="4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231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765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P30" i="4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765" i="4"/>
  <c r="Q765" i="4" s="1"/>
  <c r="P765" i="4"/>
  <c r="O769" i="4" l="1"/>
  <c r="O77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<sst xmlns="http://schemas.openxmlformats.org/spreadsheetml/2006/main" count="7381" uniqueCount="772">
  <si>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</si>
  <si>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</si>
  <si>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</si>
  <si>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</si>
  <si>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</si>
  <si>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</si>
  <si>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</si>
  <si>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</si>
  <si>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</si>
  <si>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</si>
  <si>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</si>
  <si>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</si>
  <si>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</si>
  <si>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</si>
  <si>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</si>
  <si>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</si>
  <si>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</si>
  <si>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</si>
  <si>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</si>
  <si>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</si>
  <si>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</si>
  <si>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</si>
  <si>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</si>
  <si>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</si>
  <si>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</si>
  <si>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</si>
  <si>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</si>
  <si>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</si>
  <si>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</si>
  <si>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</si>
  <si>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</si>
  <si>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</si>
  <si>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</si>
  <si>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</si>
  <si>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</si>
  <si>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</si>
  <si>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</si>
  <si>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</si>
  <si>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</si>
  <si>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</si>
  <si>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</si>
  <si>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</si>
  <si>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</si>
  <si>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</si>
  <si>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</si>
  <si>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</si>
  <si>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</si>
  <si>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</si>
  <si>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</si>
  <si>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</si>
  <si>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</si>
  <si>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</si>
  <si>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</si>
  <si>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</si>
  <si>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</si>
  <si>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</si>
  <si>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</si>
  <si>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</si>
  <si>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</si>
  <si>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</si>
  <si>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</si>
  <si>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</si>
  <si>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</si>
  <si>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</si>
  <si>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</si>
  <si>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</si>
  <si>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</si>
  <si>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</si>
  <si>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</si>
  <si>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</si>
  <si>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</si>
  <si>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</si>
  <si>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</si>
  <si>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</si>
  <si>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</si>
  <si>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</si>
  <si>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</si>
  <si>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</si>
  <si>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</si>
  <si>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</si>
  <si>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</si>
  <si>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</si>
  <si>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</si>
  <si>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</si>
  <si>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</si>
  <si>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</si>
  <si>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</si>
  <si>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</si>
  <si>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</si>
  <si>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</si>
  <si>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</si>
  <si>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</si>
  <si>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</si>
  <si>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</si>
  <si>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</si>
  <si>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</si>
  <si>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</si>
  <si>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</si>
  <si>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</si>
  <si>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</si>
  <si>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</si>
  <si>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</si>
  <si>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</si>
  <si>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</si>
  <si>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</si>
  <si>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</si>
  <si>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</si>
  <si>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</si>
  <si>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</si>
  <si>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</si>
  <si>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</si>
  <si>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</si>
  <si>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</si>
  <si>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</si>
  <si>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</si>
  <si>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</si>
  <si>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</si>
  <si>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</si>
  <si>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</si>
  <si>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</si>
  <si>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</si>
  <si>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</si>
  <si>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</si>
  <si>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</si>
  <si>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</si>
  <si>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</si>
  <si>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</si>
  <si>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</si>
  <si>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</si>
  <si>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</si>
  <si>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</si>
  <si>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</si>
  <si>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</si>
  <si>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</si>
  <si>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</si>
  <si>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</si>
  <si>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</si>
  <si>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</si>
  <si>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</si>
  <si>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</si>
  <si>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</si>
  <si>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</si>
  <si>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</si>
  <si>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</si>
  <si>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</si>
  <si>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</si>
  <si>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</si>
  <si>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</si>
  <si>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</si>
  <si>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</si>
  <si>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</si>
  <si>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</si>
  <si>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</si>
  <si>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</si>
  <si>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</si>
  <si>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</si>
  <si>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</si>
  <si>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</si>
  <si>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</si>
  <si>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</si>
  <si>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</si>
  <si>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</si>
  <si>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</si>
  <si>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</si>
  <si>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</si>
  <si>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</si>
  <si>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</si>
  <si>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</si>
  <si>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</si>
  <si>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</si>
  <si>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</si>
  <si>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</si>
  <si>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</si>
  <si>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</si>
  <si>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</si>
  <si>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</si>
  <si>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</si>
  <si>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</si>
  <si>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</si>
  <si>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</si>
  <si>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</si>
  <si>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</si>
  <si>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</si>
  <si>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</si>
  <si>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</si>
  <si>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</si>
  <si>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</si>
  <si>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</si>
  <si>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</si>
  <si>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</si>
  <si>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</si>
  <si>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</si>
  <si>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</si>
  <si>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</si>
  <si>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</si>
  <si>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</si>
  <si>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</si>
  <si>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</si>
  <si>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</si>
  <si>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</si>
  <si>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</si>
  <si>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</si>
  <si>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</si>
  <si>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</si>
  <si>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</si>
  <si>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</si>
  <si>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</si>
  <si>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</si>
  <si>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</si>
  <si>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</si>
  <si>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</si>
  <si>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</si>
  <si>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</si>
  <si>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</si>
  <si>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</si>
  <si>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</si>
  <si>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</si>
  <si>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</si>
  <si>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</si>
  <si>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</si>
  <si>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</si>
  <si>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</si>
  <si>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</si>
  <si>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</si>
  <si>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</si>
  <si>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</si>
  <si>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</si>
  <si>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</si>
  <si>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</si>
  <si>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</si>
  <si>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</si>
  <si>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</si>
  <si>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</si>
  <si>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</si>
  <si>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</si>
  <si>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</si>
  <si>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</si>
  <si>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</si>
  <si>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</si>
  <si>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</si>
  <si>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</si>
  <si>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</si>
  <si>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</si>
  <si>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</si>
  <si>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</si>
  <si>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</si>
  <si>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</si>
  <si>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</si>
  <si>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</si>
  <si>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</si>
  <si>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</si>
  <si>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</si>
  <si>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</si>
  <si>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</si>
  <si>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</si>
  <si>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</si>
  <si>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</si>
  <si>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</si>
  <si>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</si>
  <si>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</si>
  <si>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</si>
  <si>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</si>
  <si>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</si>
  <si>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</si>
  <si>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</si>
  <si>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</si>
  <si>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</si>
  <si>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</si>
  <si>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</si>
  <si>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</si>
  <si>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</si>
  <si>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</si>
  <si>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</si>
  <si>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</si>
  <si>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</si>
  <si>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</si>
  <si>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</si>
  <si>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</si>
  <si>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</si>
  <si>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</si>
  <si>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</si>
  <si>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</si>
  <si>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</si>
  <si>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</si>
  <si>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</si>
  <si>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</si>
  <si>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</si>
  <si>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</si>
  <si>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</si>
  <si>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</si>
  <si>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</si>
  <si>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</si>
  <si>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</si>
  <si>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</si>
  <si>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</si>
  <si>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</si>
  <si>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</si>
  <si>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</si>
  <si>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</si>
  <si>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</si>
  <si>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</si>
  <si>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</si>
  <si>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</si>
  <si>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</si>
  <si>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</si>
  <si>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</si>
  <si>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</si>
  <si>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</si>
  <si>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</si>
  <si>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</si>
  <si>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</si>
  <si>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</si>
  <si>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</si>
  <si>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</si>
  <si>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</si>
  <si>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</si>
  <si>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</si>
  <si>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</si>
  <si>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</si>
  <si>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</si>
  <si>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</si>
  <si>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</si>
  <si>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</si>
  <si>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</si>
  <si>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</si>
  <si>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</si>
  <si>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</si>
  <si>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</si>
  <si>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</si>
  <si>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</si>
  <si>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</si>
  <si>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</si>
  <si>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</si>
  <si>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</si>
  <si>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</si>
  <si>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</si>
  <si>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</si>
  <si>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</si>
  <si>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</si>
  <si>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</si>
  <si>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</si>
  <si>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</si>
  <si>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</si>
  <si>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</si>
  <si>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</si>
  <si>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</si>
  <si>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</si>
  <si>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</si>
  <si>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</si>
  <si>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</si>
  <si>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</si>
  <si>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</si>
  <si>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</si>
  <si>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</si>
  <si>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</si>
  <si>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</si>
  <si>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</si>
  <si>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</si>
  <si>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</si>
  <si>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</si>
  <si>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</si>
  <si>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</si>
  <si>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</si>
  <si>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</si>
  <si>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</si>
  <si>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</si>
  <si>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</si>
  <si>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</si>
  <si>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</si>
  <si>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</si>
  <si>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</si>
  <si>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</si>
  <si>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</si>
  <si>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</si>
  <si>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</si>
  <si>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</si>
  <si>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</si>
  <si>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</si>
  <si>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</si>
  <si>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</si>
  <si>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</si>
  <si>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</si>
  <si>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</si>
  <si>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</si>
  <si>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</si>
  <si>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</si>
  <si>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</si>
  <si>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</si>
  <si>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</si>
  <si>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</si>
  <si>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</si>
  <si>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</si>
  <si>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</si>
  <si>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</si>
  <si>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</si>
  <si>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</si>
  <si>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</si>
  <si>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</si>
  <si>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</si>
  <si>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</si>
  <si>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</si>
  <si>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</si>
  <si>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</si>
  <si>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</si>
  <si>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</si>
  <si>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</si>
  <si>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</si>
  <si>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</si>
  <si>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</si>
  <si>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</si>
  <si>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</si>
  <si>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</si>
  <si>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</si>
  <si>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</si>
  <si>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</si>
  <si>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</si>
  <si>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</si>
  <si>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</si>
  <si>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</si>
  <si>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</si>
  <si>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</si>
  <si>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</si>
  <si>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</si>
  <si>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</si>
  <si>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</si>
  <si>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</si>
  <si>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</si>
  <si>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</si>
  <si>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</si>
  <si>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</si>
  <si>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</si>
  <si>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</si>
  <si>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</si>
  <si>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</si>
  <si>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</si>
  <si>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</si>
  <si>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</si>
  <si>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</si>
  <si>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</si>
  <si>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</si>
  <si>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</si>
  <si>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</si>
  <si>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</si>
  <si>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</si>
  <si>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</si>
  <si>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</si>
  <si>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</si>
  <si>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</si>
  <si>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</si>
  <si>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</si>
  <si>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</si>
  <si>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</si>
  <si>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</si>
  <si>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</si>
  <si>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</si>
  <si>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</si>
  <si>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</si>
  <si>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</si>
  <si>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</si>
  <si>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</si>
  <si>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</si>
  <si>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</si>
  <si>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</si>
  <si>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</si>
  <si>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</si>
  <si>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</si>
  <si>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</si>
  <si>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</si>
  <si>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</si>
  <si>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</si>
  <si>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</si>
  <si>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</si>
  <si>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</si>
  <si>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</si>
  <si>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</si>
  <si>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</si>
  <si>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</si>
  <si>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</si>
  <si>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</si>
  <si>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</si>
  <si>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</si>
  <si>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</si>
  <si>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</si>
  <si>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</si>
  <si>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</si>
  <si>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</si>
  <si>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</si>
  <si>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</si>
  <si>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</si>
  <si>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</si>
  <si>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</si>
  <si>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</si>
  <si>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</si>
  <si>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</si>
  <si>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</si>
  <si>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</si>
  <si>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</si>
  <si>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</si>
  <si>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</si>
  <si>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</si>
  <si>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</si>
  <si>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</si>
  <si>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</si>
  <si>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</si>
  <si>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</si>
  <si>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</si>
  <si>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</si>
  <si>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</si>
  <si>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</si>
  <si>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</si>
  <si>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</si>
  <si>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</si>
  <si>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</si>
  <si>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</si>
  <si>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</si>
  <si>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</si>
  <si>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</si>
  <si>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</si>
  <si>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</si>
  <si>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</si>
  <si>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</si>
  <si>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</si>
  <si>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</si>
  <si>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</si>
  <si>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</si>
  <si>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</si>
  <si>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</si>
  <si>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</si>
  <si>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</si>
  <si>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</si>
  <si>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</si>
  <si>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</si>
  <si>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</si>
  <si>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</si>
  <si>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</si>
  <si>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</si>
  <si>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</si>
  <si>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</si>
  <si>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</si>
  <si>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</si>
  <si>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</si>
  <si>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</si>
  <si>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</si>
  <si>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</si>
  <si>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</si>
  <si>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</si>
  <si>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</si>
  <si>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</si>
  <si>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</si>
  <si>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</si>
  <si>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</si>
  <si>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</si>
  <si>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</si>
  <si>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</si>
  <si>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</si>
  <si>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</si>
  <si>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</si>
  <si>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</si>
  <si>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</si>
  <si>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</si>
  <si>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</si>
  <si>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</si>
  <si>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</si>
  <si>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</si>
  <si>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</si>
  <si>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</si>
  <si>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</si>
  <si>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</si>
  <si>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</si>
  <si>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</si>
  <si>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</si>
  <si>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</si>
  <si>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</si>
  <si>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</si>
  <si>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</si>
  <si>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</si>
  <si>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</si>
  <si>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</si>
  <si>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</si>
  <si>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</si>
  <si>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</si>
  <si>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</si>
  <si>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</si>
  <si>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</si>
  <si>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</si>
  <si>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</si>
  <si>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</si>
  <si>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</si>
  <si>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</si>
  <si>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</si>
  <si>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</si>
  <si>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</si>
  <si>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</si>
  <si>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</si>
  <si>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2022 Total</t>
  </si>
  <si>
    <t>INV00000125 &amp; 6</t>
  </si>
  <si>
    <t>PMC</t>
  </si>
  <si>
    <t>INV00000133 &amp; 4</t>
  </si>
  <si>
    <t>INV00000159 &amp; 160</t>
  </si>
  <si>
    <t>INV00000164 &amp; 5</t>
  </si>
  <si>
    <t>INV00000171 &amp; 2</t>
  </si>
  <si>
    <t>INV00000184 &amp; 5</t>
  </si>
  <si>
    <t>1/22 Total</t>
  </si>
  <si>
    <t>6 /21  Total</t>
  </si>
  <si>
    <t>5/21  Total</t>
  </si>
  <si>
    <t>9/21  Total</t>
  </si>
  <si>
    <t>4/21  Total</t>
  </si>
  <si>
    <t>3/21  Total</t>
  </si>
  <si>
    <t>10/21  Total</t>
  </si>
  <si>
    <t>11/21  Total</t>
  </si>
  <si>
    <t>12/21  Total</t>
  </si>
  <si>
    <t>INV00000198</t>
  </si>
  <si>
    <t>INV00000199</t>
  </si>
  <si>
    <t>INV00000200</t>
  </si>
  <si>
    <t>INV00000201</t>
  </si>
  <si>
    <t>INV00000202</t>
  </si>
  <si>
    <t>INV00000203</t>
  </si>
  <si>
    <t>INV00000204</t>
  </si>
  <si>
    <t>INV00000205</t>
  </si>
  <si>
    <t>INV00000206</t>
  </si>
  <si>
    <t>INV00000207</t>
  </si>
  <si>
    <t>INV00000208</t>
  </si>
  <si>
    <t>2/22  Total</t>
  </si>
  <si>
    <t>RG CSM 450 (30Kg) 64m(L) x 1040mm(W)</t>
  </si>
  <si>
    <t>RH Bosny Wax (15Kg)</t>
  </si>
  <si>
    <t>RG TR104 Hi Temp Wax</t>
  </si>
  <si>
    <t>RM Nor 3338NW (220Kg)</t>
  </si>
  <si>
    <t>RA Pigment Super White (5kg)</t>
  </si>
  <si>
    <t>chq 934918 21/02/2022</t>
  </si>
  <si>
    <t>Trsf 12/2/22 RM6,532.40</t>
  </si>
  <si>
    <t>Trsf 22/2/22 RM5,877.30</t>
  </si>
  <si>
    <t>RHB 001454cleared27/12/21-RM1,500.00 (160.00partial)</t>
  </si>
  <si>
    <t>RHB 001457cleared29/12/21-RM2,366.50 (2,024.00partial)</t>
  </si>
  <si>
    <t>RHB 001457cleared29/12/21-RM2,366.50 (170.00artial)</t>
  </si>
  <si>
    <t>RHB 001457cleared29/12/21-RM2,366.50 (172.50partial)</t>
  </si>
  <si>
    <t>RHB 001453cleared20/12/21-RM1,500(684.00partial), RHB 001454cleared27/12/21-RM1,500.00 (1,340.00partial)</t>
  </si>
  <si>
    <t>RHB001529cleared14/2/22-RM1,800.00(partal), RHB001530cleared21/2/22-RM1,800.00(partial), RHB001532cleared25/2/22-RM1,935.00, RHB001531cleared28/2/22-RM1,800.00(801.00partial)</t>
  </si>
  <si>
    <t>RHB001531cleared28/2/22-RM1,800.00(309.00.00partial)</t>
  </si>
  <si>
    <t>RHB001531cleared28/2/22-RM1,800.00(600.00.00partial)</t>
  </si>
  <si>
    <t>RHB001531cleared28/2/22-RM1,800.00(90.00.00partial)</t>
  </si>
  <si>
    <t>Trsf 21/1/2021-RM5,000.00 (332.30 partial), Trsf 28/1/2021(5,000.00 partial), Trsf 23/2/22(RM5,000.00), Trsf 26/2/22-RM2,900.00(130.20partial)</t>
  </si>
  <si>
    <t>Trsf 15/2/2022 RM16,388.00</t>
  </si>
  <si>
    <t>3/22  Total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</si>
  <si>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</si>
  <si>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</si>
  <si>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</si>
  <si>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</si>
  <si>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</si>
  <si>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</si>
  <si>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</si>
  <si>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</si>
  <si>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SF Engineering Solution Total</t>
  </si>
  <si>
    <t>INV00000212</t>
  </si>
  <si>
    <t>INV00000213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</si>
  <si>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</si>
  <si>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</si>
  <si>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</si>
  <si>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</si>
  <si>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</si>
  <si>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</si>
  <si>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</si>
  <si>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INV00000221</t>
  </si>
  <si>
    <t>Year 0321 to 0222</t>
  </si>
  <si>
    <t>INV00000222</t>
  </si>
  <si>
    <t>INV00000223</t>
  </si>
  <si>
    <t>RM CSM 450 64m(L) 1040mm(W) (30Kg)</t>
  </si>
  <si>
    <t>RM Woven Roving E-600gm 1000mm (40Kg)</t>
  </si>
  <si>
    <t>RA Pigment Super Black (5kg)</t>
  </si>
  <si>
    <t>RM Cobalt (5kg)</t>
  </si>
  <si>
    <t>RM Acetone (163Kg)</t>
  </si>
  <si>
    <t>RM Pigment Smooth Cream (25kg)</t>
  </si>
  <si>
    <t>INV00000224</t>
  </si>
  <si>
    <t>INV00000225</t>
  </si>
  <si>
    <t>INV00000226</t>
  </si>
  <si>
    <t>INV00000227</t>
  </si>
  <si>
    <t>C00000023</t>
  </si>
  <si>
    <t>Bestway Engineering Solutions</t>
  </si>
  <si>
    <t>RJ Mepoxe (5kg)</t>
  </si>
  <si>
    <t>Trsf 14/3/2022 RM22,264.00</t>
  </si>
  <si>
    <t>Trsf 23/3/22 RM5,328.00</t>
  </si>
  <si>
    <t>PBB395355cleared31/3/22 RM5,822.00</t>
  </si>
  <si>
    <t>PBB395355cleared31/3/22 RM5,822.01</t>
  </si>
  <si>
    <t>PBB395355cleared31/3/22 RM5,822.02</t>
  </si>
  <si>
    <t>Trsf 30/3/22 RM3,232.00</t>
  </si>
  <si>
    <t>Trsf 31/3/22 RM3,555.00</t>
  </si>
  <si>
    <t>Trsf 15/3/22-RM16,000.00</t>
  </si>
  <si>
    <t>Trsf 26/2/22-RM2,900.00(2,769.80partial), Trsf 15/3/22-RM16,000.00(RM650.20partial)</t>
  </si>
  <si>
    <t>Trsf 23/3/22-RM4,800.00</t>
  </si>
  <si>
    <t>Trsf 15/3/22-RM16,000.00(RM3,090.30), Trsf 23/3/22-RM4,800.00(RM3,179.70)</t>
  </si>
  <si>
    <t>Trsf 23/3/22-RM4,800(RM432.80), Trsf 25/3/22-RM6,000.00(RM2,675.20)</t>
  </si>
  <si>
    <t>Bestway Engineering Solutions Total</t>
  </si>
  <si>
    <t>INV00000228</t>
  </si>
  <si>
    <t>RM Gelcoat GSH</t>
  </si>
  <si>
    <t>RM CSM 450 (60Kg) 64m(L) x 2080mm(W)</t>
  </si>
  <si>
    <t>INV00000229</t>
  </si>
  <si>
    <t>INV00000230</t>
  </si>
  <si>
    <t>INV00000231</t>
  </si>
  <si>
    <t>INV00000232</t>
  </si>
  <si>
    <t>INV00000233</t>
  </si>
  <si>
    <t>INV00000234</t>
  </si>
  <si>
    <t>INV00000235</t>
  </si>
  <si>
    <t>INV00000236</t>
  </si>
  <si>
    <t>INV00000237</t>
  </si>
  <si>
    <t>INV00000238</t>
  </si>
  <si>
    <t>INV00000239</t>
  </si>
  <si>
    <t>INV00000240</t>
  </si>
  <si>
    <t>INV00000241</t>
  </si>
  <si>
    <t>INV00000242</t>
  </si>
  <si>
    <t>INV00000243</t>
  </si>
  <si>
    <t>INV00000244</t>
  </si>
  <si>
    <t>INV00000245</t>
  </si>
  <si>
    <t>INV00000246</t>
  </si>
  <si>
    <t>INV00000247</t>
  </si>
  <si>
    <t>4/22  Total</t>
  </si>
  <si>
    <t>RA CSM 300 (54Kg) 1860mm</t>
  </si>
  <si>
    <t>C00000024</t>
  </si>
  <si>
    <t>Worldwidw Competence Sdn Bhd</t>
  </si>
  <si>
    <t>RA Resin 3317AW (25Kg)</t>
  </si>
  <si>
    <t>RM NPG Gelcoat 9319-H (5Kg)</t>
  </si>
  <si>
    <t>RM CSM 450 64m(L) X 1860mm(W) (54kg)</t>
  </si>
  <si>
    <t>RA Nor 3317W (220Kg)</t>
  </si>
  <si>
    <t>LLL Automotive Sdn Bhd</t>
  </si>
  <si>
    <t>C00000025</t>
  </si>
  <si>
    <t>Resin 3317AW (25Kg)</t>
  </si>
  <si>
    <t>CSM 450 64m(L) 1040mm(W) (30Kg)</t>
  </si>
  <si>
    <t>Mepoxe (5kg)</t>
  </si>
  <si>
    <t>Talcum Powder (25kg)</t>
  </si>
  <si>
    <t>INV00000248</t>
  </si>
  <si>
    <t>RM Resin 3317AW (220Kg)</t>
  </si>
  <si>
    <t>RM Butanox M50</t>
  </si>
  <si>
    <t>INV00000249</t>
  </si>
  <si>
    <t>RM Nor 3338W (220Kg)</t>
  </si>
  <si>
    <t>INV00000250</t>
  </si>
  <si>
    <t>26/4/2022</t>
  </si>
  <si>
    <t>RM Resin 3338AW (220kg)</t>
  </si>
  <si>
    <t>INV00000251</t>
  </si>
  <si>
    <t>INV00000252</t>
  </si>
  <si>
    <t>INV00000253</t>
  </si>
  <si>
    <t>INV00000254</t>
  </si>
  <si>
    <t xml:space="preserve">Epoxy primer 15kg + Hardener 7.5kg </t>
  </si>
  <si>
    <t>INV00000255</t>
  </si>
  <si>
    <t>INV00000256</t>
  </si>
  <si>
    <t>Trsf 05/04/22-RM7,000.00(4,220.80(partial), Trsf 7/4/22-RM3,000.00(189.20partial)</t>
  </si>
  <si>
    <t>Trsf 7/4/22-RM3,000.00(2,808.00partial)</t>
  </si>
  <si>
    <t>Trsf 7/4/22-RM3,000.00(2.80partial), Trsf 8/4/22-RM5,000.00(309.70partial)</t>
  </si>
  <si>
    <t>Trsf 8/4/22-RM5,000.00</t>
  </si>
  <si>
    <t>Trsf 8/4/22-RM5,000.00(3,350.30partial), Trsf 12/4/22-RM10,000.00(2,919.70partial)</t>
  </si>
  <si>
    <t>Trsf 12/4/22-RM10,000.00</t>
  </si>
  <si>
    <t>Trsf 12/4/22-RM10,000.00(897.30partial), Trsf 15/4/22-RM3,500.00(1,160.70partial)</t>
  </si>
  <si>
    <t>Trsf 15/4/22-RM3,500.00</t>
  </si>
  <si>
    <t>Trsf 25/3/22-RM6,000.00</t>
  </si>
  <si>
    <t>Trsf 25/3/22-RM6,000.00(RM1,470.80partial), Trsf 22/3/22-RM6,200.00, Trsf 05/04/22-RM7,000.00(2,779.20partial)</t>
  </si>
  <si>
    <t>Trsf 15/4/22-RM3,500.00(1.200.30partial), Trsf 22/4/22-RM8,000.00, Trsf 27/4/22-RM8,000.00(7,519.70partial)</t>
  </si>
  <si>
    <t>Trsf 27/4/22-RM8,000.00(480.30partial), Trsf 28/4/22-RM8,000.00(5,987.70partial)</t>
  </si>
  <si>
    <t>Trsf 28/4/22-RM8,000.00(2,012.30partial)</t>
  </si>
  <si>
    <t>RHB001565cleared14/3/22-RM2,000.00(partial), RHB001566cleared21/3/22-RM2,000.00(partial), RHB001567cleared28/3/22-RM2,000.00(partial), RHB001569cleared11/4/22-RM1,586.00(336.00partial)</t>
  </si>
  <si>
    <t>RHB001569cleared11/4/22-RM1,586.00</t>
  </si>
  <si>
    <t>PBISLAMIC091977Cleared11/4/22-RM3,881.50</t>
  </si>
  <si>
    <t>PBB395356cleared11/4/22 RM6,301.00</t>
  </si>
  <si>
    <t xml:space="preserve">Trsf PBB Yew Kok Wah 13/4/22 RM588.00 </t>
  </si>
  <si>
    <t>RHB 934926 cleared18/4/22-RM2,580.50</t>
  </si>
  <si>
    <t>PBISLAMIC091980Cleared18/4/22-RM2,175.00</t>
  </si>
  <si>
    <t>Trsf PBB 20/4/22-RM1,170.00</t>
  </si>
  <si>
    <t>Trsf PBB 21/4/22</t>
  </si>
  <si>
    <t>HLB010464Cleared21/4/22-RM15,895.80</t>
  </si>
  <si>
    <t>Trsf 21/4/2022 RM28,820.00</t>
  </si>
  <si>
    <t>Trsf 26/4/22-RM3,799.00</t>
  </si>
  <si>
    <t>PBB395362cleared28/4/22 RM6,083.50</t>
  </si>
  <si>
    <t>Trsf Al Rajhi Bank 28/4/22-RM2,488.00</t>
  </si>
  <si>
    <t>Refer Cash Book 30/4/22 - Total collection = "C"</t>
  </si>
  <si>
    <t>Worldwidw Competence Sdn Bhd Total</t>
  </si>
  <si>
    <t>LLL Automotive Sdn Bhd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</si>
</sst>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0" fontId="0" fillId="8" borderId="0" xfId="0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" fontId="0" fillId="4" borderId="0" xfId="0" applyNumberFormat="1" applyFill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4" fontId="0" fillId="0" borderId="0" xfId="0" applyNumberFormat="1" applyFill="1"/>
    <xf numFmtId="43" fontId="8" fillId="0" borderId="0" xfId="1" applyFont="1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 applyFill="1"/>
    <xf numFmtId="0" fontId="3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33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66FF66"/>
      <color rgb="FF4BEB35"/>
      <color rgb="FFFFFF99"/>
      <color rgb="FF99FFCC"/>
      <color rgb="FF99FF99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87.947357175923" createdVersion="7" refreshedVersion="7" minRefreshableVersion="3" recordCount="601" xr:uid="{0FA43F87-9EA7-42E9-B49C-1E5EBD3A1F5B}">
  <cacheSource type="worksheet">
    <worksheetSource ref="A1:T602" sheet="Raw Sales"/>
  </cacheSource>
  <cacheFields count="20">
    <cacheField name="Invoice Date" numFmtId="14">
      <sharedItems containsSemiMixedTypes="0" containsNonDate="0" containsDate="1" containsString="0" minDate="2019-12-23T00:00:00" maxDate="2022-03-09T00:00:00"/>
    </cacheField>
    <cacheField name="Period (Sales)" numFmtId="0">
      <sharedItems containsSemiMixedTypes="0" containsString="0" containsNumber="1" containsInteger="1" minValue="1" maxValue="12"/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1"/>
        <n v="2"/>
      </sharedItems>
    </cacheField>
    <cacheField name="Due date" numFmtId="14">
      <sharedItems containsSemiMixedTypes="0" containsNonDate="0" containsDate="1" containsString="0" minDate="2019-12-23T00:00:00" maxDate="2022-07-07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1880"/>
    </cacheField>
    <cacheField name="Total Sales " numFmtId="43">
      <sharedItems containsSemiMixedTypes="0" containsString="0" containsNumber="1" minValue="1530" maxValue="1058540.4500000002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87.991294907406" createdVersion="7" refreshedVersion="7" minRefreshableVersion="3" recordCount="670" xr:uid="{1DFBABCF-EF68-47F9-BB62-16FFBE816779}">
  <cacheSource type="worksheet">
    <worksheetSource ref="A1:T671" sheet="Raw Sales"/>
  </cacheSource>
  <cacheFields count="20">
    <cacheField name="Invoice Date" numFmtId="14">
      <sharedItems containsSemiMixedTypes="0" containsNonDate="0" containsDate="1" containsString="0" minDate="2019-12-23T00:00:00" maxDate="2022-04-06T00:00:00" count="175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  <d v="2022-03-09T00:00:00"/>
        <d v="2022-03-11T00:00:00"/>
        <d v="2022-03-12T00:00:00"/>
        <d v="2022-03-14T00:00:00"/>
        <d v="2022-03-15T00:00:00"/>
        <d v="2022-03-17T00:00:00"/>
        <d v="2022-03-18T00:00:00"/>
        <d v="2022-03-19T00:00:00"/>
        <d v="2022-03-21T00:00:00"/>
        <d v="2022-03-23T00:00:00"/>
        <d v="2022-03-25T00:00:00"/>
        <d v="2022-03-29T00:00:00"/>
        <d v="2022-03-31T00:00:00"/>
        <d v="2022-04-01T00:00:00"/>
        <d v="2022-04-05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3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  <s v="INV00000212"/>
        <s v="INV00000213"/>
        <s v="INV00000214"/>
        <s v="INV00000215"/>
        <s v="INV00000216"/>
        <s v="INV00000217"/>
        <s v="INV00000218"/>
        <s v="INV00000219"/>
        <s v="INV00000220"/>
        <s v="INV00000221"/>
        <s v="INV00000222"/>
        <s v="INV00000223"/>
        <s v="INV00000224"/>
        <s v="INV00000225"/>
        <s v="INV00000226"/>
        <s v="INV00000227"/>
        <s v="INV00000228"/>
        <s v="INV00000229"/>
        <s v="INV00000230"/>
        <s v="INV00000231"/>
      </sharedItems>
    </cacheField>
    <cacheField name="Customer Code" numFmtId="0">
      <sharedItems/>
    </cacheField>
    <cacheField name="Customer Name" numFmtId="0">
      <sharedItems count="2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  <s v="Bestway Engineering Solution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/>
    </cacheField>
    <cacheField name="Due date" numFmtId="14">
      <sharedItems containsSemiMixedTypes="0" containsNonDate="0" containsDate="1" containsString="0" minDate="2019-12-23T00:00:00" maxDate="2022-07-14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1880"/>
    </cacheField>
    <cacheField name="Total Sales " numFmtId="43">
      <sharedItems containsSemiMixedTypes="0" containsString="0" containsNumber="1" minValue="1530" maxValue="1181589.8500000001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88.022370254628" createdVersion="7" refreshedVersion="7" minRefreshableVersion="3" recordCount="757" xr:uid="{79C5E526-D2FF-4838-80FE-4C822B9783E4}">
  <cacheSource type="worksheet">
    <worksheetSource ref="A1:T758" sheet="Raw Sales"/>
  </cacheSource>
  <cacheFields count="20">
    <cacheField name="Invoice Date" numFmtId="14">
      <sharedItems containsDate="1" containsMixedTypes="1" minDate="2019-12-23T00:00:00" maxDate="2022-05-01T00:00:00" count="192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  <d v="2022-03-09T00:00:00"/>
        <d v="2022-03-11T00:00:00"/>
        <d v="2022-03-12T00:00:00"/>
        <d v="2022-03-14T00:00:00"/>
        <d v="2022-03-15T00:00:00"/>
        <d v="2022-03-17T00:00:00"/>
        <d v="2022-03-18T00:00:00"/>
        <d v="2022-03-19T00:00:00"/>
        <d v="2022-03-21T00:00:00"/>
        <d v="2022-03-23T00:00:00"/>
        <d v="2022-03-25T00:00:00"/>
        <d v="2022-03-29T00:00:00"/>
        <d v="2022-03-31T00:00:00"/>
        <d v="2022-04-01T00:00:00"/>
        <d v="2022-04-05T00:00:00"/>
        <d v="2022-04-08T00:00:00"/>
        <d v="2022-04-09T00:00:00"/>
        <d v="2022-04-12T00:00:00"/>
        <d v="2022-04-13T00:00:00"/>
        <d v="2022-04-14T00:00:00"/>
        <d v="2022-04-15T00:00:00"/>
        <d v="2022-04-16T00:00:00"/>
        <d v="2022-04-19T00:00:00"/>
        <d v="2022-04-20T00:00:00"/>
        <d v="2022-04-21T00:00:00"/>
        <d v="2022-04-22T00:00:00"/>
        <d v="2022-04-23T00:00:00"/>
        <s v="26/4/2022"/>
        <d v="2022-04-27T00:00:00"/>
        <d v="2022-04-28T00:00:00"/>
        <d v="2022-04-29T00:00:00"/>
        <d v="2022-04-30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56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  <s v="INV00000212"/>
        <s v="INV00000213"/>
        <s v="INV00000214"/>
        <s v="INV00000215"/>
        <s v="INV00000216"/>
        <s v="INV00000217"/>
        <s v="INV00000218"/>
        <s v="INV00000219"/>
        <s v="INV00000220"/>
        <s v="INV00000221"/>
        <s v="INV00000222"/>
        <s v="INV00000223"/>
        <s v="INV00000224"/>
        <s v="INV00000225"/>
        <s v="INV00000226"/>
        <s v="INV00000227"/>
        <s v="INV00000228"/>
        <s v="INV00000229"/>
        <s v="INV00000230"/>
        <s v="INV00000231"/>
        <s v="INV00000232"/>
        <s v="INV00000233"/>
        <s v="INV00000234"/>
        <s v="INV00000235"/>
        <s v="INV00000236"/>
        <s v="INV00000237"/>
        <s v="INV00000238"/>
        <s v="INV00000239"/>
        <s v="INV00000240"/>
        <s v="INV00000241"/>
        <s v="INV00000242"/>
        <s v="INV00000243"/>
        <s v="INV00000244"/>
        <s v="INV00000245"/>
        <s v="INV00000246"/>
        <s v="INV00000247"/>
        <s v="INV00000248"/>
        <s v="INV00000249"/>
        <s v="INV00000250"/>
        <s v="INV00000251"/>
        <s v="INV00000252"/>
        <s v="INV00000253"/>
        <s v="INV00000254"/>
        <s v="INV00000255"/>
        <s v="INV00000256"/>
      </sharedItems>
    </cacheField>
    <cacheField name="Customer Code" numFmtId="0">
      <sharedItems/>
    </cacheField>
    <cacheField name="Customer Name" numFmtId="0">
      <sharedItems count="2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  <s v="Bestway Engineering Solutions"/>
        <s v="Worldwidw Competence Sdn Bhd"/>
        <s v="LLL Automotive Sdn Bhd"/>
      </sharedItems>
    </cacheField>
    <cacheField name="Product" numFmtId="0">
      <sharedItems count="123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2" u="1"/>
        <n v="1" u="1"/>
      </sharedItems>
    </cacheField>
    <cacheField name="Due date" numFmtId="14">
      <sharedItems containsSemiMixedTypes="0" containsNonDate="0" containsDate="1" containsString="0" minDate="2019-12-23T00:00:00" maxDate="2022-08-26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1880"/>
    </cacheField>
    <cacheField name="Total Sales " numFmtId="43">
      <sharedItems containsSemiMixedTypes="0" containsString="0" containsNumber="1" minValue="1530" maxValue="1345168.0500000003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d v="2019-12-23T00:00:00"/>
    <n v="12"/>
    <x v="0"/>
    <s v="INV2019/00000001"/>
    <s v="C00000001"/>
    <x v="0"/>
    <s v="RA Resin SHCP 268W (225kg)"/>
    <n v="1"/>
    <s v="Cash"/>
    <x v="0"/>
    <d v="2019-12-23T00:00:00"/>
    <n v="12"/>
    <n v="2019"/>
    <n v="1530"/>
    <n v="-1530"/>
    <n v="0"/>
    <n v="1530"/>
    <s v="Trsf"/>
    <s v="Trsf 29/5"/>
    <m/>
  </r>
  <r>
    <d v="2019-12-23T00:00:00"/>
    <n v="12"/>
    <x v="0"/>
    <s v="INV2019/00000001"/>
    <s v="C00000001"/>
    <x v="0"/>
    <s v="RA CSM 450 GSM JUSHI 37kg 79m(L) X 1040mm(W)"/>
    <n v="6"/>
    <s v="Cash"/>
    <x v="0"/>
    <d v="2019-12-23T00:00:00"/>
    <n v="12"/>
    <n v="2019"/>
    <n v="1443"/>
    <n v="-1443"/>
    <n v="0"/>
    <n v="2973"/>
    <s v="Trsf"/>
    <s v="Trsf 29/5"/>
    <m/>
  </r>
  <r>
    <d v="2020-06-02T00:00:00"/>
    <n v="6"/>
    <x v="1"/>
    <s v="INV2020/00000002"/>
    <s v="C00000001"/>
    <x v="0"/>
    <s v="RA Gelcoat GS-S ISO (20kg)"/>
    <n v="2"/>
    <s v="Cash"/>
    <x v="0"/>
    <d v="2020-06-02T00:00:00"/>
    <n v="6"/>
    <n v="2020"/>
    <n v="480"/>
    <n v="-480"/>
    <n v="0"/>
    <n v="3453"/>
    <s v="Trsf"/>
    <s v="Trsf 24/6"/>
    <m/>
  </r>
  <r>
    <d v="2020-06-11T00:00:00"/>
    <n v="6"/>
    <x v="1"/>
    <s v="INV2020/00000003"/>
    <s v="C00000002"/>
    <x v="1"/>
    <s v="RA Resin SHCP 268W (225kg)"/>
    <n v="1"/>
    <s v="Cash"/>
    <x v="0"/>
    <d v="2020-06-11T00:00:00"/>
    <n v="6"/>
    <n v="2020"/>
    <n v="1395"/>
    <n v="-1395"/>
    <n v="0"/>
    <n v="4848"/>
    <s v="Chq"/>
    <s v="Chq 13/6"/>
    <m/>
  </r>
  <r>
    <d v="2020-06-11T00:00:00"/>
    <n v="6"/>
    <x v="1"/>
    <s v="INV2020/00000003"/>
    <s v="C00000002"/>
    <x v="1"/>
    <s v="RB Acetone (160Kg)"/>
    <n v="1"/>
    <s v="Cash"/>
    <x v="0"/>
    <d v="2020-06-11T00:00:00"/>
    <n v="6"/>
    <n v="2020"/>
    <n v="672"/>
    <n v="-672"/>
    <n v="0"/>
    <n v="5520"/>
    <s v="Chq"/>
    <s v="Chq 13/6"/>
    <m/>
  </r>
  <r>
    <d v="2020-06-17T00:00:00"/>
    <n v="6"/>
    <x v="1"/>
    <s v="INV2020/00000004"/>
    <s v="C00000001"/>
    <x v="0"/>
    <s v="RA Resin SHCP 268W (225kg)"/>
    <n v="1"/>
    <s v="Cash"/>
    <x v="0"/>
    <d v="2020-06-17T00:00:00"/>
    <n v="6"/>
    <n v="2020"/>
    <n v="1530"/>
    <n v="-1530"/>
    <n v="0"/>
    <n v="7050"/>
    <s v="Trsf"/>
    <s v="Trsf 24/6"/>
    <m/>
  </r>
  <r>
    <d v="2020-06-17T00:00:00"/>
    <n v="6"/>
    <x v="1"/>
    <s v="INV2020/00000004"/>
    <s v="C00000001"/>
    <x v="0"/>
    <s v="RA CSM 450 GSM JUSHI 37kg 79m(L) X 1040mm(W)"/>
    <n v="3"/>
    <s v="Cash"/>
    <x v="0"/>
    <d v="2020-06-17T00:00:00"/>
    <n v="6"/>
    <n v="2020"/>
    <n v="720"/>
    <n v="-720"/>
    <n v="0"/>
    <n v="7770"/>
    <s v="Trsf"/>
    <s v="Trsf 24/6"/>
    <m/>
  </r>
  <r>
    <d v="2020-06-17T00:00:00"/>
    <n v="6"/>
    <x v="1"/>
    <s v="INV2020/00000004"/>
    <s v="C00000001"/>
    <x v="0"/>
    <s v="RA Butanox M50 (5Kg)"/>
    <n v="2"/>
    <s v="Cash"/>
    <x v="0"/>
    <d v="2020-06-17T00:00:00"/>
    <n v="6"/>
    <n v="2020"/>
    <n v="185"/>
    <n v="-185"/>
    <n v="0"/>
    <n v="7955"/>
    <s v="Trsf"/>
    <s v="Trsf 24/6"/>
    <m/>
  </r>
  <r>
    <d v="2020-06-22T00:00:00"/>
    <n v="6"/>
    <x v="1"/>
    <s v="INV2020/00000005"/>
    <s v="C00000003"/>
    <x v="2"/>
    <s v="RA Resin SHCP 268W (225kg)"/>
    <n v="1"/>
    <s v="T45"/>
    <x v="1"/>
    <d v="2020-08-06T00:00:00"/>
    <n v="8"/>
    <n v="2020"/>
    <n v="1642.5"/>
    <n v="-1642.5"/>
    <n v="0"/>
    <n v="9597.5"/>
    <s v="PD Chq"/>
    <s v="PD chq 8/8, RM1,827.00 &amp; Cash RM0.50"/>
    <m/>
  </r>
  <r>
    <d v="2020-06-22T00:00:00"/>
    <n v="6"/>
    <x v="1"/>
    <s v="INV2020/00000005"/>
    <s v="C00000003"/>
    <x v="2"/>
    <s v="RA Butanox M50 (5Kg)"/>
    <n v="2"/>
    <s v="T45"/>
    <x v="1"/>
    <d v="2020-08-06T00:00:00"/>
    <n v="8"/>
    <n v="2020"/>
    <n v="185"/>
    <n v="-185"/>
    <n v="0"/>
    <n v="9782.5"/>
    <s v="PD Chq"/>
    <s v="PD chq 8/8, RM1,827.00 &amp; Cash RM0.50"/>
    <m/>
  </r>
  <r>
    <d v="2020-07-01T00:00:00"/>
    <n v="7"/>
    <x v="1"/>
    <s v="INV2020/00000006"/>
    <s v="C00000004"/>
    <x v="3"/>
    <s v="RA Gelcoat GP-H (20Kg)"/>
    <n v="9"/>
    <s v="T120"/>
    <x v="2"/>
    <d v="2020-10-29T00:00:00"/>
    <n v="10"/>
    <n v="2020"/>
    <n v="1836"/>
    <n v="-1836"/>
    <n v="0"/>
    <n v="11618.5"/>
    <s v="Term"/>
    <s v="Chq 16/11/2020"/>
    <m/>
  </r>
  <r>
    <d v="2020-07-14T00:00:00"/>
    <n v="7"/>
    <x v="1"/>
    <s v="INV2020/00000007"/>
    <s v="C00000003"/>
    <x v="2"/>
    <s v="RA Silicone Rubber (25Kg)"/>
    <n v="1"/>
    <s v="T45"/>
    <x v="1"/>
    <d v="2020-08-28T00:00:00"/>
    <n v="8"/>
    <n v="2020"/>
    <n v="1200"/>
    <n v="-1200"/>
    <n v="0"/>
    <n v="12818.5"/>
    <s v="PD Chq"/>
    <s v="PD chq 16/8"/>
    <m/>
  </r>
  <r>
    <d v="2020-07-15T00:00:00"/>
    <n v="7"/>
    <x v="1"/>
    <s v="INV2020/00000008"/>
    <s v="C00000001"/>
    <x v="0"/>
    <s v="RA Nor 3338W (220Kg)"/>
    <n v="1"/>
    <s v="Cash"/>
    <x v="0"/>
    <d v="2020-07-15T00:00:00"/>
    <n v="7"/>
    <n v="2020"/>
    <n v="1496"/>
    <n v="-1496"/>
    <n v="0"/>
    <n v="14314.5"/>
    <s v="Trsf"/>
    <s v="Trsf 28/7"/>
    <m/>
  </r>
  <r>
    <d v="2020-07-15T00:00:00"/>
    <n v="7"/>
    <x v="1"/>
    <s v="INV2020/00000008"/>
    <s v="C00000001"/>
    <x v="0"/>
    <s v="RA Butanox M50 (5Kg)"/>
    <n v="4"/>
    <s v="Cash"/>
    <x v="0"/>
    <d v="2020-07-15T00:00:00"/>
    <n v="7"/>
    <n v="2020"/>
    <n v="370"/>
    <n v="-370"/>
    <n v="0"/>
    <n v="14684.5"/>
    <s v="Trsf"/>
    <s v="Trsf 28/7"/>
    <m/>
  </r>
  <r>
    <d v="2020-07-15T00:00:00"/>
    <n v="7"/>
    <x v="1"/>
    <s v="INV2020/00000008"/>
    <s v="C00000001"/>
    <x v="0"/>
    <s v="RC Woven Roving E-800 40Kg 1000mm"/>
    <n v="1"/>
    <s v="Cash"/>
    <x v="0"/>
    <d v="2020-07-15T00:00:00"/>
    <n v="7"/>
    <n v="2020"/>
    <n v="232"/>
    <n v="-232"/>
    <n v="0"/>
    <n v="14916.5"/>
    <s v="Trsf"/>
    <s v="Trsf 28/7"/>
    <s v="Delivered 22/7/20"/>
  </r>
  <r>
    <d v="2020-08-01T00:00:00"/>
    <n v="8"/>
    <x v="1"/>
    <s v="INV2020/00000009"/>
    <s v="C00000004"/>
    <x v="3"/>
    <s v="RA Nor 3338W (220Kg)"/>
    <n v="2"/>
    <s v="T120"/>
    <x v="2"/>
    <d v="2020-11-29T00:00:00"/>
    <n v="11"/>
    <n v="2020"/>
    <n v="2508"/>
    <n v="-2508"/>
    <n v="0"/>
    <n v="17424.5"/>
    <s v="Term"/>
    <s v="Chq 1/12/2020"/>
    <m/>
  </r>
  <r>
    <d v="2020-08-08T00:00:00"/>
    <n v="8"/>
    <x v="1"/>
    <s v="INV2020/00000010"/>
    <s v="C00000004"/>
    <x v="3"/>
    <s v="RA Nor 3338W (220Kg)"/>
    <n v="2"/>
    <s v="T120"/>
    <x v="2"/>
    <d v="2020-12-06T00:00:00"/>
    <n v="12"/>
    <n v="2020"/>
    <n v="2508"/>
    <n v="-2508"/>
    <n v="0"/>
    <n v="19932.5"/>
    <s v="Term"/>
    <s v="Chq 1/12/2020"/>
    <m/>
  </r>
  <r>
    <d v="2020-08-08T00:00:00"/>
    <n v="8"/>
    <x v="1"/>
    <s v="INV2020/00000011"/>
    <s v="C00000004"/>
    <x v="3"/>
    <s v="RA CSM 300 GSM TWL 30kg 64m(L) x 1040mm(W)"/>
    <n v="2"/>
    <s v="T120"/>
    <x v="2"/>
    <d v="2020-12-06T00:00:00"/>
    <n v="12"/>
    <n v="2020"/>
    <n v="324"/>
    <n v="-324"/>
    <n v="0"/>
    <n v="20256.5"/>
    <s v="Term"/>
    <s v="Chq 1/12/2020"/>
    <m/>
  </r>
  <r>
    <d v="2020-08-10T00:00:00"/>
    <n v="8"/>
    <x v="1"/>
    <s v="INV2020/00000012"/>
    <s v="C00000005"/>
    <x v="4"/>
    <s v="RA Nor 3338W (220Kg)"/>
    <n v="1"/>
    <s v="Cash"/>
    <x v="0"/>
    <d v="2020-08-10T00:00:00"/>
    <n v="8"/>
    <n v="2020"/>
    <n v="1496"/>
    <n v="-1496"/>
    <n v="0"/>
    <n v="21752.5"/>
    <s v="Chq"/>
    <s v="Chq 10/8"/>
    <m/>
  </r>
  <r>
    <d v="2020-08-10T00:00:00"/>
    <n v="8"/>
    <x v="1"/>
    <s v="INV2020/00000012"/>
    <s v="C00000005"/>
    <x v="4"/>
    <s v="RA Butanox M50 (5Kg)"/>
    <n v="1"/>
    <s v="Cash"/>
    <x v="0"/>
    <d v="2020-08-10T00:00:00"/>
    <n v="8"/>
    <n v="2020"/>
    <n v="90"/>
    <n v="-90"/>
    <n v="0"/>
    <n v="21842.5"/>
    <s v="Chq"/>
    <s v="Chq 10/8"/>
    <m/>
  </r>
  <r>
    <d v="2020-08-10T00:00:00"/>
    <n v="8"/>
    <x v="1"/>
    <s v="INV2020/00000013"/>
    <s v="C00000003"/>
    <x v="2"/>
    <s v="RA Nor 3338W (220Kg)"/>
    <n v="2"/>
    <s v="T45"/>
    <x v="1"/>
    <d v="2020-09-24T00:00:00"/>
    <n v="9"/>
    <n v="2020"/>
    <n v="3036"/>
    <n v="-3036"/>
    <n v="0"/>
    <n v="24878.5"/>
    <s v="PD Chq"/>
    <s v="PD chq 13/9, RM1,700/- &amp; 20/9, RM1,706/-"/>
    <m/>
  </r>
  <r>
    <d v="2020-08-10T00:00:00"/>
    <n v="8"/>
    <x v="1"/>
    <s v="INV2020/00000013"/>
    <s v="C00000003"/>
    <x v="2"/>
    <s v="RA Butanox M50 (5Kg)"/>
    <n v="4"/>
    <s v="T45"/>
    <x v="1"/>
    <d v="2020-09-24T00:00:00"/>
    <n v="9"/>
    <n v="2020"/>
    <n v="370"/>
    <n v="-370"/>
    <n v="0"/>
    <n v="25248.5"/>
    <s v="PD Chq"/>
    <s v="PD chq 13/9, RM1,700/- &amp; 20/9, RM1,706/-"/>
    <m/>
  </r>
  <r>
    <d v="2020-08-12T00:00:00"/>
    <n v="8"/>
    <x v="1"/>
    <s v="INV2020/00000014"/>
    <s v="C00000001"/>
    <x v="0"/>
    <s v="RA Nor 3338W (220Kg)"/>
    <n v="1"/>
    <s v="Cash"/>
    <x v="0"/>
    <d v="2020-08-12T00:00:00"/>
    <n v="8"/>
    <n v="2020"/>
    <n v="1496"/>
    <n v="-1496"/>
    <n v="0"/>
    <n v="26744.5"/>
    <s v="Trsf"/>
    <s v="Trsf 23/8"/>
    <m/>
  </r>
  <r>
    <d v="2020-08-12T00:00:00"/>
    <n v="8"/>
    <x v="1"/>
    <s v="INV2020/00000014"/>
    <s v="C00000001"/>
    <x v="0"/>
    <s v="RA CSM 450 GSM JUSHI 37kg 79m(L) X 1040mm(W)"/>
    <n v="4"/>
    <s v="Cash"/>
    <x v="0"/>
    <d v="2020-08-12T00:00:00"/>
    <n v="8"/>
    <n v="2020"/>
    <n v="962"/>
    <n v="-962"/>
    <n v="0"/>
    <n v="27706.5"/>
    <s v="Trsf"/>
    <s v="Trsf 23/8"/>
    <m/>
  </r>
  <r>
    <d v="2020-08-12T00:00:00"/>
    <n v="8"/>
    <x v="1"/>
    <s v="INV2020/00000014"/>
    <s v="C00000001"/>
    <x v="0"/>
    <s v="RC Woven Roving E-800 40Kg 1000mm"/>
    <n v="2"/>
    <s v="Cash"/>
    <x v="0"/>
    <d v="2020-08-12T00:00:00"/>
    <n v="8"/>
    <n v="2020"/>
    <n v="464"/>
    <n v="-464"/>
    <n v="0"/>
    <n v="28170.5"/>
    <s v="Trsf"/>
    <s v="Trsf 23/8"/>
    <m/>
  </r>
  <r>
    <d v="2020-08-13T00:00:00"/>
    <n v="8"/>
    <x v="1"/>
    <s v="INV2020/00000015"/>
    <s v="C00000001"/>
    <x v="0"/>
    <s v="RA Gelcoat GS-S ISO (20kg)"/>
    <n v="4"/>
    <s v="Cash"/>
    <x v="0"/>
    <d v="2020-08-13T00:00:00"/>
    <n v="8"/>
    <n v="2020"/>
    <n v="960"/>
    <n v="-960"/>
    <n v="0"/>
    <n v="29130.5"/>
    <s v="Trsf"/>
    <s v="Trsf 23/8"/>
    <m/>
  </r>
  <r>
    <d v="2020-08-19T00:00:00"/>
    <n v="8"/>
    <x v="1"/>
    <s v="INV2020/00000016"/>
    <s v="C00000003"/>
    <x v="2"/>
    <s v="RA CSM 450 GSM 54kg 64m(L) X 1860mm(W)"/>
    <n v="1"/>
    <s v="T45"/>
    <x v="1"/>
    <d v="2020-10-03T00:00:00"/>
    <n v="10"/>
    <n v="2020"/>
    <n v="367.2"/>
    <n v="-367.2"/>
    <n v="0"/>
    <n v="29497.7"/>
    <s v="PD Chq"/>
    <s v="PD Chq 27/9, RM1,270.20"/>
    <m/>
  </r>
  <r>
    <d v="2020-08-19T00:00:00"/>
    <n v="8"/>
    <x v="1"/>
    <s v="INV2020/00000017"/>
    <s v="C00000006"/>
    <x v="5"/>
    <s v="RA Nor 3338W (220Kg)"/>
    <n v="1"/>
    <s v="Cash"/>
    <x v="0"/>
    <d v="2020-08-19T00:00:00"/>
    <n v="8"/>
    <n v="2020"/>
    <n v="1496"/>
    <n v="-1496"/>
    <n v="0"/>
    <n v="30993.7"/>
    <s v="Chq"/>
    <s v="Chq 19/8"/>
    <m/>
  </r>
  <r>
    <d v="2020-08-19T00:00:00"/>
    <n v="8"/>
    <x v="1"/>
    <s v="INV2020/00000017"/>
    <s v="C00000006"/>
    <x v="5"/>
    <s v="RA Gelcoat GP-H (20Kg)"/>
    <n v="1"/>
    <s v="Cash"/>
    <x v="0"/>
    <d v="2020-08-19T00:00:00"/>
    <n v="8"/>
    <n v="2020"/>
    <n v="210"/>
    <n v="-210"/>
    <n v="0"/>
    <n v="31203.7"/>
    <s v="Chq"/>
    <s v="Chq 19/8"/>
    <m/>
  </r>
  <r>
    <d v="2020-08-22T00:00:00"/>
    <n v="8"/>
    <x v="1"/>
    <s v="INV2020/00000018"/>
    <s v="C00000007"/>
    <x v="6"/>
    <s v="RA CSM 450 GSM 54kg 64m(L) X 1860mm(W)"/>
    <n v="4"/>
    <s v="T60"/>
    <x v="3"/>
    <d v="2020-10-21T00:00:00"/>
    <n v="10"/>
    <n v="2020"/>
    <n v="1296"/>
    <n v="-1296"/>
    <n v="0"/>
    <n v="32499.7"/>
    <s v="Term"/>
    <s v="Due 30/9/2020, Trsf IBG 1/10/2020"/>
    <m/>
  </r>
  <r>
    <d v="2020-08-22T00:00:00"/>
    <n v="8"/>
    <x v="1"/>
    <s v="INV2020/00000018"/>
    <s v="C00000007"/>
    <x v="6"/>
    <s v="RA Gelcoat GP-H (20Kg)"/>
    <n v="4"/>
    <s v="T60"/>
    <x v="3"/>
    <d v="2020-10-21T00:00:00"/>
    <n v="10"/>
    <n v="2020"/>
    <n v="840"/>
    <n v="-840"/>
    <n v="0"/>
    <n v="33339.699999999997"/>
    <s v="Term"/>
    <s v="Due 30/9/2020, Trsf IBG 1/10/2020"/>
    <m/>
  </r>
  <r>
    <d v="2020-08-22T00:00:00"/>
    <n v="8"/>
    <x v="1"/>
    <s v="INV2020/00000018"/>
    <s v="C00000007"/>
    <x v="6"/>
    <s v="RA Gelcoat GS-H (20kg)"/>
    <n v="2"/>
    <s v="T60"/>
    <x v="3"/>
    <d v="2020-10-21T00:00:00"/>
    <n v="10"/>
    <n v="2020"/>
    <n v="460"/>
    <n v="-460"/>
    <n v="0"/>
    <n v="33799.699999999997"/>
    <s v="Term"/>
    <s v="Due 30/9/2020, Trsf IBG 1/10/2020"/>
    <m/>
  </r>
  <r>
    <d v="2020-08-22T00:00:00"/>
    <n v="8"/>
    <x v="1"/>
    <s v="INV2020/00000018"/>
    <s v="C00000007"/>
    <x v="6"/>
    <s v="RA Butanox M50 (5Kg)"/>
    <n v="4"/>
    <s v="T60"/>
    <x v="3"/>
    <d v="2020-10-21T00:00:00"/>
    <n v="10"/>
    <n v="2020"/>
    <n v="360"/>
    <n v="-360"/>
    <n v="0"/>
    <n v="34159.699999999997"/>
    <s v="Term"/>
    <s v="Due 30/9/2020, Trsf IBG 1/10/2020"/>
    <m/>
  </r>
  <r>
    <d v="2020-08-22T00:00:00"/>
    <n v="8"/>
    <x v="1"/>
    <s v="INV2020/00000019"/>
    <s v="C00000008"/>
    <x v="7"/>
    <s v="RA Nor 3338W (220Kg)"/>
    <n v="1"/>
    <s v="Cash"/>
    <x v="0"/>
    <d v="2020-08-22T00:00:00"/>
    <n v="8"/>
    <n v="2020"/>
    <n v="1452"/>
    <n v="-1452"/>
    <n v="0"/>
    <n v="35611.699999999997"/>
    <s v="Trsf"/>
    <s v="Trsf 24/8"/>
    <m/>
  </r>
  <r>
    <d v="2020-08-24T00:00:00"/>
    <n v="8"/>
    <x v="1"/>
    <s v="INV2020/00000020"/>
    <s v="C00000003"/>
    <x v="2"/>
    <s v="RA Nor 3338W (220Kg)"/>
    <n v="1"/>
    <s v="T45"/>
    <x v="1"/>
    <d v="2020-10-08T00:00:00"/>
    <n v="10"/>
    <n v="2020"/>
    <n v="1518"/>
    <n v="-1518"/>
    <n v="0"/>
    <n v="37129.699999999997"/>
    <s v="PD Chq"/>
    <s v="PD Chq 27/9, RM1,270.20 &amp; 11/10, RM1,000.00"/>
    <m/>
  </r>
  <r>
    <d v="2020-08-24T00:00:00"/>
    <n v="8"/>
    <x v="1"/>
    <s v="INV2020/00000020"/>
    <s v="C00000003"/>
    <x v="2"/>
    <s v="RA Talcum Powder (25Kg)"/>
    <n v="4"/>
    <s v="T45"/>
    <x v="1"/>
    <d v="2020-10-08T00:00:00"/>
    <n v="10"/>
    <n v="2020"/>
    <n v="200"/>
    <n v="-200"/>
    <n v="0"/>
    <n v="37329.699999999997"/>
    <s v="PD Chq"/>
    <s v="PD Chq 11/10, RM1,000/-"/>
    <m/>
  </r>
  <r>
    <d v="2020-08-24T00:00:00"/>
    <n v="8"/>
    <x v="1"/>
    <s v="INV2020/00000020"/>
    <s v="C00000003"/>
    <x v="2"/>
    <s v="RA Butanox M50 (5Kg)"/>
    <n v="2"/>
    <s v="T45"/>
    <x v="1"/>
    <d v="2020-10-08T00:00:00"/>
    <n v="10"/>
    <n v="2020"/>
    <n v="185"/>
    <n v="-185"/>
    <n v="0"/>
    <n v="37514.699999999997"/>
    <s v="PD Chq"/>
    <s v="PD Chq 11/10, RM1,000/-"/>
    <m/>
  </r>
  <r>
    <d v="2020-08-25T00:00:00"/>
    <n v="8"/>
    <x v="1"/>
    <s v="INV2020/00000021"/>
    <s v="C00000009"/>
    <x v="8"/>
    <s v="RA Nor 3338W (220Kg)"/>
    <n v="1"/>
    <s v="T60"/>
    <x v="3"/>
    <d v="2020-10-24T00:00:00"/>
    <n v="10"/>
    <n v="2020"/>
    <n v="1276"/>
    <n v="-1276"/>
    <n v="0"/>
    <n v="38790.699999999997"/>
    <s v="Term"/>
    <s v="HLIB Chq No 008781, 28/11/20"/>
    <m/>
  </r>
  <r>
    <d v="2020-08-25T00:00:00"/>
    <n v="8"/>
    <x v="1"/>
    <s v="INV2020/00000021"/>
    <s v="C00000009"/>
    <x v="8"/>
    <s v="RA Norsodyne 3338NW (220Kg)"/>
    <n v="1"/>
    <s v="T60"/>
    <x v="3"/>
    <d v="2020-10-24T00:00:00"/>
    <n v="10"/>
    <n v="2020"/>
    <n v="1276"/>
    <n v="-1276"/>
    <n v="0"/>
    <n v="40066.699999999997"/>
    <s v="Term"/>
    <s v="HLIB Chq No 008781, 28/11/20"/>
    <m/>
  </r>
  <r>
    <d v="2020-08-25T00:00:00"/>
    <n v="8"/>
    <x v="1"/>
    <s v="INV2020/00000022"/>
    <s v="C00000001"/>
    <x v="0"/>
    <s v="RA Nor 3338W (220Kg)"/>
    <n v="1"/>
    <s v="Cash"/>
    <x v="0"/>
    <d v="2020-08-25T00:00:00"/>
    <n v="8"/>
    <n v="2020"/>
    <n v="1496"/>
    <n v="-1496"/>
    <n v="0"/>
    <n v="41562.699999999997"/>
    <s v="Trsf"/>
    <s v="Trsf 1/9/2020"/>
    <m/>
  </r>
  <r>
    <d v="2020-08-27T00:00:00"/>
    <n v="8"/>
    <x v="1"/>
    <s v="INV2020/00000023"/>
    <s v="C00000010"/>
    <x v="9"/>
    <s v="RA Nor 3338W (220Kg)"/>
    <n v="4"/>
    <s v="T120"/>
    <x v="2"/>
    <d v="2020-12-25T00:00:00"/>
    <n v="12"/>
    <n v="2020"/>
    <n v="5280"/>
    <n v="-5280"/>
    <n v="0"/>
    <n v="46842.7"/>
    <s v="Term"/>
    <s v="Trsf 23/12/2020"/>
    <m/>
  </r>
  <r>
    <d v="2020-08-27T00:00:00"/>
    <n v="8"/>
    <x v="1"/>
    <s v="INV2020/00000023"/>
    <s v="C00000010"/>
    <x v="9"/>
    <s v="RA CSM 450 GSM JUSHI 37kg 79m(L) X 1040mm(W)"/>
    <n v="2"/>
    <s v="T120"/>
    <x v="2"/>
    <d v="2020-12-25T00:00:00"/>
    <n v="12"/>
    <n v="2020"/>
    <n v="444"/>
    <n v="-444"/>
    <n v="0"/>
    <n v="47286.7"/>
    <s v="Term"/>
    <s v="Trsf 23/12/2020"/>
    <m/>
  </r>
  <r>
    <d v="2020-08-27T00:00:00"/>
    <n v="8"/>
    <x v="1"/>
    <s v="INV2020/00000023"/>
    <s v="C00000010"/>
    <x v="9"/>
    <s v="RA Talcum Powder (25Kg)"/>
    <n v="5"/>
    <s v="T120"/>
    <x v="2"/>
    <d v="2020-12-25T00:00:00"/>
    <n v="12"/>
    <n v="2020"/>
    <n v="275"/>
    <n v="-275"/>
    <n v="0"/>
    <n v="47561.7"/>
    <s v="Term"/>
    <s v="Trsf 23/12/2020"/>
    <m/>
  </r>
  <r>
    <d v="2020-08-27T00:00:00"/>
    <n v="8"/>
    <x v="1"/>
    <s v="INV2020/00000023"/>
    <s v="C00000010"/>
    <x v="9"/>
    <s v="RA Butanox M50 (5Kg)"/>
    <n v="4"/>
    <s v="T120"/>
    <x v="2"/>
    <d v="2020-12-25T00:00:00"/>
    <n v="12"/>
    <n v="2020"/>
    <n v="360"/>
    <n v="-360"/>
    <n v="0"/>
    <n v="47921.7"/>
    <s v="Term"/>
    <s v="Trsf 23/12/2020"/>
    <m/>
  </r>
  <r>
    <d v="2020-08-27T00:00:00"/>
    <n v="8"/>
    <x v="1"/>
    <s v="INV2020/00000023"/>
    <s v="C00000010"/>
    <x v="9"/>
    <s v="RA Bosny Wax (15kg)"/>
    <n v="1"/>
    <s v="T120"/>
    <x v="2"/>
    <d v="2020-12-25T00:00:00"/>
    <n v="12"/>
    <n v="2020"/>
    <n v="375"/>
    <n v="-375"/>
    <n v="0"/>
    <n v="48296.7"/>
    <s v="Term"/>
    <s v="Trsf 23/12/2020"/>
    <m/>
  </r>
  <r>
    <d v="2020-09-01T00:00:00"/>
    <n v="9"/>
    <x v="1"/>
    <s v="INV2020/00000024"/>
    <s v="C00000008"/>
    <x v="7"/>
    <s v="RA Resin 3317AW (220Kg)"/>
    <n v="2"/>
    <s v="Cash"/>
    <x v="0"/>
    <d v="2020-09-01T00:00:00"/>
    <n v="9"/>
    <n v="2020"/>
    <n v="2948"/>
    <n v="-2948"/>
    <n v="0"/>
    <n v="51244.7"/>
    <s v="Trsf"/>
    <s v="Trsf 7/9/2020"/>
    <m/>
  </r>
  <r>
    <d v="2020-09-01T00:00:00"/>
    <n v="9"/>
    <x v="1"/>
    <s v="INV2020/00000024"/>
    <s v="C00000008"/>
    <x v="7"/>
    <s v="RA Gelcoat GP-H (20Kg)"/>
    <n v="4"/>
    <s v="Cash"/>
    <x v="0"/>
    <d v="2020-09-01T00:00:00"/>
    <n v="9"/>
    <n v="2020"/>
    <n v="840"/>
    <n v="-840"/>
    <n v="0"/>
    <n v="52084.7"/>
    <s v="Trsf"/>
    <s v="Trsf 7/9/2020"/>
    <m/>
  </r>
  <r>
    <d v="2020-09-01T00:00:00"/>
    <n v="9"/>
    <x v="1"/>
    <s v="INV2020/00000024"/>
    <s v="C00000008"/>
    <x v="7"/>
    <s v="RA Butanox M50 (5Kg)"/>
    <n v="2"/>
    <s v="Cash"/>
    <x v="0"/>
    <d v="2020-09-01T00:00:00"/>
    <n v="9"/>
    <n v="2020"/>
    <n v="180"/>
    <n v="-180"/>
    <n v="0"/>
    <n v="52264.7"/>
    <s v="Trsf"/>
    <s v="Trsf 7/9/2020"/>
    <m/>
  </r>
  <r>
    <d v="2020-09-02T00:00:00"/>
    <n v="9"/>
    <x v="1"/>
    <s v="INV2020/00000025"/>
    <s v="C00000001"/>
    <x v="0"/>
    <s v="RA Silicone Rubber (25Kg)"/>
    <n v="1"/>
    <s v="Cash"/>
    <x v="0"/>
    <d v="2020-09-02T00:00:00"/>
    <n v="9"/>
    <n v="2020"/>
    <n v="1250"/>
    <n v="-1250"/>
    <n v="0"/>
    <n v="53514.7"/>
    <s v="Trsf"/>
    <s v="Trsf 5/9/2020"/>
    <s v="Delived on 3/9/2020"/>
  </r>
  <r>
    <d v="2020-09-05T00:00:00"/>
    <n v="9"/>
    <x v="1"/>
    <s v="INV2020/00000026"/>
    <s v="C00000001"/>
    <x v="0"/>
    <s v="RA Resin 3317AW (220Kg)"/>
    <n v="1"/>
    <s v="Cash"/>
    <x v="0"/>
    <d v="2020-09-05T00:00:00"/>
    <n v="9"/>
    <n v="2020"/>
    <n v="1496"/>
    <n v="-1496"/>
    <n v="0"/>
    <n v="55010.7"/>
    <s v="Trsf"/>
    <s v="Trsf 5/9/2020"/>
    <m/>
  </r>
  <r>
    <d v="2020-09-05T00:00:00"/>
    <n v="9"/>
    <x v="1"/>
    <s v="INV2020/00000026"/>
    <s v="C00000001"/>
    <x v="0"/>
    <s v="RA CSM 450 GSM JUSHI 37kg 79m(L) X 1040mm(W)"/>
    <n v="4"/>
    <s v="Cash"/>
    <x v="0"/>
    <d v="2020-09-05T00:00:00"/>
    <n v="9"/>
    <n v="2020"/>
    <n v="962"/>
    <n v="-962"/>
    <n v="0"/>
    <n v="55972.7"/>
    <s v="Trsf"/>
    <s v="Trsf 5/9/2020"/>
    <m/>
  </r>
  <r>
    <d v="2020-09-17T00:00:00"/>
    <n v="9"/>
    <x v="1"/>
    <s v="INV2020/00000027"/>
    <s v="C00000004"/>
    <x v="3"/>
    <s v="RA Nor 3338W (220Kg)"/>
    <n v="5"/>
    <s v="T120"/>
    <x v="2"/>
    <d v="2021-01-15T00:00:00"/>
    <n v="1"/>
    <n v="2021"/>
    <n v="6270"/>
    <n v="-6270"/>
    <n v="0"/>
    <n v="62242.7"/>
    <s v="Term"/>
    <s v="PD HLB 004649, 25/1/2021"/>
    <m/>
  </r>
  <r>
    <d v="2020-09-17T00:00:00"/>
    <n v="9"/>
    <x v="1"/>
    <s v="INV2020/00000027"/>
    <s v="C00000004"/>
    <x v="3"/>
    <s v="RA Norsodyne 3338NW (220Kg)"/>
    <n v="1"/>
    <s v="T120"/>
    <x v="2"/>
    <d v="2021-01-15T00:00:00"/>
    <n v="1"/>
    <n v="2021"/>
    <n v="1254"/>
    <n v="-1254"/>
    <n v="0"/>
    <n v="63496.7"/>
    <s v="Term"/>
    <s v="PD HLB 004649, 25/1/2021"/>
    <m/>
  </r>
  <r>
    <d v="2020-09-17T00:00:00"/>
    <n v="9"/>
    <x v="1"/>
    <s v="INV2020/00000027"/>
    <s v="C00000004"/>
    <x v="3"/>
    <s v="RA CSM 450 GSM 54kg 64m(L) X 1860mm(W)"/>
    <n v="3"/>
    <s v="T120"/>
    <x v="2"/>
    <d v="2021-01-15T00:00:00"/>
    <n v="1"/>
    <n v="2021"/>
    <n v="874.80000000000007"/>
    <n v="-874.80000000000007"/>
    <n v="0"/>
    <n v="64371.5"/>
    <s v="Term"/>
    <s v="PD HLB 004649, 25/1/2021"/>
    <m/>
  </r>
  <r>
    <d v="2020-09-17T00:00:00"/>
    <n v="9"/>
    <x v="1"/>
    <s v="INV2020/00000027"/>
    <s v="C00000004"/>
    <x v="3"/>
    <s v="RA CSM 300 GSM 54Kg 96m(L) X 1860mm(W)"/>
    <n v="3"/>
    <s v="T120"/>
    <x v="2"/>
    <d v="2021-01-15T00:00:00"/>
    <n v="1"/>
    <n v="2021"/>
    <n v="874.80000000000007"/>
    <n v="-874.80000000000007"/>
    <n v="0"/>
    <n v="65246.3"/>
    <s v="Term"/>
    <s v="PD HLB 004649, 25/1/2021"/>
    <m/>
  </r>
  <r>
    <d v="2020-09-17T00:00:00"/>
    <n v="9"/>
    <x v="1"/>
    <s v="INV2020/00000027"/>
    <s v="C00000004"/>
    <x v="3"/>
    <s v="RA Gelcoat GP-H (20Kg)"/>
    <n v="6"/>
    <s v="T120"/>
    <x v="2"/>
    <d v="2021-01-15T00:00:00"/>
    <n v="1"/>
    <n v="2021"/>
    <n v="1224"/>
    <n v="-1224"/>
    <n v="0"/>
    <n v="66470.3"/>
    <s v="Term"/>
    <s v="PD HLB 004649, 25/1/2021"/>
    <m/>
  </r>
  <r>
    <d v="2020-09-17T00:00:00"/>
    <n v="9"/>
    <x v="1"/>
    <s v="INV2020/00000027"/>
    <s v="C00000004"/>
    <x v="3"/>
    <s v="RA Butanox M50 (5Kg)"/>
    <n v="4"/>
    <s v="T120"/>
    <x v="2"/>
    <d v="2021-01-15T00:00:00"/>
    <n v="1"/>
    <n v="2021"/>
    <n v="360"/>
    <n v="-360"/>
    <n v="0"/>
    <n v="66830.3"/>
    <s v="Term"/>
    <s v="PD HLB 004649, 25/1/2021"/>
    <m/>
  </r>
  <r>
    <d v="2020-09-17T00:00:00"/>
    <n v="9"/>
    <x v="1"/>
    <s v="INV2020/00000027"/>
    <s v="C00000004"/>
    <x v="3"/>
    <s v="RA Accelerator (5kg)"/>
    <n v="1"/>
    <s v="T120"/>
    <x v="2"/>
    <d v="2021-01-15T00:00:00"/>
    <n v="1"/>
    <n v="2021"/>
    <n v="390"/>
    <n v="-390"/>
    <n v="0"/>
    <n v="67220.3"/>
    <s v="Term"/>
    <s v="PD HLB 004649, 25/1/2021"/>
    <m/>
  </r>
  <r>
    <d v="2020-09-17T00:00:00"/>
    <n v="9"/>
    <x v="1"/>
    <s v="INV2020/00000028"/>
    <s v="C00000001"/>
    <x v="0"/>
    <s v="RA Resin 3317AW (220Kg)"/>
    <n v="1"/>
    <s v="Cash"/>
    <x v="0"/>
    <d v="2020-09-17T00:00:00"/>
    <n v="9"/>
    <n v="2020"/>
    <n v="1496"/>
    <n v="-1496"/>
    <n v="0"/>
    <n v="68716.3"/>
    <s v="Trsf"/>
    <s v="Trst 22/9/2020"/>
    <m/>
  </r>
  <r>
    <d v="2020-09-17T00:00:00"/>
    <n v="9"/>
    <x v="1"/>
    <s v="INV2020/00000028"/>
    <s v="C00000001"/>
    <x v="0"/>
    <s v="RA CSM 450 GSM JUSHI 37kg 79m(L) X 1040mm(W)"/>
    <n v="2"/>
    <s v="Cash"/>
    <x v="0"/>
    <d v="2020-09-17T00:00:00"/>
    <n v="9"/>
    <n v="2020"/>
    <n v="481"/>
    <n v="-481"/>
    <n v="0"/>
    <n v="69197.3"/>
    <s v="Trsf"/>
    <s v="Trst 22/9/2020"/>
    <m/>
  </r>
  <r>
    <d v="2020-09-22T00:00:00"/>
    <n v="9"/>
    <x v="1"/>
    <s v="INV2020/00000029"/>
    <s v="C00000004"/>
    <x v="3"/>
    <s v="RA Nor 3338W (220Kg)"/>
    <n v="5"/>
    <s v="T120"/>
    <x v="2"/>
    <d v="2021-01-20T00:00:00"/>
    <n v="1"/>
    <n v="2021"/>
    <n v="6270"/>
    <n v="-6270"/>
    <n v="0"/>
    <n v="75467.3"/>
    <s v="Term"/>
    <s v="PD HLB 004649, 25/1/2021"/>
    <m/>
  </r>
  <r>
    <d v="2020-09-22T00:00:00"/>
    <n v="9"/>
    <x v="1"/>
    <s v="INV2020/00000029"/>
    <s v="C00000004"/>
    <x v="3"/>
    <s v="RA Norsodyne 3338NW (220Kg)"/>
    <n v="1"/>
    <s v="T120"/>
    <x v="2"/>
    <d v="2021-01-20T00:00:00"/>
    <n v="1"/>
    <n v="2021"/>
    <n v="1254"/>
    <n v="-1254"/>
    <n v="0"/>
    <n v="76721.3"/>
    <s v="Term"/>
    <s v="PD HLB 004649, 25/1/2021"/>
    <m/>
  </r>
  <r>
    <d v="2020-09-22T00:00:00"/>
    <n v="9"/>
    <x v="1"/>
    <s v="INV2020/00000029"/>
    <s v="C00000004"/>
    <x v="3"/>
    <s v="RA CSM 450 GSM 54kg 64m(L) X 1860mm(W)"/>
    <n v="5"/>
    <s v="T120"/>
    <x v="2"/>
    <d v="2021-01-20T00:00:00"/>
    <n v="1"/>
    <n v="2021"/>
    <n v="1458"/>
    <n v="-1458"/>
    <n v="0"/>
    <n v="78179.3"/>
    <s v="Term"/>
    <s v="PD HLB 004649, 25/1/2021"/>
    <m/>
  </r>
  <r>
    <d v="2020-09-22T00:00:00"/>
    <n v="9"/>
    <x v="1"/>
    <s v="INV2020/00000029"/>
    <s v="C00000004"/>
    <x v="3"/>
    <s v="RA CSM 300 GSM 54Kg 96m(L) X 1860mm(W)"/>
    <n v="2"/>
    <s v="T120"/>
    <x v="2"/>
    <d v="2021-01-20T00:00:00"/>
    <n v="1"/>
    <n v="2021"/>
    <n v="583.20000000000005"/>
    <n v="-583.20000000000005"/>
    <n v="0"/>
    <n v="78762.5"/>
    <s v="Term"/>
    <s v="PD HLB 004649, 25/1/2021"/>
    <m/>
  </r>
  <r>
    <d v="2020-09-22T00:00:00"/>
    <n v="9"/>
    <x v="1"/>
    <s v="INV2020/00000029"/>
    <s v="C00000004"/>
    <x v="3"/>
    <s v="RA Gelcoat GP-H (20Kg)"/>
    <n v="10"/>
    <s v="T120"/>
    <x v="2"/>
    <d v="2021-01-20T00:00:00"/>
    <n v="1"/>
    <n v="2021"/>
    <n v="2040"/>
    <n v="-2040"/>
    <n v="0"/>
    <n v="80802.5"/>
    <s v="Term"/>
    <s v="PD HLB 004649, 25/1/2021"/>
    <m/>
  </r>
  <r>
    <d v="2020-09-23T00:00:00"/>
    <n v="9"/>
    <x v="1"/>
    <s v="INV2020/00000030"/>
    <s v="C00000010"/>
    <x v="9"/>
    <s v="RA Nor 3338W (220Kg)"/>
    <n v="5"/>
    <s v="T120"/>
    <x v="2"/>
    <d v="2021-01-21T00:00:00"/>
    <n v="1"/>
    <n v="2021"/>
    <n v="6600"/>
    <n v="-6600"/>
    <n v="0"/>
    <n v="87402.5"/>
    <s v="Term"/>
    <s v="Trsf 20/1/2021"/>
    <m/>
  </r>
  <r>
    <d v="2020-09-23T00:00:00"/>
    <n v="9"/>
    <x v="1"/>
    <s v="INV2020/00000030"/>
    <s v="C00000010"/>
    <x v="9"/>
    <s v="RA CSM 450 GSM JUSHI 37kg 79m(L) X 1040mm(W)"/>
    <n v="4"/>
    <s v="T120"/>
    <x v="2"/>
    <d v="2021-01-21T00:00:00"/>
    <n v="1"/>
    <n v="2021"/>
    <n v="888"/>
    <n v="-888"/>
    <n v="0"/>
    <n v="88290.5"/>
    <s v="Term"/>
    <s v="Trsf 20/1/2021"/>
    <m/>
  </r>
  <r>
    <d v="2020-09-23T00:00:00"/>
    <n v="9"/>
    <x v="1"/>
    <s v="INV2020/00000030"/>
    <s v="C00000010"/>
    <x v="9"/>
    <s v="RA Talcum Powder (25Kg)"/>
    <n v="5"/>
    <s v="T120"/>
    <x v="2"/>
    <d v="2021-01-21T00:00:00"/>
    <n v="1"/>
    <n v="2021"/>
    <n v="275"/>
    <n v="-275"/>
    <n v="0"/>
    <n v="88565.5"/>
    <s v="Term"/>
    <s v="Trsf 20/1/2021"/>
    <m/>
  </r>
  <r>
    <d v="2020-09-23T00:00:00"/>
    <n v="9"/>
    <x v="1"/>
    <s v="INV2020/00000030"/>
    <s v="C00000010"/>
    <x v="9"/>
    <s v="RA Butanox M50 (5Kg)"/>
    <n v="4"/>
    <s v="T120"/>
    <x v="2"/>
    <d v="2021-01-21T00:00:00"/>
    <n v="1"/>
    <n v="2021"/>
    <n v="360"/>
    <n v="-360"/>
    <n v="0"/>
    <n v="88925.5"/>
    <s v="Term"/>
    <s v="Trsf 20/1/2021"/>
    <m/>
  </r>
  <r>
    <d v="2020-09-23T00:00:00"/>
    <n v="9"/>
    <x v="1"/>
    <s v="INV2020/00000031"/>
    <s v="C00000001"/>
    <x v="0"/>
    <s v="RC Woven Roving E-800 40Kg 1000mm"/>
    <n v="6"/>
    <s v="Cash"/>
    <x v="0"/>
    <d v="2020-09-23T00:00:00"/>
    <n v="9"/>
    <n v="2020"/>
    <n v="1392"/>
    <n v="-1392"/>
    <n v="0"/>
    <n v="90317.5"/>
    <s v="Term"/>
    <s v="Trst 01/10/2020"/>
    <m/>
  </r>
  <r>
    <d v="2020-09-26T00:00:00"/>
    <n v="9"/>
    <x v="1"/>
    <s v="INV2020/00000032"/>
    <s v="C00000001"/>
    <x v="0"/>
    <s v="RA Nor 3338W (220Kg)"/>
    <n v="1"/>
    <s v="Cash"/>
    <x v="0"/>
    <d v="2020-09-26T00:00:00"/>
    <n v="9"/>
    <n v="2020"/>
    <n v="1496"/>
    <n v="-1496"/>
    <n v="0"/>
    <n v="91813.5"/>
    <s v="Term"/>
    <s v="Trst 01/10/2020"/>
    <m/>
  </r>
  <r>
    <d v="2020-10-05T00:00:00"/>
    <n v="10"/>
    <x v="1"/>
    <s v="INV2020/00000033"/>
    <s v="C00000005"/>
    <x v="4"/>
    <s v="RA Resin 3317AW (220Kg)"/>
    <n v="1"/>
    <s v="Cash"/>
    <x v="0"/>
    <d v="2020-10-05T00:00:00"/>
    <n v="10"/>
    <n v="2020"/>
    <n v="1496"/>
    <n v="-1496"/>
    <n v="0"/>
    <n v="93309.5"/>
    <s v="Term"/>
    <s v="Chq 5/10 (Bank in 19/10/2020)"/>
    <m/>
  </r>
  <r>
    <d v="2020-10-05T00:00:00"/>
    <n v="10"/>
    <x v="1"/>
    <s v="INV2020/00000034"/>
    <s v="C00000003"/>
    <x v="2"/>
    <s v="RA Resin 3317AW (220Kg)"/>
    <n v="3"/>
    <s v="T45"/>
    <x v="1"/>
    <d v="2020-11-19T00:00:00"/>
    <n v="11"/>
    <n v="2020"/>
    <n v="4554"/>
    <n v="-4554"/>
    <n v="0"/>
    <n v="97863.5"/>
    <s v="Term"/>
    <s v="PD Chq 14/11, RM2,713/-"/>
    <m/>
  </r>
  <r>
    <d v="2020-10-05T00:00:00"/>
    <n v="10"/>
    <x v="1"/>
    <s v="INV2020/00000034"/>
    <s v="C00000003"/>
    <x v="2"/>
    <s v="RA Talcum Powder (25Kg)"/>
    <n v="8"/>
    <s v="T45"/>
    <x v="1"/>
    <d v="2020-11-19T00:00:00"/>
    <n v="11"/>
    <n v="2020"/>
    <n v="400"/>
    <n v="-400"/>
    <n v="0"/>
    <n v="98263.5"/>
    <s v="Term"/>
    <s v="PD Chq 21/11, RM1,500/-"/>
    <m/>
  </r>
  <r>
    <d v="2020-10-05T00:00:00"/>
    <n v="10"/>
    <x v="1"/>
    <s v="INV2020/00000034"/>
    <s v="C00000003"/>
    <x v="2"/>
    <s v="RA Butanox M50 (5Kg)"/>
    <n v="6"/>
    <s v="T45"/>
    <x v="1"/>
    <d v="2020-11-19T00:00:00"/>
    <n v="11"/>
    <n v="2020"/>
    <n v="555"/>
    <n v="-555"/>
    <n v="0"/>
    <n v="98818.5"/>
    <s v="Term"/>
    <s v="PD Chq 29/11, RM1,500/-"/>
    <m/>
  </r>
  <r>
    <d v="2020-10-05T00:00:00"/>
    <n v="10"/>
    <x v="1"/>
    <s v="INV2020/00000034"/>
    <s v="C00000003"/>
    <x v="2"/>
    <s v="RA CSM 300 GSM TWL 30kg 64m(L) x 1040mm(W)"/>
    <n v="1"/>
    <s v="T45"/>
    <x v="1"/>
    <d v="2020-11-19T00:00:00"/>
    <n v="11"/>
    <n v="2020"/>
    <n v="204"/>
    <n v="-204"/>
    <n v="0"/>
    <n v="99022.5"/>
    <s v="Term"/>
    <s v="PD Chq 29/11, RM1,500/-"/>
    <m/>
  </r>
  <r>
    <d v="2020-10-08T00:00:00"/>
    <n v="10"/>
    <x v="1"/>
    <s v="INV2020/00000035"/>
    <s v="C00000004"/>
    <x v="3"/>
    <s v="RA Nor 3338W (220Kg)"/>
    <n v="5"/>
    <s v="T120"/>
    <x v="2"/>
    <d v="2021-02-05T00:00:00"/>
    <n v="2"/>
    <n v="2021"/>
    <n v="6270"/>
    <n v="-6270"/>
    <n v="0"/>
    <n v="105292.5"/>
    <s v="Term"/>
    <s v="PD HLB 5704, 22/2/2021"/>
    <m/>
  </r>
  <r>
    <d v="2020-10-08T00:00:00"/>
    <n v="10"/>
    <x v="1"/>
    <s v="INV2020/00000035"/>
    <s v="C00000004"/>
    <x v="3"/>
    <s v="RA Norsodyne 3338NW (220Kg)"/>
    <n v="1"/>
    <s v="T120"/>
    <x v="2"/>
    <d v="2021-02-05T00:00:00"/>
    <n v="2"/>
    <n v="2021"/>
    <n v="1254"/>
    <n v="-1254"/>
    <n v="0"/>
    <n v="106546.5"/>
    <s v="Term"/>
    <s v="PD HLB 5704, 22/2/2021"/>
    <m/>
  </r>
  <r>
    <d v="2020-10-08T00:00:00"/>
    <n v="10"/>
    <x v="1"/>
    <s v="INV2020/00000035"/>
    <s v="C00000004"/>
    <x v="3"/>
    <s v="RA CSM 300 GSM 54Kg 96m(L) X 1860mm(W)"/>
    <n v="3"/>
    <s v="T120"/>
    <x v="2"/>
    <d v="2021-02-05T00:00:00"/>
    <n v="2"/>
    <n v="2021"/>
    <n v="874.80000000000007"/>
    <n v="-874.80000000000007"/>
    <n v="0"/>
    <n v="107421.3"/>
    <s v="Term"/>
    <s v="PD HLB 5704, 22/2/2021"/>
    <m/>
  </r>
  <r>
    <d v="2020-10-08T00:00:00"/>
    <n v="10"/>
    <x v="1"/>
    <s v="INV2020/00000035"/>
    <s v="C00000004"/>
    <x v="3"/>
    <s v="RA Gelcoat GP-H (20Kg)"/>
    <n v="10"/>
    <s v="T120"/>
    <x v="2"/>
    <d v="2021-02-05T00:00:00"/>
    <n v="2"/>
    <n v="2021"/>
    <n v="2040"/>
    <n v="-2040"/>
    <n v="0"/>
    <n v="109461.3"/>
    <s v="Term"/>
    <s v="PD HLB 5704, 22/2/2021"/>
    <m/>
  </r>
  <r>
    <d v="2020-10-08T00:00:00"/>
    <n v="10"/>
    <x v="1"/>
    <s v="INV2020/00000035"/>
    <s v="C00000004"/>
    <x v="3"/>
    <s v="RA Butanox M50 (5Kg)"/>
    <n v="2"/>
    <s v="T120"/>
    <x v="2"/>
    <d v="2021-02-05T00:00:00"/>
    <n v="2"/>
    <n v="2021"/>
    <n v="180"/>
    <n v="-180"/>
    <n v="0"/>
    <n v="109641.3"/>
    <s v="Term"/>
    <s v="PD HLB 5704, 22/2/2021"/>
    <m/>
  </r>
  <r>
    <d v="2020-10-12T00:00:00"/>
    <n v="10"/>
    <x v="1"/>
    <s v="INV2020/00000036"/>
    <s v="C00000004"/>
    <x v="3"/>
    <s v="RA Nor 3338W (220Kg)"/>
    <n v="6"/>
    <s v="T120"/>
    <x v="2"/>
    <d v="2021-02-09T00:00:00"/>
    <n v="2"/>
    <n v="2021"/>
    <n v="7524"/>
    <n v="-7524"/>
    <n v="0"/>
    <n v="117165.3"/>
    <s v="Term"/>
    <s v="PD HLB 5704, 22/2/2021"/>
    <m/>
  </r>
  <r>
    <d v="2020-10-12T00:00:00"/>
    <n v="10"/>
    <x v="1"/>
    <s v="INV2020/00000036"/>
    <s v="C00000004"/>
    <x v="3"/>
    <s v="RA Norsodyne 3338NW (220Kg)"/>
    <n v="1"/>
    <s v="T120"/>
    <x v="2"/>
    <d v="2021-02-09T00:00:00"/>
    <n v="2"/>
    <n v="2021"/>
    <n v="1254"/>
    <n v="-1254"/>
    <n v="0"/>
    <n v="118419.3"/>
    <s v="Term"/>
    <s v="PD HLB 5704, 22/2/2021"/>
    <m/>
  </r>
  <r>
    <d v="2020-10-12T00:00:00"/>
    <n v="10"/>
    <x v="1"/>
    <s v="INV2020/00000037"/>
    <s v="C00000001"/>
    <x v="0"/>
    <s v="RA Resin 3317AW (220Kg)"/>
    <n v="1"/>
    <s v="Cash"/>
    <x v="0"/>
    <d v="2020-10-12T00:00:00"/>
    <n v="10"/>
    <n v="2020"/>
    <n v="1496"/>
    <n v="-1496"/>
    <n v="0"/>
    <n v="119915.3"/>
    <s v="Trsf"/>
    <s v="Trsf 19/10/2020"/>
    <m/>
  </r>
  <r>
    <d v="2020-10-12T00:00:00"/>
    <n v="10"/>
    <x v="1"/>
    <s v="INV2020/00000037"/>
    <s v="C00000001"/>
    <x v="0"/>
    <s v="RA CSM 450 GSM JUSHI 37kg 79m(L) X 1040mm(W)"/>
    <n v="4"/>
    <s v="Cash"/>
    <x v="0"/>
    <d v="2020-10-12T00:00:00"/>
    <n v="10"/>
    <n v="2020"/>
    <n v="962"/>
    <n v="-962"/>
    <n v="0"/>
    <n v="120877.3"/>
    <s v="Trsf"/>
    <s v="Trsf 19/10/2020"/>
    <m/>
  </r>
  <r>
    <d v="2020-10-14T00:00:00"/>
    <n v="10"/>
    <x v="1"/>
    <s v="INV2020/00000038"/>
    <s v="C00000007"/>
    <x v="6"/>
    <s v="RA Gelcoat GP-H (20Kg)"/>
    <n v="7"/>
    <s v="T60"/>
    <x v="3"/>
    <d v="2020-12-13T00:00:00"/>
    <n v="12"/>
    <n v="2020"/>
    <n v="1470"/>
    <n v="-1470"/>
    <n v="0"/>
    <n v="122347.3"/>
    <s v="Term"/>
    <s v="Due 30/11/2020"/>
    <m/>
  </r>
  <r>
    <d v="2020-10-14T00:00:00"/>
    <n v="10"/>
    <x v="1"/>
    <s v="INV2020/00000038"/>
    <s v="C00000007"/>
    <x v="6"/>
    <s v="RA Butanox M50 (5Kg)"/>
    <n v="8"/>
    <s v="T60"/>
    <x v="3"/>
    <d v="2020-12-13T00:00:00"/>
    <n v="12"/>
    <n v="2020"/>
    <n v="720"/>
    <n v="-720"/>
    <n v="0"/>
    <n v="123067.3"/>
    <s v="Term"/>
    <s v="Due 30/11/2020"/>
    <m/>
  </r>
  <r>
    <d v="2020-10-19T00:00:00"/>
    <n v="10"/>
    <x v="1"/>
    <s v="INV2020/00000038"/>
    <s v="C00000007"/>
    <x v="6"/>
    <s v="RA Gelcoat GS-H (20kg)"/>
    <n v="2"/>
    <s v="T60"/>
    <x v="3"/>
    <d v="2020-12-18T00:00:00"/>
    <n v="12"/>
    <n v="2020"/>
    <n v="460"/>
    <n v="-460"/>
    <n v="0"/>
    <n v="123527.3"/>
    <s v="Term"/>
    <s v="Due 30/11/2020"/>
    <m/>
  </r>
  <r>
    <d v="2020-10-17T00:00:00"/>
    <n v="10"/>
    <x v="1"/>
    <s v="INV2020/00000039"/>
    <s v="C00000003"/>
    <x v="2"/>
    <s v="RA Mirror Glaze"/>
    <n v="4"/>
    <s v="T45"/>
    <x v="1"/>
    <d v="2020-12-01T00:00:00"/>
    <n v="12"/>
    <n v="2020"/>
    <n v="180"/>
    <n v="-180"/>
    <n v="0"/>
    <n v="123707.3"/>
    <s v="Term"/>
    <s v="PD Chq 22/10, RM384/-"/>
    <m/>
  </r>
  <r>
    <d v="2020-10-17T00:00:00"/>
    <n v="10"/>
    <x v="1"/>
    <s v="INV2020/00000040"/>
    <s v="C00000003"/>
    <x v="2"/>
    <s v="RA CSM 300 GSM TWL 30kg 64m(L) x 1040mm(W)"/>
    <n v="1"/>
    <s v="T45"/>
    <x v="1"/>
    <d v="2020-12-01T00:00:00"/>
    <n v="12"/>
    <n v="2020"/>
    <n v="204"/>
    <n v="-204"/>
    <n v="0"/>
    <n v="123911.3"/>
    <s v="Term"/>
    <s v="PD Chq 22/10, RM384/-"/>
    <m/>
  </r>
  <r>
    <d v="2020-10-19T00:00:00"/>
    <n v="10"/>
    <x v="1"/>
    <s v="INV2020/00000041"/>
    <s v="C00000001"/>
    <x v="0"/>
    <s v="RA Gelcoat GS-S ISO (20kg)"/>
    <n v="4"/>
    <s v="Cash"/>
    <x v="0"/>
    <d v="2020-10-19T00:00:00"/>
    <n v="10"/>
    <n v="2020"/>
    <n v="960"/>
    <n v="-960"/>
    <n v="0"/>
    <n v="124871.3"/>
    <s v="Trsf"/>
    <s v="Trsf 9/11/2020"/>
    <m/>
  </r>
  <r>
    <d v="2020-10-19T00:00:00"/>
    <n v="10"/>
    <x v="1"/>
    <s v="INV2020/00000041"/>
    <s v="C00000001"/>
    <x v="0"/>
    <s v="RA Pigment Super White (25Kg)"/>
    <n v="1"/>
    <s v="Cash"/>
    <x v="0"/>
    <d v="2020-10-19T00:00:00"/>
    <n v="10"/>
    <n v="2020"/>
    <n v="625"/>
    <n v="-625"/>
    <n v="0"/>
    <n v="125496.3"/>
    <s v="Trsf"/>
    <s v="Trsf 9/11/2020"/>
    <m/>
  </r>
  <r>
    <d v="2020-10-19T00:00:00"/>
    <n v="10"/>
    <x v="1"/>
    <s v="INV2020/00000041"/>
    <s v="C00000001"/>
    <x v="0"/>
    <s v="Brush 2 1/2&quot; (12 pc)"/>
    <n v="1"/>
    <s v="Cash"/>
    <x v="0"/>
    <d v="2020-10-19T00:00:00"/>
    <n v="10"/>
    <n v="2020"/>
    <n v="60"/>
    <n v="-60"/>
    <n v="0"/>
    <n v="125556.3"/>
    <s v="Trsf"/>
    <s v="Trsf 9/11/2020"/>
    <m/>
  </r>
  <r>
    <d v="2020-10-19T00:00:00"/>
    <n v="10"/>
    <x v="1"/>
    <s v="INV2020/00000042"/>
    <s v="C00000005"/>
    <x v="4"/>
    <s v="RA Butanox M50 (5Kg)"/>
    <n v="1"/>
    <s v="Cash"/>
    <x v="0"/>
    <d v="2020-10-19T00:00:00"/>
    <n v="10"/>
    <n v="2020"/>
    <n v="90"/>
    <n v="-90"/>
    <n v="0"/>
    <n v="125646.3"/>
    <s v="Chq"/>
    <s v="Chq CIMB 000054 28/10/2019"/>
    <m/>
  </r>
  <r>
    <d v="2020-10-21T00:00:00"/>
    <n v="10"/>
    <x v="1"/>
    <s v="INV2020/00000043"/>
    <s v="C00000005"/>
    <x v="4"/>
    <s v="RA Resin 3317AW (220Kg)"/>
    <n v="1"/>
    <s v="Cash"/>
    <x v="0"/>
    <d v="2020-10-21T00:00:00"/>
    <n v="10"/>
    <n v="2020"/>
    <n v="1496"/>
    <n v="-1496"/>
    <n v="0"/>
    <n v="127142.3"/>
    <s v="Chq"/>
    <s v="Chq CIMB 000050 21/10/2020"/>
    <m/>
  </r>
  <r>
    <d v="2020-10-21T00:00:00"/>
    <n v="10"/>
    <x v="1"/>
    <s v="INV2020/00000044"/>
    <s v="C00000010"/>
    <x v="9"/>
    <s v="RA Nor 3338W (220Kg)"/>
    <n v="5"/>
    <s v="T120"/>
    <x v="2"/>
    <d v="2021-02-18T00:00:00"/>
    <n v="2"/>
    <n v="2021"/>
    <n v="6600"/>
    <n v="-6600"/>
    <n v="0"/>
    <n v="133742.29999999999"/>
    <s v="Term"/>
    <s v="Trsf 19/3/2021"/>
    <m/>
  </r>
  <r>
    <d v="2020-10-21T00:00:00"/>
    <n v="10"/>
    <x v="1"/>
    <s v="INV2020/00000044"/>
    <s v="C00000010"/>
    <x v="9"/>
    <s v="RA CSM 450 GSM JUSHI 37kg 79m(L) X 1040mm(W)"/>
    <n v="4"/>
    <s v="T120"/>
    <x v="2"/>
    <d v="2021-02-18T00:00:00"/>
    <n v="2"/>
    <n v="2021"/>
    <n v="888"/>
    <n v="-888"/>
    <n v="0"/>
    <n v="134630.29999999999"/>
    <s v="Term"/>
    <s v="Trsf 19/3/2021"/>
    <m/>
  </r>
  <r>
    <d v="2020-10-21T00:00:00"/>
    <n v="10"/>
    <x v="1"/>
    <s v="INV2020/00000044"/>
    <s v="C00000010"/>
    <x v="9"/>
    <s v="RA Talcum Powder (25Kg)"/>
    <n v="5"/>
    <s v="T120"/>
    <x v="2"/>
    <d v="2021-02-18T00:00:00"/>
    <n v="2"/>
    <n v="2021"/>
    <n v="275"/>
    <n v="-275"/>
    <n v="0"/>
    <n v="134905.29999999999"/>
    <s v="Term"/>
    <s v="Trsf 19/3/2021"/>
    <m/>
  </r>
  <r>
    <d v="2020-10-21T00:00:00"/>
    <n v="10"/>
    <x v="1"/>
    <s v="INV2020/00000044"/>
    <s v="C00000010"/>
    <x v="9"/>
    <s v="RA Butanox M50 (5Kg)"/>
    <n v="4"/>
    <s v="T120"/>
    <x v="2"/>
    <d v="2021-02-18T00:00:00"/>
    <n v="2"/>
    <n v="2021"/>
    <n v="360"/>
    <n v="-360"/>
    <n v="0"/>
    <n v="135265.29999999999"/>
    <s v="Term"/>
    <s v="Trsf 19/3/2021"/>
    <m/>
  </r>
  <r>
    <d v="2020-10-26T00:00:00"/>
    <n v="10"/>
    <x v="1"/>
    <s v="INV2020/00000045"/>
    <s v="C00000003"/>
    <x v="2"/>
    <s v="RA Resin 3317AW (220Kg)"/>
    <n v="3"/>
    <s v="T45"/>
    <x v="1"/>
    <d v="2020-12-10T00:00:00"/>
    <n v="12"/>
    <n v="2020"/>
    <n v="4554"/>
    <n v="-4554"/>
    <n v="0"/>
    <n v="139819.29999999999"/>
    <s v="Term"/>
    <s v="PD Chq 12/10, 19/10 &amp; 26/10 "/>
    <m/>
  </r>
  <r>
    <d v="2020-10-26T00:00:00"/>
    <n v="10"/>
    <x v="1"/>
    <s v="INV2020/00000045"/>
    <s v="C00000003"/>
    <x v="2"/>
    <s v="RA Butanox M50 (5Kg)"/>
    <n v="6"/>
    <s v="T45"/>
    <x v="1"/>
    <d v="2020-12-10T00:00:00"/>
    <n v="12"/>
    <n v="2020"/>
    <n v="555"/>
    <n v="-555"/>
    <n v="0"/>
    <n v="140374.29999999999"/>
    <s v="Term"/>
    <s v="RM1,700/-, RM1,700/- &amp; RM1,709/-"/>
    <m/>
  </r>
  <r>
    <d v="2020-10-31T00:00:00"/>
    <n v="10"/>
    <x v="1"/>
    <s v="INV2020/00000046"/>
    <s v="C00000001"/>
    <x v="0"/>
    <s v="RA Resin 3317AW (220Kg)"/>
    <n v="1"/>
    <s v="Cash"/>
    <x v="0"/>
    <d v="2020-10-31T00:00:00"/>
    <n v="10"/>
    <n v="2020"/>
    <n v="1496"/>
    <n v="-1496"/>
    <n v="0"/>
    <n v="141870.29999999999"/>
    <s v="Trsf"/>
    <s v="Trsf 9/11/2020"/>
    <m/>
  </r>
  <r>
    <d v="2020-10-31T00:00:00"/>
    <n v="10"/>
    <x v="1"/>
    <s v="INV2020/00000046"/>
    <s v="C00000001"/>
    <x v="0"/>
    <s v="RA CSM 450 GSM JUSHI 37kg 79m(L) X 1040mm(W)"/>
    <n v="4"/>
    <s v="Cash"/>
    <x v="0"/>
    <d v="2020-10-31T00:00:00"/>
    <n v="10"/>
    <n v="2020"/>
    <n v="962"/>
    <n v="-962"/>
    <n v="0"/>
    <n v="142832.29999999999"/>
    <s v="Trsf"/>
    <s v="Trsf 9/11/2020"/>
    <m/>
  </r>
  <r>
    <d v="2020-10-31T00:00:00"/>
    <n v="10"/>
    <x v="1"/>
    <s v="INV2020/00000047"/>
    <s v="C00000005"/>
    <x v="4"/>
    <s v="RA Resin 3317AW (220Kg)"/>
    <n v="1"/>
    <s v="Cash"/>
    <x v="0"/>
    <d v="2020-10-31T00:00:00"/>
    <n v="10"/>
    <n v="2020"/>
    <n v="1496"/>
    <n v="-1496"/>
    <n v="0"/>
    <n v="144328.29999999999"/>
    <s v="Chq"/>
    <s v="Chq CIMB 000056, 31/10/2020"/>
    <m/>
  </r>
  <r>
    <d v="2020-11-09T00:00:00"/>
    <n v="11"/>
    <x v="1"/>
    <s v="INV2020/00000048"/>
    <s v="C00000006"/>
    <x v="5"/>
    <s v="RA Nor 3338W (220Kg)"/>
    <n v="1"/>
    <s v="Cash"/>
    <x v="0"/>
    <d v="2020-11-09T00:00:00"/>
    <n v="11"/>
    <n v="2020"/>
    <n v="1584"/>
    <n v="-1584"/>
    <n v="0"/>
    <n v="145912.29999999999"/>
    <s v="Chq"/>
    <s v="Bank in 16/12/2020"/>
    <m/>
  </r>
  <r>
    <d v="2020-11-09T00:00:00"/>
    <n v="11"/>
    <x v="1"/>
    <s v="INV2020/00000048"/>
    <s v="C00000006"/>
    <x v="5"/>
    <s v="RA Gelcoat GP-H (20Kg)"/>
    <n v="1"/>
    <s v="Cash"/>
    <x v="0"/>
    <d v="2020-11-09T00:00:00"/>
    <n v="11"/>
    <n v="2020"/>
    <n v="210"/>
    <n v="-210"/>
    <n v="0"/>
    <n v="146122.29999999999"/>
    <s v="Chq"/>
    <s v="Bank in 16/12/2020"/>
    <m/>
  </r>
  <r>
    <d v="2020-11-09T00:00:00"/>
    <n v="11"/>
    <x v="1"/>
    <s v="INV2020/00000048"/>
    <s v="C00000006"/>
    <x v="5"/>
    <s v="RA CSM 300 GSM 54Kg 96m(L) X 1860mm(W)"/>
    <n v="1"/>
    <s v="Cash"/>
    <x v="0"/>
    <d v="2020-11-09T00:00:00"/>
    <n v="11"/>
    <n v="2020"/>
    <n v="378"/>
    <n v="-378"/>
    <n v="0"/>
    <n v="146500.29999999999"/>
    <s v="Chq"/>
    <s v="Bank in 16/12/2020"/>
    <m/>
  </r>
  <r>
    <d v="2020-11-09T00:00:00"/>
    <n v="11"/>
    <x v="1"/>
    <s v="INV2020/00000048"/>
    <s v="C00000006"/>
    <x v="5"/>
    <s v="RA Pigment Black (5Kg)"/>
    <n v="1"/>
    <s v="Cash"/>
    <x v="0"/>
    <d v="2020-11-09T00:00:00"/>
    <n v="11"/>
    <n v="2020"/>
    <n v="130"/>
    <n v="-130"/>
    <n v="0"/>
    <n v="146630.29999999999"/>
    <s v="Chq"/>
    <s v="Bank in 16/12/2020"/>
    <m/>
  </r>
  <r>
    <d v="2020-11-10T00:00:00"/>
    <n v="11"/>
    <x v="1"/>
    <s v="INV2020/00000049"/>
    <s v="C00000001"/>
    <x v="0"/>
    <s v="RA Resin 3317AW (220Kg)"/>
    <n v="1"/>
    <s v="Cash"/>
    <x v="0"/>
    <d v="2020-11-10T00:00:00"/>
    <n v="11"/>
    <n v="2020"/>
    <n v="1584"/>
    <n v="-1584"/>
    <n v="0"/>
    <n v="148214.29999999999"/>
    <s v="Chq"/>
    <s v="Trsf 20/11/2020"/>
    <m/>
  </r>
  <r>
    <d v="2020-11-10T00:00:00"/>
    <n v="11"/>
    <x v="1"/>
    <s v="INV2020/00000049"/>
    <s v="C00000001"/>
    <x v="0"/>
    <s v="RA Butanox M50 (5Kg)"/>
    <n v="4"/>
    <s v="Cash"/>
    <x v="0"/>
    <d v="2020-11-10T00:00:00"/>
    <n v="11"/>
    <n v="2020"/>
    <n v="370"/>
    <n v="-370"/>
    <n v="0"/>
    <n v="148584.29999999999"/>
    <s v="Chq"/>
    <s v="Trsf 20/11/2020"/>
    <m/>
  </r>
  <r>
    <d v="2020-11-10T00:00:00"/>
    <n v="11"/>
    <x v="1"/>
    <s v="INV2020/00000050"/>
    <s v="C00000005"/>
    <x v="4"/>
    <s v="RA Resin 3317AW (220Kg)"/>
    <n v="1"/>
    <s v="Cash"/>
    <x v="0"/>
    <d v="2020-11-10T00:00:00"/>
    <n v="11"/>
    <n v="2020"/>
    <n v="1540"/>
    <n v="-1540"/>
    <n v="0"/>
    <n v="150124.29999999999"/>
    <s v="Chq"/>
    <s v="Chq CIMB 000058 10/11/20, Banked in 22/11/20"/>
    <m/>
  </r>
  <r>
    <d v="2020-11-10T00:00:00"/>
    <n v="11"/>
    <x v="1"/>
    <s v="INV2020/00000050"/>
    <s v="C00000005"/>
    <x v="4"/>
    <s v="RA Butanox M50 (5Kg)"/>
    <n v="1"/>
    <s v="Cash"/>
    <x v="0"/>
    <d v="2020-11-10T00:00:00"/>
    <n v="11"/>
    <n v="2020"/>
    <n v="90"/>
    <n v="-90"/>
    <n v="0"/>
    <n v="150214.29999999999"/>
    <s v="Chq"/>
    <s v="Chq CIMB 000058 10/11/20, Banked in 22/11/20"/>
    <m/>
  </r>
  <r>
    <d v="2020-11-11T00:00:00"/>
    <n v="11"/>
    <x v="1"/>
    <s v="INV2020/00000051"/>
    <s v="C00000009"/>
    <x v="8"/>
    <s v="RA CSM 450 GSM 54kg 64m(L) X 1860mm(W)"/>
    <n v="3"/>
    <s v="T60"/>
    <x v="3"/>
    <d v="2021-01-10T00:00:00"/>
    <n v="1"/>
    <n v="2021"/>
    <n v="923.4"/>
    <n v="-923.4"/>
    <n v="0"/>
    <n v="151137.69999999998"/>
    <s v="Term"/>
    <s v="Chq HL 009828, dd 6/2/21, Banked in 7/2/21"/>
    <m/>
  </r>
  <r>
    <d v="2020-11-11T00:00:00"/>
    <n v="11"/>
    <x v="1"/>
    <s v="INV2020/00000051"/>
    <s v="C00000009"/>
    <x v="8"/>
    <s v="RA CSM 300 GSM 54Kg 96m(L) X 1860mm(W)"/>
    <n v="1"/>
    <s v="T60"/>
    <x v="3"/>
    <d v="2021-01-10T00:00:00"/>
    <n v="1"/>
    <n v="2021"/>
    <n v="307.8"/>
    <n v="-307.8"/>
    <n v="0"/>
    <n v="151445.49999999997"/>
    <s v="Term"/>
    <s v="Chq HL 009828, dd 6/2/21, Banked in 7/2/21"/>
    <m/>
  </r>
  <r>
    <d v="2020-11-18T00:00:00"/>
    <n v="11"/>
    <x v="1"/>
    <s v="INV2020/00000052"/>
    <s v="C00000001"/>
    <x v="0"/>
    <s v="RA Resin 3317AW (220Kg)"/>
    <n v="1"/>
    <s v="Cash"/>
    <x v="0"/>
    <d v="2020-11-18T00:00:00"/>
    <n v="11"/>
    <n v="2020"/>
    <n v="1584"/>
    <n v="-1584"/>
    <n v="0"/>
    <n v="153029.49999999997"/>
    <s v="Term"/>
    <s v="Trsf 20/11/2020"/>
    <m/>
  </r>
  <r>
    <d v="2020-11-24T00:00:00"/>
    <n v="11"/>
    <x v="1"/>
    <s v="INV2020/00000053"/>
    <s v="C00000001"/>
    <x v="0"/>
    <s v="RC Woven Roving E-800 40Kg 1000mm"/>
    <n v="2"/>
    <s v="Cash"/>
    <x v="0"/>
    <d v="2020-11-24T00:00:00"/>
    <n v="11"/>
    <n v="2020"/>
    <n v="520"/>
    <n v="-520"/>
    <n v="0"/>
    <n v="153549.49999999997"/>
    <s v="Term"/>
    <s v="Trsf 5/12/2020"/>
    <m/>
  </r>
  <r>
    <d v="2020-11-20T00:00:00"/>
    <n v="11"/>
    <x v="1"/>
    <s v="INV2020/00000054"/>
    <s v="C00000010"/>
    <x v="9"/>
    <s v="RA GP Resin (225Kg)"/>
    <n v="3"/>
    <s v="T120"/>
    <x v="2"/>
    <d v="2021-03-20T00:00:00"/>
    <n v="3"/>
    <n v="2021"/>
    <n v="4050"/>
    <n v="-4050"/>
    <n v="0"/>
    <n v="157599.49999999997"/>
    <s v="Term"/>
    <s v="Due 28/2/2020"/>
    <m/>
  </r>
  <r>
    <d v="2020-11-20T00:00:00"/>
    <n v="11"/>
    <x v="1"/>
    <s v="INV2020/00000054"/>
    <s v="C00000010"/>
    <x v="9"/>
    <s v="RA Nor 3338W (220Kg)"/>
    <n v="2"/>
    <s v="T120"/>
    <x v="2"/>
    <d v="2021-03-20T00:00:00"/>
    <n v="3"/>
    <n v="2021"/>
    <n v="2640"/>
    <n v="-2640"/>
    <n v="0"/>
    <n v="160239.49999999997"/>
    <s v="Term"/>
    <s v="Due 28/2/2020"/>
    <m/>
  </r>
  <r>
    <d v="2020-11-20T00:00:00"/>
    <n v="11"/>
    <x v="1"/>
    <s v="INV2020/00000054"/>
    <s v="C00000010"/>
    <x v="9"/>
    <s v="RA CSM 450 GSM JUSHI 37kg 79m(L) X 1040mm(W)"/>
    <n v="8"/>
    <s v="T120"/>
    <x v="2"/>
    <d v="2021-03-20T00:00:00"/>
    <n v="3"/>
    <n v="2021"/>
    <n v="1776"/>
    <n v="-1776"/>
    <n v="0"/>
    <n v="162015.49999999997"/>
    <s v="Term"/>
    <s v="Due 28/2/2020"/>
    <m/>
  </r>
  <r>
    <d v="2020-11-20T00:00:00"/>
    <n v="11"/>
    <x v="1"/>
    <s v="INV2020/00000054"/>
    <s v="C00000010"/>
    <x v="9"/>
    <s v="RA Talcum Powder (25Kg)"/>
    <n v="5"/>
    <s v="T120"/>
    <x v="2"/>
    <d v="2021-03-20T00:00:00"/>
    <n v="3"/>
    <n v="2021"/>
    <n v="275"/>
    <n v="-275"/>
    <n v="0"/>
    <n v="162290.49999999997"/>
    <s v="Term"/>
    <s v="Due 28/2/2020"/>
    <m/>
  </r>
  <r>
    <d v="2020-11-20T00:00:00"/>
    <n v="11"/>
    <x v="1"/>
    <s v="INV2020/00000054"/>
    <s v="C00000010"/>
    <x v="9"/>
    <s v="RA Butanox M50 (5Kg)"/>
    <n v="2"/>
    <s v="T120"/>
    <x v="2"/>
    <d v="2021-03-20T00:00:00"/>
    <n v="3"/>
    <n v="2021"/>
    <n v="180"/>
    <n v="-180"/>
    <n v="0"/>
    <n v="162470.49999999997"/>
    <s v="Term"/>
    <s v="Due 28/2/2020"/>
    <m/>
  </r>
  <r>
    <d v="2020-11-20T00:00:00"/>
    <n v="11"/>
    <x v="1"/>
    <s v="INV2020/00000054"/>
    <s v="C00000010"/>
    <x v="9"/>
    <s v="RA Bosny Wax (15kg)"/>
    <n v="1"/>
    <s v="T120"/>
    <x v="2"/>
    <d v="2021-03-20T00:00:00"/>
    <n v="3"/>
    <n v="2021"/>
    <n v="375"/>
    <n v="-375"/>
    <n v="0"/>
    <n v="162845.49999999997"/>
    <s v="Term"/>
    <s v="Due 28/2/2020"/>
    <m/>
  </r>
  <r>
    <d v="2020-11-21T00:00:00"/>
    <n v="11"/>
    <x v="1"/>
    <s v="INV2020/00000055"/>
    <s v="C00000008"/>
    <x v="7"/>
    <s v="RA Nor 3338W (220Kg)"/>
    <n v="1"/>
    <s v="Cash"/>
    <x v="0"/>
    <d v="2020-11-21T00:00:00"/>
    <n v="11"/>
    <n v="2020"/>
    <n v="1584"/>
    <n v="-1584"/>
    <n v="0"/>
    <n v="164429.49999999997"/>
    <s v="Trsf"/>
    <m/>
    <m/>
  </r>
  <r>
    <d v="2020-11-21T00:00:00"/>
    <n v="11"/>
    <x v="1"/>
    <s v="INV2020/00000055"/>
    <s v="C00000008"/>
    <x v="7"/>
    <s v="RA Gelcoat GP-H (20Kg)"/>
    <n v="2"/>
    <s v="Cash"/>
    <x v="0"/>
    <d v="2020-11-21T00:00:00"/>
    <n v="11"/>
    <n v="2020"/>
    <n v="420"/>
    <n v="-420"/>
    <n v="0"/>
    <n v="164849.49999999997"/>
    <s v="Trsf"/>
    <m/>
    <m/>
  </r>
  <r>
    <d v="2020-11-21T00:00:00"/>
    <n v="11"/>
    <x v="1"/>
    <s v="INV2020/00000055"/>
    <s v="C00000008"/>
    <x v="7"/>
    <s v="RA Butanox M50 (5Kg)"/>
    <n v="1"/>
    <s v="Cash"/>
    <x v="0"/>
    <d v="2020-11-21T00:00:00"/>
    <n v="11"/>
    <n v="2020"/>
    <n v="90"/>
    <n v="-90"/>
    <n v="0"/>
    <n v="164939.49999999997"/>
    <s v="Trsf"/>
    <m/>
    <m/>
  </r>
  <r>
    <d v="2020-11-21T00:00:00"/>
    <n v="11"/>
    <x v="1"/>
    <s v="INV2020/00000055"/>
    <s v="C00000008"/>
    <x v="7"/>
    <s v="RA CSM 450 GSM JUSHI 37kg 79m(L) X 1040mm(W)"/>
    <n v="2"/>
    <s v="Cash"/>
    <x v="0"/>
    <d v="2020-11-21T00:00:00"/>
    <n v="11"/>
    <n v="2020"/>
    <n v="518"/>
    <n v="-518"/>
    <n v="0"/>
    <n v="165457.49999999997"/>
    <s v="Trsf"/>
    <m/>
    <m/>
  </r>
  <r>
    <d v="2020-11-23T00:00:00"/>
    <n v="11"/>
    <x v="1"/>
    <s v="INV2020/00000056"/>
    <s v="C00000005"/>
    <x v="4"/>
    <s v="RA Resin 3317AW (220Kg)"/>
    <n v="1"/>
    <s v="Cash"/>
    <x v="0"/>
    <d v="2020-11-23T00:00:00"/>
    <n v="11"/>
    <n v="2020"/>
    <n v="1540"/>
    <n v="-1540"/>
    <n v="0"/>
    <n v="166997.49999999997"/>
    <s v="Chq"/>
    <s v="Chq CIMB 000060 24/11/20, Banked in 30/11/20"/>
    <m/>
  </r>
  <r>
    <d v="2020-11-24T00:00:00"/>
    <n v="11"/>
    <x v="1"/>
    <s v="INV2020/00000057"/>
    <s v="C00000011"/>
    <x v="10"/>
    <s v="Alkaline resistance Chopped Strand 24MM (18Kgs)"/>
    <n v="3"/>
    <s v="Cash"/>
    <x v="0"/>
    <d v="2020-11-24T00:00:00"/>
    <n v="11"/>
    <n v="2020"/>
    <n v="982.80000000000007"/>
    <n v="-982.80000000000007"/>
    <n v="0"/>
    <n v="167980.29999999996"/>
    <s v="Trsf"/>
    <s v="Trsf 23/11/2020"/>
    <m/>
  </r>
  <r>
    <d v="2020-11-24T00:00:00"/>
    <n v="11"/>
    <x v="1"/>
    <s v="INV2020/00000057"/>
    <s v="C00000011"/>
    <x v="10"/>
    <s v="Transport charge"/>
    <n v="1"/>
    <s v="Cash"/>
    <x v="0"/>
    <d v="2020-11-24T00:00:00"/>
    <n v="11"/>
    <n v="2020"/>
    <n v="100"/>
    <n v="-100"/>
    <n v="0"/>
    <n v="168080.29999999996"/>
    <s v="Trsf"/>
    <s v="Trsf 23/11/2020"/>
    <m/>
  </r>
  <r>
    <d v="2020-11-24T00:00:00"/>
    <n v="11"/>
    <x v="1"/>
    <s v="INV2020/00000058"/>
    <s v="C00000003"/>
    <x v="2"/>
    <s v="RA Resin 3317AW (220Kg)"/>
    <n v="1"/>
    <s v="T45"/>
    <x v="1"/>
    <d v="2021-01-08T00:00:00"/>
    <n v="1"/>
    <n v="2021"/>
    <n v="1628"/>
    <n v="-1628"/>
    <n v="0"/>
    <n v="169708.29999999996"/>
    <s v="Term"/>
    <s v="PD Chq 10/1/21, RM2,008/-"/>
    <m/>
  </r>
  <r>
    <d v="2020-11-24T00:00:00"/>
    <n v="11"/>
    <x v="1"/>
    <s v="INV2020/00000058"/>
    <s v="C00000003"/>
    <x v="2"/>
    <s v="RA Talcum Powder (25Kg)"/>
    <n v="3"/>
    <s v="T45"/>
    <x v="1"/>
    <d v="2021-01-08T00:00:00"/>
    <n v="1"/>
    <n v="2021"/>
    <n v="150"/>
    <n v="-150"/>
    <n v="0"/>
    <n v="169858.29999999996"/>
    <s v="Term"/>
    <s v="PD Chq 10/1/21, RM2,008/-"/>
    <m/>
  </r>
  <r>
    <d v="2020-11-24T00:00:00"/>
    <n v="11"/>
    <x v="1"/>
    <s v="INV2020/00000058"/>
    <s v="C00000003"/>
    <x v="2"/>
    <s v="RA Butanox M50 (5Kg)"/>
    <n v="2"/>
    <s v="T45"/>
    <x v="1"/>
    <d v="2021-01-08T00:00:00"/>
    <n v="1"/>
    <n v="2021"/>
    <n v="185"/>
    <n v="-185"/>
    <n v="0"/>
    <n v="170043.29999999996"/>
    <s v="Term"/>
    <s v="PD Chq 10/1/21, RM2,008/-"/>
    <m/>
  </r>
  <r>
    <d v="2020-11-24T00:00:00"/>
    <n v="11"/>
    <x v="1"/>
    <s v="INV2020/00000058"/>
    <s v="C00000003"/>
    <x v="2"/>
    <s v="RA Miracle Gloss Wax"/>
    <n v="1"/>
    <s v="T45"/>
    <x v="1"/>
    <d v="2021-01-08T00:00:00"/>
    <n v="1"/>
    <n v="2021"/>
    <n v="45"/>
    <n v="-45"/>
    <n v="0"/>
    <n v="170088.29999999996"/>
    <s v="Term"/>
    <s v="PD Chq 10/1/21, RM2,008/-"/>
    <m/>
  </r>
  <r>
    <d v="2020-11-27T00:00:00"/>
    <n v="11"/>
    <x v="1"/>
    <s v="INV2020/00000059"/>
    <s v="C00000001"/>
    <x v="0"/>
    <s v="RA Nor 3338W (220Kg)"/>
    <n v="1"/>
    <s v="Cash"/>
    <x v="0"/>
    <d v="2020-11-27T00:00:00"/>
    <n v="11"/>
    <n v="2020"/>
    <n v="1584"/>
    <n v="-1584"/>
    <n v="0"/>
    <n v="171672.29999999996"/>
    <s v="Trsf"/>
    <s v="Trsf 5/12/2020"/>
    <m/>
  </r>
  <r>
    <d v="2020-11-27T00:00:00"/>
    <n v="11"/>
    <x v="1"/>
    <s v="INV2020/00000059"/>
    <s v="C00000001"/>
    <x v="0"/>
    <s v="RA CSM 450 GSM TWL 30kg 64m(L) X 1040mm(W)"/>
    <n v="4"/>
    <s v="Cash"/>
    <x v="0"/>
    <d v="2020-11-27T00:00:00"/>
    <n v="11"/>
    <n v="2020"/>
    <n v="840"/>
    <n v="-840"/>
    <n v="0"/>
    <n v="172512.29999999996"/>
    <s v="Trsf"/>
    <s v="Trsf 5/12/2020"/>
    <m/>
  </r>
  <r>
    <d v="2020-11-28T00:00:00"/>
    <n v="11"/>
    <x v="1"/>
    <s v="INV2020/00000060"/>
    <s v="C00000009"/>
    <x v="8"/>
    <s v="RA Gelcoat GP-H (20Kg)"/>
    <n v="2"/>
    <s v="T60"/>
    <x v="3"/>
    <d v="2021-01-27T00:00:00"/>
    <n v="1"/>
    <n v="2021"/>
    <n v="408"/>
    <n v="-408"/>
    <n v="0"/>
    <n v="172920.29999999996"/>
    <s v="Term"/>
    <s v="Chq HL 009828, dd 6/2/21, Banked in 7/2/21"/>
    <m/>
  </r>
  <r>
    <d v="2020-11-30T00:00:00"/>
    <n v="11"/>
    <x v="1"/>
    <s v="INV2020/00000061"/>
    <s v="C00000008"/>
    <x v="7"/>
    <s v="RA Gelcoat GP-H (20Kg)"/>
    <n v="5"/>
    <s v="Cash"/>
    <x v="0"/>
    <d v="2020-11-30T00:00:00"/>
    <n v="11"/>
    <n v="2020"/>
    <n v="1050"/>
    <n v="-1050"/>
    <n v="0"/>
    <n v="173970.29999999996"/>
    <s v="Trsf"/>
    <m/>
    <m/>
  </r>
  <r>
    <d v="2020-11-30T00:00:00"/>
    <n v="11"/>
    <x v="1"/>
    <s v="INV2020/00000062"/>
    <s v="C00000010"/>
    <x v="9"/>
    <s v="RA Nor 3338W (220Kg)"/>
    <n v="5"/>
    <s v="T120"/>
    <x v="2"/>
    <d v="2021-03-30T00:00:00"/>
    <n v="3"/>
    <n v="2021"/>
    <n v="6600"/>
    <n v="-6600"/>
    <n v="0"/>
    <n v="180570.29999999996"/>
    <s v="Term"/>
    <s v="Due 28/2/2020"/>
    <m/>
  </r>
  <r>
    <d v="2020-11-30T00:00:00"/>
    <n v="11"/>
    <x v="1"/>
    <s v="INV2020/00000062"/>
    <s v="C00000010"/>
    <x v="9"/>
    <s v="RA CSM 450 GSM TWL 30kg 64m(L) X 1040mm(W)"/>
    <n v="4"/>
    <s v="T120"/>
    <x v="2"/>
    <d v="2021-03-30T00:00:00"/>
    <n v="3"/>
    <n v="2021"/>
    <n v="720"/>
    <n v="-720"/>
    <n v="0"/>
    <n v="181290.29999999996"/>
    <s v="Term"/>
    <s v="Due 28/2/2020"/>
    <m/>
  </r>
  <r>
    <d v="2020-11-30T00:00:00"/>
    <n v="11"/>
    <x v="1"/>
    <s v="INV2020/00000062"/>
    <s v="C00000010"/>
    <x v="9"/>
    <s v="RA Talcum Powder (25Kg)"/>
    <n v="5"/>
    <s v="T120"/>
    <x v="2"/>
    <d v="2021-03-30T00:00:00"/>
    <n v="3"/>
    <n v="2021"/>
    <n v="275"/>
    <n v="-275"/>
    <n v="0"/>
    <n v="181565.29999999996"/>
    <s v="Term"/>
    <s v="Due 28/2/2020"/>
    <m/>
  </r>
  <r>
    <d v="2020-11-30T00:00:00"/>
    <n v="11"/>
    <x v="1"/>
    <s v="INV2020/00000062"/>
    <s v="C00000010"/>
    <x v="9"/>
    <s v="RA Butanox M50 (5Kg)"/>
    <n v="2"/>
    <s v="T120"/>
    <x v="2"/>
    <d v="2021-03-30T00:00:00"/>
    <n v="3"/>
    <n v="2021"/>
    <n v="180"/>
    <n v="-180"/>
    <n v="0"/>
    <n v="181745.29999999996"/>
    <s v="Term"/>
    <s v="Due 28/2/2020"/>
    <m/>
  </r>
  <r>
    <d v="2020-11-30T00:00:00"/>
    <n v="11"/>
    <x v="1"/>
    <s v="INV2020/00000063"/>
    <s v="C00000010"/>
    <x v="9"/>
    <s v="RA Talcum Powder (25Kg)"/>
    <n v="5"/>
    <s v="T120"/>
    <x v="2"/>
    <d v="2021-03-30T00:00:00"/>
    <n v="3"/>
    <n v="2021"/>
    <n v="275"/>
    <n v="-275"/>
    <n v="0"/>
    <n v="182020.29999999996"/>
    <s v="Term"/>
    <s v="Due 28/2/2020"/>
    <m/>
  </r>
  <r>
    <d v="2020-12-05T00:00:00"/>
    <n v="12"/>
    <x v="1"/>
    <s v="INV2020/00000064"/>
    <s v="C00000011"/>
    <x v="11"/>
    <s v="RA CSM 450 GSM 54kg 64m(L) X 1860mm(W)"/>
    <n v="2"/>
    <s v="Cash"/>
    <x v="0"/>
    <d v="2020-12-05T00:00:00"/>
    <n v="12"/>
    <n v="2020"/>
    <n v="799.2"/>
    <n v="-799.2"/>
    <n v="0"/>
    <n v="182819.49999999997"/>
    <s v="Term"/>
    <s v="Trsf 5/12/2020"/>
    <m/>
  </r>
  <r>
    <d v="2020-12-15T00:00:00"/>
    <n v="12"/>
    <x v="1"/>
    <s v="INV2020/00000065"/>
    <s v="C00000001"/>
    <x v="0"/>
    <s v="RA Resin 3317AW (220Kg)"/>
    <n v="1"/>
    <s v="Cash"/>
    <x v="0"/>
    <d v="2020-12-15T00:00:00"/>
    <n v="12"/>
    <n v="2020"/>
    <n v="1716"/>
    <n v="-1716"/>
    <n v="0"/>
    <n v="184535.49999999997"/>
    <s v="Trsf"/>
    <s v="Trsf 18/12/2020"/>
    <m/>
  </r>
  <r>
    <d v="2020-12-15T00:00:00"/>
    <n v="12"/>
    <x v="1"/>
    <s v="INV2020/00000065"/>
    <s v="C00000001"/>
    <x v="0"/>
    <s v="RA Gelcoat GS-S ISO (20kg)"/>
    <n v="2"/>
    <s v="Cash"/>
    <x v="0"/>
    <d v="2020-12-15T00:00:00"/>
    <n v="12"/>
    <n v="2020"/>
    <n v="512"/>
    <n v="-512"/>
    <n v="0"/>
    <n v="185047.49999999997"/>
    <s v="Trsf"/>
    <s v="Trsf 18/12/2020"/>
    <m/>
  </r>
  <r>
    <d v="2020-12-26T00:00:00"/>
    <n v="12"/>
    <x v="1"/>
    <s v="INV2020/00000066"/>
    <s v="C00000004"/>
    <x v="3"/>
    <s v="RA Norsodyne 3338NW (220Kg)"/>
    <n v="2"/>
    <s v="T120"/>
    <x v="4"/>
    <d v="2021-04-25T00:00:00"/>
    <n v="4"/>
    <n v="2021"/>
    <n v="2860"/>
    <n v="-2860"/>
    <n v="0"/>
    <n v="187907.49999999997"/>
    <s v="Term"/>
    <s v="HL005820, 200321 (clear on 30/3/2021)"/>
    <m/>
  </r>
  <r>
    <d v="2020-12-30T00:00:00"/>
    <n v="12"/>
    <x v="1"/>
    <s v="INV2020/00000067"/>
    <s v="C00000003"/>
    <x v="2"/>
    <s v="RA Resin 3317AW (220Kg)"/>
    <n v="3"/>
    <s v="T45"/>
    <x v="1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d v="2020-12-30T00:00:00"/>
    <n v="12"/>
    <x v="1"/>
    <s v="INV2020/00000067"/>
    <s v="C00000003"/>
    <x v="2"/>
    <s v="RA CSM 450 GSM 54kg 64m(L) X 1860mm(W)"/>
    <n v="1"/>
    <s v="T45"/>
    <x v="1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d v="2020-12-30T00:00:00"/>
    <n v="12"/>
    <x v="1"/>
    <s v="INV2020/00000067"/>
    <s v="C00000003"/>
    <x v="2"/>
    <s v="RA Butanox M50 (5Kg)"/>
    <n v="6"/>
    <s v="T45"/>
    <x v="1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d v="2020-12-31T00:00:00"/>
    <n v="12"/>
    <x v="1"/>
    <s v="INV2020/00000068"/>
    <s v="C00000010"/>
    <x v="9"/>
    <s v="RA Norsodyne 3338W (220Kg)"/>
    <n v="5"/>
    <s v="T120"/>
    <x v="2"/>
    <d v="2021-04-30T00:00:00"/>
    <n v="4"/>
    <n v="2021"/>
    <n v="7700"/>
    <n v="-7700"/>
    <n v="0"/>
    <n v="201715.49999999997"/>
    <s v="Term"/>
    <s v="Trsf 20/04/21"/>
    <m/>
  </r>
  <r>
    <d v="2020-12-31T00:00:00"/>
    <n v="12"/>
    <x v="1"/>
    <s v="INV2020/00000068"/>
    <s v="C00000010"/>
    <x v="9"/>
    <s v="RA CSM 450 30kg 79m(L) X 1040mm(W)"/>
    <n v="8"/>
    <s v="T120"/>
    <x v="2"/>
    <d v="2021-04-30T00:00:00"/>
    <n v="4"/>
    <n v="2021"/>
    <n v="1680"/>
    <n v="-1680"/>
    <n v="0"/>
    <n v="203395.49999999997"/>
    <s v="Term"/>
    <s v="Trsf 20/04/21"/>
    <m/>
  </r>
  <r>
    <d v="2020-12-31T00:00:00"/>
    <n v="12"/>
    <x v="1"/>
    <s v="INV2020/00000068"/>
    <s v="C00000010"/>
    <x v="9"/>
    <s v="RA Talcum Powder (25Kg)"/>
    <n v="10"/>
    <s v="T120"/>
    <x v="2"/>
    <d v="2021-04-30T00:00:00"/>
    <n v="4"/>
    <n v="2021"/>
    <n v="550"/>
    <n v="-550"/>
    <n v="0"/>
    <n v="203945.49999999997"/>
    <s v="Term"/>
    <s v="Trsf 20/04/21"/>
    <m/>
  </r>
  <r>
    <d v="2020-12-31T00:00:00"/>
    <n v="12"/>
    <x v="1"/>
    <s v="INV2020/00000068"/>
    <s v="C00000010"/>
    <x v="9"/>
    <s v="RA Butanox M50 (5Kg)"/>
    <n v="2"/>
    <s v="T120"/>
    <x v="2"/>
    <d v="2021-04-30T00:00:00"/>
    <n v="4"/>
    <n v="2021"/>
    <n v="190"/>
    <n v="-190"/>
    <n v="0"/>
    <n v="204135.49999999997"/>
    <s v="Term"/>
    <s v="Trsf 20/04/21"/>
    <m/>
  </r>
  <r>
    <d v="2021-01-04T00:00:00"/>
    <n v="1"/>
    <x v="2"/>
    <s v="INV2020/00000069"/>
    <s v="C00000013"/>
    <x v="12"/>
    <s v="RA Tooling Gelcoat RP92 (22Kg)"/>
    <n v="2"/>
    <s v="Cash"/>
    <x v="0"/>
    <d v="2021-01-04T00:00:00"/>
    <n v="1"/>
    <n v="2021"/>
    <n v="1540"/>
    <n v="-1540"/>
    <n v="0"/>
    <n v="205675.49999999997"/>
    <s v="Cash"/>
    <s v="Bank in 2-5/1/2021"/>
    <m/>
  </r>
  <r>
    <d v="2021-01-04T00:00:00"/>
    <n v="1"/>
    <x v="2"/>
    <s v="INV2020/00000069"/>
    <s v="C00000013"/>
    <x v="12"/>
    <s v="RA CSM 450 54kg 64m(L) X 1860mm(W)"/>
    <n v="2"/>
    <s v="Cash"/>
    <x v="0"/>
    <d v="2021-01-04T00:00:00"/>
    <n v="1"/>
    <n v="2021"/>
    <n v="810"/>
    <n v="-810"/>
    <n v="0"/>
    <n v="206485.49999999997"/>
    <s v="Cash"/>
    <s v="Bank in 2-5/1/2021"/>
    <m/>
  </r>
  <r>
    <d v="2021-01-04T00:00:00"/>
    <n v="1"/>
    <x v="2"/>
    <s v="INV2020/00000069"/>
    <s v="C00000013"/>
    <x v="12"/>
    <s v="RA CSM 300 GSM 54Kg 96m(L) X 1860mm(W)"/>
    <n v="1"/>
    <s v="Cash"/>
    <x v="0"/>
    <d v="2021-01-04T00:00:00"/>
    <n v="1"/>
    <n v="2021"/>
    <n v="405"/>
    <n v="-405"/>
    <n v="0"/>
    <n v="206890.49999999997"/>
    <s v="Cash"/>
    <s v="Bank in 2-5/1/2021"/>
    <m/>
  </r>
  <r>
    <d v="2021-01-04T00:00:00"/>
    <n v="1"/>
    <x v="2"/>
    <s v="INV2020/00000069"/>
    <s v="C00000013"/>
    <x v="12"/>
    <s v="RA Vinlyeter Resin (200Kg)"/>
    <n v="2"/>
    <s v="Cash"/>
    <x v="0"/>
    <d v="2021-01-04T00:00:00"/>
    <n v="1"/>
    <n v="2021"/>
    <n v="5920"/>
    <n v="-5920"/>
    <n v="0"/>
    <n v="212810.49999999997"/>
    <s v="Cash"/>
    <s v="Bank in 2-5/1/2021"/>
    <m/>
  </r>
  <r>
    <d v="2021-01-04T00:00:00"/>
    <n v="1"/>
    <x v="2"/>
    <s v="INV2020/00000069"/>
    <s v="C00000013"/>
    <x v="12"/>
    <s v="RA Mirror Glaze Mold Release "/>
    <n v="3"/>
    <s v="Cash"/>
    <x v="0"/>
    <d v="2021-01-04T00:00:00"/>
    <n v="1"/>
    <n v="2021"/>
    <n v="135"/>
    <n v="-135"/>
    <n v="0"/>
    <n v="212945.49999999997"/>
    <s v="Cash"/>
    <s v="Bank in 2-5/1/2021"/>
    <m/>
  </r>
  <r>
    <d v="2021-01-04T00:00:00"/>
    <n v="1"/>
    <x v="2"/>
    <s v="INV2020/00000069"/>
    <s v="C00000013"/>
    <x v="12"/>
    <s v="RA Pigment H 2006 Dark Grey (5Kg)"/>
    <n v="1"/>
    <s v="Cash"/>
    <x v="0"/>
    <d v="2021-01-04T00:00:00"/>
    <n v="1"/>
    <n v="2021"/>
    <n v="130"/>
    <n v="-130"/>
    <n v="0"/>
    <n v="213075.49999999997"/>
    <s v="Cash"/>
    <s v="Bank in 2-5/1/2021"/>
    <m/>
  </r>
  <r>
    <d v="2021-01-04T00:00:00"/>
    <n v="1"/>
    <x v="2"/>
    <s v="INV2020/00000069"/>
    <s v="C00000013"/>
    <x v="12"/>
    <s v="RA Deawa DW-5213"/>
    <n v="1"/>
    <s v="Cash"/>
    <x v="0"/>
    <d v="2021-01-04T00:00:00"/>
    <n v="1"/>
    <n v="2021"/>
    <n v="380"/>
    <n v="-380"/>
    <n v="0"/>
    <n v="213455.49999999997"/>
    <s v="Cash"/>
    <s v="Bank in 2-5/1/2021"/>
    <m/>
  </r>
  <r>
    <d v="2021-01-04T00:00:00"/>
    <n v="1"/>
    <x v="2"/>
    <s v="INV2020/00000069"/>
    <s v="C00000013"/>
    <x v="12"/>
    <s v="RA Pigment H 7001 Bright Orange (5Kg)"/>
    <n v="1"/>
    <s v="Cash"/>
    <x v="0"/>
    <d v="2021-01-04T00:00:00"/>
    <n v="1"/>
    <n v="2021"/>
    <n v="180"/>
    <n v="-180"/>
    <n v="0"/>
    <n v="213635.49999999997"/>
    <s v="Cash"/>
    <s v="Bank in 2-5/1/2021"/>
    <m/>
  </r>
  <r>
    <d v="2021-01-04T00:00:00"/>
    <n v="1"/>
    <x v="2"/>
    <s v="INV2020/00000069"/>
    <s v="C00000013"/>
    <x v="12"/>
    <s v="RA Steel Roller 3&quot;"/>
    <n v="3"/>
    <s v="Cash"/>
    <x v="0"/>
    <d v="2021-01-04T00:00:00"/>
    <n v="1"/>
    <n v="2021"/>
    <n v="144"/>
    <n v="-144"/>
    <n v="0"/>
    <n v="213779.49999999997"/>
    <s v="Cash"/>
    <s v="Bank in 2-5/1/2021"/>
    <m/>
  </r>
  <r>
    <d v="2021-01-04T00:00:00"/>
    <n v="1"/>
    <x v="2"/>
    <s v="INV2020/00000069"/>
    <s v="C00000013"/>
    <x v="12"/>
    <s v="RA Aerosil (Silica Fume) (10Kg)"/>
    <n v="1"/>
    <s v="Cash"/>
    <x v="0"/>
    <d v="2021-01-04T00:00:00"/>
    <n v="1"/>
    <n v="2021"/>
    <n v="360"/>
    <n v="-360"/>
    <n v="0"/>
    <n v="214139.49999999997"/>
    <s v="Cash"/>
    <s v="Bank in 2-5/1/2021"/>
    <m/>
  </r>
  <r>
    <d v="2021-01-04T00:00:00"/>
    <n v="1"/>
    <x v="2"/>
    <s v="INV2020/00000069"/>
    <s v="C00000013"/>
    <x v="12"/>
    <s v="RA Butanox M50 (5Kg)"/>
    <n v="1"/>
    <s v="Cash"/>
    <x v="0"/>
    <d v="2021-01-04T00:00:00"/>
    <n v="1"/>
    <n v="2021"/>
    <n v="95"/>
    <n v="-95"/>
    <n v="0"/>
    <n v="214234.49999999997"/>
    <s v="Cash"/>
    <s v="Bank in 2-5/1/2021"/>
    <m/>
  </r>
  <r>
    <d v="2021-01-04T00:00:00"/>
    <n v="1"/>
    <x v="2"/>
    <s v="INV2020/00000069"/>
    <s v="C00000013"/>
    <x v="12"/>
    <s v="RA Accelerator (4Kg)"/>
    <n v="1"/>
    <s v="Cash"/>
    <x v="0"/>
    <d v="2021-01-04T00:00:00"/>
    <n v="1"/>
    <n v="2021"/>
    <n v="300"/>
    <n v="-300"/>
    <n v="0"/>
    <n v="214534.49999999997"/>
    <s v="Cash"/>
    <s v="Bank in 2-5/1/2021"/>
    <m/>
  </r>
  <r>
    <d v="2021-01-11T00:00:00"/>
    <n v="1"/>
    <x v="2"/>
    <s v="INV2020/00000070"/>
    <s v="C00000010"/>
    <x v="9"/>
    <s v="RA Styrene Monomer (6Kg)"/>
    <n v="1"/>
    <s v="FOC"/>
    <x v="0"/>
    <d v="2021-01-11T00:00:00"/>
    <n v="1"/>
    <n v="2021"/>
    <n v="0"/>
    <n v="0"/>
    <n v="0"/>
    <n v="214534.49999999997"/>
    <s v="FOC"/>
    <s v="FOC"/>
    <m/>
  </r>
  <r>
    <d v="2021-01-08T00:00:00"/>
    <n v="1"/>
    <x v="2"/>
    <s v="INV2020/00000071"/>
    <s v="C00000013"/>
    <x v="12"/>
    <s v="RA Steel Roller 4&quot;"/>
    <n v="3"/>
    <s v="Cash"/>
    <x v="0"/>
    <d v="2021-01-08T00:00:00"/>
    <n v="1"/>
    <n v="2021"/>
    <n v="49"/>
    <n v="-49"/>
    <n v="0"/>
    <n v="214583.49999999997"/>
    <s v="Bank in"/>
    <m/>
    <m/>
  </r>
  <r>
    <d v="2021-01-09T00:00:00"/>
    <n v="1"/>
    <x v="2"/>
    <s v="INV2020/00000072"/>
    <s v="C00000003"/>
    <x v="2"/>
    <s v="RA Talcum Powder (25Kg)"/>
    <n v="5"/>
    <s v="Cash"/>
    <x v="0"/>
    <d v="2021-01-09T00:00:00"/>
    <n v="1"/>
    <n v="2021"/>
    <n v="250"/>
    <n v="-250"/>
    <n v="0"/>
    <n v="214833.49999999997"/>
    <s v="Cash"/>
    <s v="Cash 9/1/2021"/>
    <m/>
  </r>
  <r>
    <d v="2021-01-09T00:00:00"/>
    <n v="1"/>
    <x v="2"/>
    <s v="INV2020/00000072"/>
    <s v="C00000003"/>
    <x v="2"/>
    <s v="RA Miracle Gloss Wax"/>
    <n v="2"/>
    <s v="Cash"/>
    <x v="0"/>
    <d v="2021-01-09T00:00:00"/>
    <n v="1"/>
    <n v="2021"/>
    <n v="90"/>
    <n v="-90"/>
    <n v="0"/>
    <n v="214923.49999999997"/>
    <s v="Cash"/>
    <s v="Cash 9/1/2021"/>
    <m/>
  </r>
  <r>
    <d v="2021-01-18T00:00:00"/>
    <n v="1"/>
    <x v="2"/>
    <s v="INV2020/00000073"/>
    <s v="C00000013"/>
    <x v="12"/>
    <s v="RA Gelcoat GP-H (20Kg)"/>
    <n v="2"/>
    <s v="Cash"/>
    <x v="0"/>
    <d v="2021-01-18T00:00:00"/>
    <n v="1"/>
    <n v="2021"/>
    <n v="472"/>
    <n v="-472"/>
    <n v="0"/>
    <n v="215395.49999999997"/>
    <s v="Cash"/>
    <s v="Bank in 18-19/1/2021"/>
    <m/>
  </r>
  <r>
    <d v="2021-01-18T00:00:00"/>
    <n v="1"/>
    <x v="2"/>
    <s v="INV2020/00000073"/>
    <s v="C00000013"/>
    <x v="12"/>
    <s v="RA CSM 450 54kg 64m(L) X 1860mm(W)"/>
    <n v="1"/>
    <s v="Cash"/>
    <x v="0"/>
    <d v="2021-01-18T00:00:00"/>
    <n v="1"/>
    <n v="2021"/>
    <n v="405"/>
    <n v="-405"/>
    <n v="0"/>
    <n v="215800.49999999997"/>
    <s v="Cash"/>
    <s v="Bank in 18-19/1/2021"/>
    <m/>
  </r>
  <r>
    <d v="2021-01-18T00:00:00"/>
    <n v="1"/>
    <x v="2"/>
    <s v="INV2020/00000073"/>
    <s v="C00000013"/>
    <x v="12"/>
    <s v="RA CSM 300 GSM 54Kg 96m(L) X 1860mm(W)"/>
    <n v="1"/>
    <s v="Cash"/>
    <x v="0"/>
    <d v="2021-01-18T00:00:00"/>
    <n v="1"/>
    <n v="2021"/>
    <n v="405"/>
    <n v="-405"/>
    <n v="0"/>
    <n v="216205.49999999997"/>
    <s v="Cash"/>
    <s v="Bank in 18-19/1/2021"/>
    <m/>
  </r>
  <r>
    <d v="2021-01-18T00:00:00"/>
    <n v="1"/>
    <x v="2"/>
    <s v="INV2020/00000073"/>
    <s v="C00000013"/>
    <x v="12"/>
    <s v="RA Pigment H 2006 Dark Grey (5Kg)"/>
    <n v="1"/>
    <s v="Cash"/>
    <x v="0"/>
    <d v="2021-01-18T00:00:00"/>
    <n v="1"/>
    <n v="2021"/>
    <n v="130"/>
    <n v="-130"/>
    <n v="0"/>
    <n v="216335.49999999997"/>
    <s v="Cash"/>
    <s v="Bank in 18-19/1/2021"/>
    <m/>
  </r>
  <r>
    <d v="2021-01-18T00:00:00"/>
    <n v="1"/>
    <x v="2"/>
    <s v="INV2020/00000073"/>
    <s v="C00000013"/>
    <x v="12"/>
    <s v="RA Miracle Gloss Wax"/>
    <n v="2"/>
    <s v="Cash"/>
    <x v="0"/>
    <d v="2021-01-18T00:00:00"/>
    <n v="1"/>
    <n v="2021"/>
    <n v="90"/>
    <n v="-90"/>
    <n v="0"/>
    <n v="216425.49999999997"/>
    <s v="Cash"/>
    <s v="Bank in 18-19/1/2021"/>
    <m/>
  </r>
  <r>
    <d v="2021-01-18T00:00:00"/>
    <n v="1"/>
    <x v="2"/>
    <s v="INV2020/00000073"/>
    <s v="C00000013"/>
    <x v="12"/>
    <s v="RA Butanox M50 (5Kg)"/>
    <n v="2"/>
    <s v="Cash"/>
    <x v="0"/>
    <d v="2021-01-18T00:00:00"/>
    <n v="1"/>
    <n v="2021"/>
    <n v="190"/>
    <n v="-190"/>
    <n v="0"/>
    <n v="216615.49999999997"/>
    <s v="Cash"/>
    <s v="Bank in 18-19/1/2021"/>
    <m/>
  </r>
  <r>
    <d v="2021-01-18T00:00:00"/>
    <n v="1"/>
    <x v="2"/>
    <s v="INV2020/00000073"/>
    <s v="C00000013"/>
    <x v="12"/>
    <s v="RA Norsodyne 3338W (220Kg)"/>
    <n v="1"/>
    <s v="Cash"/>
    <x v="0"/>
    <d v="2021-01-18T00:00:00"/>
    <n v="1"/>
    <n v="2021"/>
    <n v="1716"/>
    <n v="-1716"/>
    <n v="0"/>
    <n v="218331.49999999997"/>
    <s v="Cash"/>
    <s v="Bank in 18-19/1/2021"/>
    <m/>
  </r>
  <r>
    <d v="2021-01-27T00:00:00"/>
    <n v="1"/>
    <x v="2"/>
    <s v="INV2020/00000074"/>
    <s v="C00000003"/>
    <x v="2"/>
    <s v="RA Resin 3317AW (220Kg)"/>
    <n v="3"/>
    <s v="T45"/>
    <x v="1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d v="2021-01-27T00:00:00"/>
    <n v="1"/>
    <x v="2"/>
    <s v="INV2020/00000074"/>
    <s v="C00000003"/>
    <x v="2"/>
    <s v="RA Talcum Powder (25Kg)"/>
    <n v="5"/>
    <s v="T45"/>
    <x v="1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d v="2021-01-27T00:00:00"/>
    <n v="1"/>
    <x v="2"/>
    <s v="INV2020/00000074"/>
    <s v="C00000003"/>
    <x v="2"/>
    <s v="RA Butanox M50 (5kg)"/>
    <n v="6"/>
    <s v="T45"/>
    <x v="1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d v="2021-01-29T00:00:00"/>
    <n v="1"/>
    <x v="2"/>
    <s v="INV2020/00000075"/>
    <s v="C00000001"/>
    <x v="0"/>
    <s v="RA Nor 3338W (220Kg)"/>
    <n v="1"/>
    <s v="Cash"/>
    <x v="0"/>
    <d v="2021-01-29T00:00:00"/>
    <n v="1"/>
    <n v="2021"/>
    <n v="1694"/>
    <n v="-1694"/>
    <n v="0"/>
    <n v="225912.49999999997"/>
    <s v="Cash"/>
    <s v="Trsf 1/2/2021"/>
    <m/>
  </r>
  <r>
    <d v="2021-01-29T00:00:00"/>
    <n v="1"/>
    <x v="2"/>
    <s v="INV2020/00000075"/>
    <s v="C00000001"/>
    <x v="0"/>
    <s v="RA CSM 450 GSM TWL 30kg 64m(L) X 1040mm(W)"/>
    <n v="4"/>
    <s v="Cash"/>
    <x v="0"/>
    <d v="2021-01-29T00:00:00"/>
    <n v="1"/>
    <n v="2021"/>
    <n v="900"/>
    <n v="-900"/>
    <n v="0"/>
    <n v="226812.49999999997"/>
    <s v="Cash"/>
    <s v="Trsf 1/2/2021"/>
    <m/>
  </r>
  <r>
    <d v="2021-01-29T00:00:00"/>
    <n v="1"/>
    <x v="2"/>
    <s v="INV2020/00000075"/>
    <s v="C00000001"/>
    <x v="0"/>
    <s v="RC Woven Roving E-800 40Kg 1000mm"/>
    <n v="1"/>
    <s v="Cash"/>
    <x v="0"/>
    <d v="2021-01-29T00:00:00"/>
    <n v="1"/>
    <n v="2021"/>
    <n v="272"/>
    <n v="-272"/>
    <n v="0"/>
    <n v="227084.49999999997"/>
    <s v="Cash"/>
    <s v="Trsf 1/2/2021"/>
    <m/>
  </r>
  <r>
    <d v="2021-01-29T00:00:00"/>
    <n v="1"/>
    <x v="2"/>
    <s v="INV2020/00000076"/>
    <s v="C00000010"/>
    <x v="9"/>
    <s v="RA Norsodyne 3338W (220Kg)"/>
    <n v="5"/>
    <s v="T120"/>
    <x v="2"/>
    <d v="2021-05-29T00:00:00"/>
    <n v="5"/>
    <n v="2021"/>
    <n v="7700"/>
    <n v="-7700"/>
    <n v="0"/>
    <n v="234784.49999999997"/>
    <s v="Term"/>
    <s v="Trsf 21/5/2021"/>
    <m/>
  </r>
  <r>
    <d v="2021-01-29T00:00:00"/>
    <n v="1"/>
    <x v="2"/>
    <s v="INV2020/00000076"/>
    <s v="C00000010"/>
    <x v="9"/>
    <s v="RA CSM 450 30kg 79m(L) X 1040mm(W)"/>
    <n v="8"/>
    <s v="T120"/>
    <x v="2"/>
    <d v="2021-05-29T00:00:00"/>
    <n v="5"/>
    <n v="2021"/>
    <n v="1680"/>
    <n v="-1680"/>
    <n v="0"/>
    <n v="236464.49999999997"/>
    <s v="Term"/>
    <s v="Trsf 21/5/2021"/>
    <m/>
  </r>
  <r>
    <d v="2021-01-29T00:00:00"/>
    <n v="1"/>
    <x v="2"/>
    <s v="INV2020/00000076"/>
    <s v="C00000010"/>
    <x v="9"/>
    <s v="RA Talcum Powder (25kg)"/>
    <n v="10"/>
    <s v="T120"/>
    <x v="2"/>
    <d v="2021-05-29T00:00:00"/>
    <n v="5"/>
    <n v="2021"/>
    <n v="550"/>
    <n v="-550"/>
    <n v="0"/>
    <n v="237014.49999999997"/>
    <s v="Term"/>
    <s v="Trsf 21/5/2021"/>
    <m/>
  </r>
  <r>
    <d v="2021-01-29T00:00:00"/>
    <n v="1"/>
    <x v="2"/>
    <s v="INV2020/00000076"/>
    <s v="C00000010"/>
    <x v="9"/>
    <s v="RA Butanox M50 (5kg)"/>
    <n v="4"/>
    <s v="T120"/>
    <x v="2"/>
    <d v="2021-05-29T00:00:00"/>
    <n v="5"/>
    <n v="2021"/>
    <n v="380"/>
    <n v="-380"/>
    <n v="0"/>
    <n v="237394.49999999997"/>
    <s v="Term"/>
    <s v="Trsf 21/5/2021"/>
    <m/>
  </r>
  <r>
    <d v="2021-02-03T00:00:00"/>
    <n v="2"/>
    <x v="2"/>
    <s v="INV2020/00000077"/>
    <s v="C00000014"/>
    <x v="13"/>
    <s v="RA Resin 3317AW (220Kg)"/>
    <n v="2"/>
    <s v="Cash"/>
    <x v="0"/>
    <d v="2021-02-03T00:00:00"/>
    <n v="2"/>
    <n v="2021"/>
    <n v="3344"/>
    <n v="-3344"/>
    <n v="0"/>
    <n v="240738.49999999997"/>
    <s v="Cash"/>
    <s v="Cash 3/2/2021"/>
    <m/>
  </r>
  <r>
    <d v="2021-02-03T00:00:00"/>
    <n v="2"/>
    <x v="2"/>
    <s v="INV2020/00000077"/>
    <s v="C00000014"/>
    <x v="13"/>
    <s v="RA CSM 450 GSM TWL 30kg 64m(L) X 1040mm(W)"/>
    <n v="5"/>
    <s v="Cash"/>
    <x v="0"/>
    <d v="2021-02-03T00:00:00"/>
    <n v="2"/>
    <n v="2021"/>
    <n v="1125"/>
    <n v="-1125"/>
    <n v="0"/>
    <n v="241863.49999999997"/>
    <s v="Cash"/>
    <s v="Cash 3/2/2021"/>
    <m/>
  </r>
  <r>
    <d v="2021-02-03T00:00:00"/>
    <n v="2"/>
    <x v="2"/>
    <s v="INV2020/00000077"/>
    <s v="C00000014"/>
    <x v="13"/>
    <s v="RC Woven Roving E-800 1000mm (40Kg)"/>
    <n v="1"/>
    <s v="Cash"/>
    <x v="0"/>
    <d v="2021-02-03T00:00:00"/>
    <n v="2"/>
    <n v="2021"/>
    <n v="280"/>
    <n v="-280"/>
    <n v="0"/>
    <n v="242143.49999999997"/>
    <s v="Cash"/>
    <s v="Cash 3/2/2021"/>
    <m/>
  </r>
  <r>
    <d v="2021-02-03T00:00:00"/>
    <n v="2"/>
    <x v="2"/>
    <s v="INV2020/00000077"/>
    <s v="C00000014"/>
    <x v="13"/>
    <s v="RA Butanox M50 (5kg)"/>
    <n v="2"/>
    <s v="Cash"/>
    <x v="0"/>
    <d v="2021-02-03T00:00:00"/>
    <n v="2"/>
    <n v="2021"/>
    <n v="195"/>
    <n v="-195"/>
    <n v="0"/>
    <n v="242338.49999999997"/>
    <s v="Cash"/>
    <s v="Cash 3/2/2021"/>
    <m/>
  </r>
  <r>
    <d v="2021-02-03T00:00:00"/>
    <n v="2"/>
    <x v="2"/>
    <s v="INV2020/00000077"/>
    <s v="C00000014"/>
    <x v="13"/>
    <s v="RA Miracle Gloss Wax"/>
    <n v="4"/>
    <s v="Cash"/>
    <x v="0"/>
    <d v="2021-02-03T00:00:00"/>
    <n v="2"/>
    <n v="2021"/>
    <n v="180"/>
    <n v="-180"/>
    <n v="0"/>
    <n v="242518.49999999997"/>
    <s v="Cash"/>
    <s v="Cash 3/2/2021"/>
    <m/>
  </r>
  <r>
    <d v="2021-02-03T00:00:00"/>
    <n v="2"/>
    <x v="2"/>
    <s v="INV2020/00000077"/>
    <s v="C00000014"/>
    <x v="13"/>
    <s v="RA Gelcoat GP-H (20kg)"/>
    <n v="1"/>
    <s v="Cash"/>
    <x v="0"/>
    <d v="2021-02-03T00:00:00"/>
    <n v="2"/>
    <n v="2021"/>
    <n v="232"/>
    <n v="-232"/>
    <n v="0"/>
    <n v="242750.49999999997"/>
    <s v="Cash"/>
    <s v="Cash 3/2/2021"/>
    <m/>
  </r>
  <r>
    <d v="2021-02-02T00:00:00"/>
    <n v="2"/>
    <x v="2"/>
    <s v="INV2020/00000078"/>
    <s v="C00000005"/>
    <x v="4"/>
    <s v="RA Resin 3317AW (220Kg)"/>
    <n v="1"/>
    <s v="Cash"/>
    <x v="0"/>
    <d v="2021-02-02T00:00:00"/>
    <n v="2"/>
    <n v="2021"/>
    <n v="1650"/>
    <n v="-1650"/>
    <n v="0"/>
    <n v="244400.49999999997"/>
    <s v="Cash"/>
    <s v="Chq CIMB 000070 2/2/21, Banked in 3/2/21"/>
    <m/>
  </r>
  <r>
    <d v="2021-02-02T00:00:00"/>
    <n v="2"/>
    <x v="2"/>
    <s v="INV2020/00000078"/>
    <s v="C00000005"/>
    <x v="4"/>
    <s v="RA Butanox M50 (5kg)"/>
    <n v="1"/>
    <s v="Cash"/>
    <x v="0"/>
    <d v="2021-02-02T00:00:00"/>
    <n v="2"/>
    <n v="2021"/>
    <n v="100"/>
    <n v="-100"/>
    <n v="0"/>
    <n v="244500.49999999997"/>
    <s v="Cash"/>
    <s v="Chq CIMB 000070 2/2/21, Banked in 3/2/21"/>
    <m/>
  </r>
  <r>
    <d v="2021-02-06T00:00:00"/>
    <n v="2"/>
    <x v="2"/>
    <s v="INV2020/00000079"/>
    <s v="C00000014"/>
    <x v="13"/>
    <s v="RA Pigment Super White (5Kg)"/>
    <n v="1"/>
    <s v="Cash"/>
    <x v="0"/>
    <d v="2021-02-06T00:00:00"/>
    <n v="2"/>
    <n v="2021"/>
    <n v="130"/>
    <n v="-130"/>
    <n v="0"/>
    <n v="244630.49999999997"/>
    <s v="Cash"/>
    <s v="Cash 3/2/2021"/>
    <m/>
  </r>
  <r>
    <d v="2021-02-09T00:00:00"/>
    <n v="2"/>
    <x v="2"/>
    <s v="INV2020/00000080"/>
    <s v="C00000013"/>
    <x v="12"/>
    <s v="RA Deawa DW-5213"/>
    <n v="1"/>
    <s v="Cash"/>
    <x v="0"/>
    <d v="2021-02-09T00:00:00"/>
    <n v="2"/>
    <n v="2021"/>
    <n v="380"/>
    <n v="-380"/>
    <n v="0"/>
    <n v="245010.49999999997"/>
    <s v="Cash"/>
    <s v="Trsf 8/2/2021"/>
    <m/>
  </r>
  <r>
    <d v="2021-02-09T00:00:00"/>
    <n v="2"/>
    <x v="2"/>
    <s v="INV2020/00000080"/>
    <s v="C00000013"/>
    <x v="12"/>
    <s v="RA Gelcoat GP-H (20Kg)"/>
    <n v="2"/>
    <s v="Cash"/>
    <x v="0"/>
    <d v="2021-02-09T00:00:00"/>
    <n v="2"/>
    <n v="2021"/>
    <n v="472"/>
    <n v="-472"/>
    <n v="0"/>
    <n v="245482.49999999997"/>
    <s v="Cash"/>
    <s v="Trsf 8/2/2021"/>
    <m/>
  </r>
  <r>
    <d v="2021-02-09T00:00:00"/>
    <n v="2"/>
    <x v="2"/>
    <s v="INV2020/00000080"/>
    <s v="C00000013"/>
    <x v="12"/>
    <s v="RA Resin 3317AW (220Kg)"/>
    <n v="1"/>
    <s v="Cash"/>
    <x v="0"/>
    <d v="2021-02-09T00:00:00"/>
    <n v="2"/>
    <n v="2021"/>
    <n v="1716"/>
    <n v="-1716"/>
    <n v="0"/>
    <n v="247198.49999999997"/>
    <s v="Cash"/>
    <s v="Trsf 8/2/2021"/>
    <m/>
  </r>
  <r>
    <d v="2021-02-09T00:00:00"/>
    <n v="2"/>
    <x v="2"/>
    <s v="INV2020/00000080"/>
    <s v="C00000013"/>
    <x v="12"/>
    <s v="RA CSM 450 54kg 64m(L) X 1860mm(W)"/>
    <n v="1"/>
    <s v="Cash"/>
    <x v="0"/>
    <d v="2021-02-09T00:00:00"/>
    <n v="2"/>
    <n v="2021"/>
    <n v="405"/>
    <n v="-405"/>
    <n v="0"/>
    <n v="247603.49999999997"/>
    <s v="Cash"/>
    <s v="Trsf 8/2/2021"/>
    <m/>
  </r>
  <r>
    <d v="2021-02-09T00:00:00"/>
    <n v="2"/>
    <x v="2"/>
    <s v="INV2020/00000080"/>
    <s v="C00000013"/>
    <x v="12"/>
    <s v="RA Butanox M50 (5Kg)"/>
    <n v="1"/>
    <s v="Cash"/>
    <x v="0"/>
    <d v="2021-02-09T00:00:00"/>
    <n v="2"/>
    <n v="2021"/>
    <n v="95"/>
    <n v="-95"/>
    <n v="0"/>
    <n v="247698.49999999997"/>
    <s v="Cash"/>
    <s v="Trsf 9/2/2021"/>
    <m/>
  </r>
  <r>
    <d v="2021-02-09T00:00:00"/>
    <n v="2"/>
    <x v="2"/>
    <s v="INV2020/00000080"/>
    <s v="C00000013"/>
    <x v="12"/>
    <s v="RA Pigment H 2006 Dark Grey (5Kg)"/>
    <n v="1"/>
    <s v="Cash"/>
    <x v="0"/>
    <d v="2021-02-09T00:00:00"/>
    <n v="2"/>
    <n v="2021"/>
    <n v="130"/>
    <n v="-130"/>
    <n v="0"/>
    <n v="247828.49999999997"/>
    <s v="Cash"/>
    <s v="Trsf 9/2/2021"/>
    <m/>
  </r>
  <r>
    <d v="2021-02-17T00:00:00"/>
    <n v="2"/>
    <x v="2"/>
    <s v="INV2020/00000081"/>
    <s v="C00000005"/>
    <x v="4"/>
    <s v="RA CSM 450 GSM TWL 30kg 64m(L) X 1040mm(W)"/>
    <n v="1"/>
    <s v="Cash"/>
    <x v="0"/>
    <d v="2021-02-17T00:00:00"/>
    <n v="2"/>
    <n v="2021"/>
    <n v="225"/>
    <n v="-225"/>
    <n v="0"/>
    <n v="248053.49999999997"/>
    <s v="Cash"/>
    <m/>
    <m/>
  </r>
  <r>
    <d v="2021-02-19T00:00:00"/>
    <n v="2"/>
    <x v="2"/>
    <s v="INV2020/00000082"/>
    <s v="C00000001"/>
    <x v="0"/>
    <s v="RA Resin 3317AW (220Kg)"/>
    <n v="1"/>
    <s v="Cash"/>
    <x v="0"/>
    <d v="2021-02-19T00:00:00"/>
    <n v="2"/>
    <n v="2021"/>
    <n v="1694"/>
    <n v="-1694"/>
    <n v="0"/>
    <n v="249747.49999999997"/>
    <s v="Cash"/>
    <s v="Trsf 26/2/2021"/>
    <m/>
  </r>
  <r>
    <d v="2021-02-24T00:00:00"/>
    <n v="2"/>
    <x v="2"/>
    <s v="INV2020/00000083"/>
    <s v="C00000004"/>
    <x v="3"/>
    <s v="RA Nor 3338W (220Kg)"/>
    <n v="5"/>
    <s v="T120"/>
    <x v="4"/>
    <d v="2021-06-24T00:00:00"/>
    <n v="6"/>
    <n v="2021"/>
    <n v="7370"/>
    <n v="-7370"/>
    <n v="0"/>
    <n v="257117.49999999997"/>
    <s v="Term"/>
    <s v="Chq Cleared 2/8/2021"/>
    <m/>
  </r>
  <r>
    <d v="2021-02-24T00:00:00"/>
    <n v="2"/>
    <x v="2"/>
    <s v="INV2020/00000083"/>
    <s v="C00000004"/>
    <x v="3"/>
    <s v="RA CSM 450 54kg 64m(L) X 1860mm(W)"/>
    <n v="3"/>
    <s v="T120"/>
    <x v="4"/>
    <d v="2021-06-24T00:00:00"/>
    <n v="6"/>
    <n v="2021"/>
    <n v="1069.2"/>
    <n v="-1069.2"/>
    <n v="0"/>
    <n v="258186.69999999998"/>
    <s v="Term"/>
    <s v="Chq Cleared 2/8/2021"/>
    <m/>
  </r>
  <r>
    <d v="2021-02-24T00:00:00"/>
    <n v="2"/>
    <x v="2"/>
    <s v="INV2020/00000083"/>
    <s v="C00000004"/>
    <x v="3"/>
    <s v="RA Butanox M50 (5Kg)"/>
    <n v="1"/>
    <s v="T120"/>
    <x v="4"/>
    <d v="2021-06-24T00:00:00"/>
    <n v="6"/>
    <n v="2021"/>
    <n v="360"/>
    <n v="-360"/>
    <n v="0"/>
    <n v="258546.69999999998"/>
    <s v="Term"/>
    <s v="Chq Cleared 2/8/2021"/>
    <m/>
  </r>
  <r>
    <d v="2021-02-24T00:00:00"/>
    <n v="2"/>
    <x v="2"/>
    <s v="INV2020/00000083"/>
    <s v="C00000004"/>
    <x v="3"/>
    <s v="RA Accelerator (4Kg)"/>
    <n v="1"/>
    <s v="T120"/>
    <x v="4"/>
    <d v="2021-06-24T00:00:00"/>
    <n v="6"/>
    <n v="2021"/>
    <n v="312"/>
    <n v="-312"/>
    <n v="0"/>
    <n v="258858.69999999998"/>
    <s v="Term"/>
    <s v="Chq Cleared 2/8/2021"/>
    <m/>
  </r>
  <r>
    <d v="2021-02-23T00:00:00"/>
    <n v="2"/>
    <x v="2"/>
    <s v="INV2020/00000084"/>
    <s v="C00000008"/>
    <x v="7"/>
    <s v="RA Gelcoat GP-H (20Kg)"/>
    <n v="4"/>
    <s v="Cash"/>
    <x v="0"/>
    <d v="2021-02-23T00:00:00"/>
    <n v="2"/>
    <n v="2021"/>
    <n v="920"/>
    <n v="-920"/>
    <n v="0"/>
    <n v="259778.69999999998"/>
    <s v="Cash"/>
    <s v="Trsf 11/3/3021"/>
    <m/>
  </r>
  <r>
    <d v="2021-02-23T00:00:00"/>
    <n v="2"/>
    <x v="2"/>
    <s v="INV2020/00000084"/>
    <s v="C00000008"/>
    <x v="7"/>
    <s v="RA Butanox M50 (5Kg)"/>
    <n v="1"/>
    <s v="Cash"/>
    <x v="0"/>
    <d v="2021-02-23T00:00:00"/>
    <n v="2"/>
    <n v="2021"/>
    <n v="100"/>
    <n v="-100"/>
    <n v="0"/>
    <n v="259878.69999999998"/>
    <s v="Cash"/>
    <s v="Trsf 11/3/3021"/>
    <m/>
  </r>
  <r>
    <d v="2021-02-23T00:00:00"/>
    <n v="2"/>
    <x v="2"/>
    <s v="INV2020/00000084"/>
    <s v="C00000008"/>
    <x v="7"/>
    <s v="Brush 2 1/2&quot; (12 pc)"/>
    <n v="3"/>
    <s v="Cash"/>
    <x v="0"/>
    <d v="2021-02-23T00:00:00"/>
    <n v="2"/>
    <n v="2021"/>
    <n v="180"/>
    <n v="-180"/>
    <n v="0"/>
    <n v="260058.69999999998"/>
    <s v="Cash"/>
    <s v="Trsf 11/3/3021"/>
    <m/>
  </r>
  <r>
    <d v="2021-02-26T00:00:00"/>
    <n v="2"/>
    <x v="2"/>
    <s v="INV2020/00000085"/>
    <s v="C00000015"/>
    <x v="14"/>
    <s v="RA Nor 3338W (220Kg)"/>
    <n v="1"/>
    <s v="Cash"/>
    <x v="0"/>
    <d v="2021-02-26T00:00:00"/>
    <n v="2"/>
    <n v="2021"/>
    <n v="1694"/>
    <n v="-1694"/>
    <n v="0"/>
    <n v="261752.69999999998"/>
    <s v="Cash"/>
    <s v="Trsf 27/2/2021"/>
    <m/>
  </r>
  <r>
    <d v="2021-02-26T00:00:00"/>
    <n v="2"/>
    <x v="2"/>
    <s v="INV2020/00000085"/>
    <s v="C00000015"/>
    <x v="14"/>
    <s v="RA CSM 450 GSM TWL 30kg 64m(L) X 1040mm(W)"/>
    <n v="1"/>
    <s v="Cash"/>
    <x v="0"/>
    <d v="2021-02-26T00:00:00"/>
    <n v="2"/>
    <n v="2021"/>
    <n v="228"/>
    <n v="-228"/>
    <n v="0"/>
    <n v="261980.69999999998"/>
    <s v="Cash"/>
    <s v="Trsf 27/2/2021"/>
    <m/>
  </r>
  <r>
    <d v="2021-02-26T00:00:00"/>
    <n v="2"/>
    <x v="2"/>
    <s v="INV2020/00000085"/>
    <s v="C00000015"/>
    <x v="14"/>
    <s v="RA Butanox M50 (5kg)"/>
    <n v="1"/>
    <s v="Cash"/>
    <x v="0"/>
    <d v="2021-02-26T00:00:00"/>
    <n v="2"/>
    <n v="2021"/>
    <n v="100"/>
    <n v="-100"/>
    <n v="0"/>
    <n v="262080.69999999998"/>
    <s v="Cash"/>
    <s v="Trsf 27/2/2021"/>
    <m/>
  </r>
  <r>
    <d v="2021-03-08T00:00:00"/>
    <n v="3"/>
    <x v="2"/>
    <s v="INV2020/00000086"/>
    <s v="C00000004"/>
    <x v="3"/>
    <s v="RA Nor 3338W (220Kg)"/>
    <n v="6"/>
    <s v="T120"/>
    <x v="4"/>
    <d v="2021-07-06T00:00:00"/>
    <n v="7"/>
    <n v="2021"/>
    <n v="8976"/>
    <n v="-8976"/>
    <n v="0"/>
    <n v="271056.69999999995"/>
    <s v="Term"/>
    <s v="Chq Cleared 13/9/2021"/>
    <m/>
  </r>
  <r>
    <d v="2021-03-08T00:00:00"/>
    <n v="3"/>
    <x v="2"/>
    <s v="INV2020/00000086"/>
    <s v="C00000004"/>
    <x v="3"/>
    <s v="RA Nor 3338NW (220Kg)"/>
    <n v="1"/>
    <s v="T120"/>
    <x v="4"/>
    <d v="2021-07-06T00:00:00"/>
    <n v="7"/>
    <n v="2021"/>
    <n v="1496"/>
    <n v="-1496"/>
    <n v="0"/>
    <n v="272552.69999999995"/>
    <s v="Term"/>
    <s v="Chq Cleared 13/9/2021"/>
    <m/>
  </r>
  <r>
    <d v="2021-03-08T00:00:00"/>
    <n v="3"/>
    <x v="2"/>
    <s v="INV2020/00000086"/>
    <s v="C00000004"/>
    <x v="3"/>
    <s v="RA CSM 450 GSM 54kg 64m(L) X 1860mm(W)"/>
    <n v="7"/>
    <s v="T120"/>
    <x v="4"/>
    <d v="2021-07-06T00:00:00"/>
    <n v="7"/>
    <n v="2021"/>
    <n v="2532.6"/>
    <n v="-2532.6"/>
    <n v="0"/>
    <n v="275085.29999999993"/>
    <s v="Term"/>
    <s v="Chq Cleared 13/9/2021"/>
    <m/>
  </r>
  <r>
    <d v="2021-03-08T00:00:00"/>
    <n v="3"/>
    <x v="2"/>
    <s v="INV2020/00000086"/>
    <s v="C00000004"/>
    <x v="3"/>
    <s v="RA CSM 300 GSM 54Kg 96m(L) X 1860mm(W)"/>
    <n v="5"/>
    <s v="T120"/>
    <x v="4"/>
    <d v="2021-07-06T00:00:00"/>
    <n v="7"/>
    <n v="2021"/>
    <n v="1809"/>
    <n v="-1809"/>
    <n v="0"/>
    <n v="276894.29999999993"/>
    <s v="Term"/>
    <s v="Chq Cleared 13/9/2021"/>
    <m/>
  </r>
  <r>
    <d v="2021-03-10T00:00:00"/>
    <n v="3"/>
    <x v="2"/>
    <s v="INV00000087"/>
    <s v="C00000016"/>
    <x v="15"/>
    <s v="RA Nor 3338W (220Kg)"/>
    <n v="2"/>
    <s v="Cash"/>
    <x v="0"/>
    <d v="2021-03-10T00:00:00"/>
    <n v="3"/>
    <n v="2021"/>
    <n v="3058"/>
    <n v="-3058"/>
    <n v="0"/>
    <n v="279952.29999999993"/>
    <s v="Cash"/>
    <s v="Trsf 10/3/2021"/>
    <m/>
  </r>
  <r>
    <d v="2021-03-10T00:00:00"/>
    <n v="3"/>
    <x v="2"/>
    <s v="INV00000087"/>
    <s v="C00000016"/>
    <x v="15"/>
    <s v="RA Resin 3317AW (220Kg)"/>
    <n v="2"/>
    <s v="Cash"/>
    <x v="0"/>
    <d v="2021-03-10T00:00:00"/>
    <n v="3"/>
    <n v="2021"/>
    <n v="3058"/>
    <n v="-3058"/>
    <n v="0"/>
    <n v="283010.29999999993"/>
    <s v="Cash"/>
    <s v="Trsf 10/3/2021"/>
    <m/>
  </r>
  <r>
    <d v="2021-03-10T00:00:00"/>
    <n v="3"/>
    <x v="2"/>
    <s v="INV00000087"/>
    <s v="C00000016"/>
    <x v="15"/>
    <s v="RA Resin 8201W (225Kg)"/>
    <n v="3"/>
    <s v="Cash"/>
    <x v="0"/>
    <d v="2021-03-10T00:00:00"/>
    <n v="3"/>
    <n v="2021"/>
    <n v="4691.25"/>
    <n v="-4691.25"/>
    <n v="0"/>
    <n v="287701.54999999993"/>
    <s v="Cash"/>
    <s v="Trsf 10/3/2021"/>
    <m/>
  </r>
  <r>
    <d v="2021-03-11T00:00:00"/>
    <n v="3"/>
    <x v="2"/>
    <s v="INV00000088"/>
    <s v="C00000009"/>
    <x v="8"/>
    <s v="RA Nor 3338NW (220Kg)"/>
    <n v="2"/>
    <s v="T60"/>
    <x v="3"/>
    <d v="2021-05-10T00:00:00"/>
    <n v="5"/>
    <n v="2021"/>
    <n v="3212"/>
    <n v="-3212"/>
    <n v="0"/>
    <n v="290913.54999999993"/>
    <s v="Term"/>
    <s v="Chq HL 012137 dd 20/10/21"/>
    <m/>
  </r>
  <r>
    <d v="2021-03-11T00:00:00"/>
    <n v="3"/>
    <x v="2"/>
    <s v="INV00000088"/>
    <s v="C00000009"/>
    <x v="8"/>
    <s v="RA Nor 3338NW (220Kg)"/>
    <n v="1"/>
    <s v="T60"/>
    <x v="3"/>
    <d v="2021-05-10T00:00:00"/>
    <n v="5"/>
    <n v="2021"/>
    <n v="1606"/>
    <n v="-1606"/>
    <n v="0"/>
    <n v="292519.54999999993"/>
    <s v="Term"/>
    <s v="Chq HL 012137 dd 20/10/21"/>
    <m/>
  </r>
  <r>
    <d v="2021-03-11T00:00:00"/>
    <n v="3"/>
    <x v="2"/>
    <s v="INV00000088"/>
    <s v="C00000009"/>
    <x v="8"/>
    <s v="RA CSM 450 GSM 54kg 64m(L) X 1860mm(W)"/>
    <n v="2"/>
    <s v="T60"/>
    <x v="3"/>
    <d v="2021-05-10T00:00:00"/>
    <n v="5"/>
    <n v="2021"/>
    <n v="820.8"/>
    <n v="-820.8"/>
    <n v="0"/>
    <n v="293340.34999999992"/>
    <s v="Term"/>
    <s v="Chq HL 012137 dd 20/10/21"/>
    <m/>
  </r>
  <r>
    <d v="2021-03-11T00:00:00"/>
    <n v="3"/>
    <x v="2"/>
    <s v="INV00000088"/>
    <s v="C00000009"/>
    <x v="8"/>
    <s v="RA CSM 300 GSM 54Kg 96m(L) X 1860mm(W)"/>
    <n v="2"/>
    <s v="T60"/>
    <x v="3"/>
    <d v="2021-05-10T00:00:00"/>
    <n v="5"/>
    <n v="2021"/>
    <n v="820.8"/>
    <n v="-820.8"/>
    <n v="0"/>
    <n v="294161.14999999991"/>
    <s v="Term"/>
    <s v="Chq HL 012137 dd 20/10/21"/>
    <m/>
  </r>
  <r>
    <d v="2021-03-23T00:00:00"/>
    <n v="3"/>
    <x v="2"/>
    <s v="INV00000090"/>
    <s v="C00000004"/>
    <x v="3"/>
    <s v="RA Nor 3338W (220Kg)"/>
    <n v="5"/>
    <s v="T120"/>
    <x v="4"/>
    <d v="2021-07-21T00:00:00"/>
    <n v="7"/>
    <n v="2021"/>
    <n v="8140"/>
    <n v="-8140"/>
    <n v="0"/>
    <n v="302301.14999999991"/>
    <s v="Term"/>
    <s v="Chq Cleared 13/9/2021"/>
    <m/>
  </r>
  <r>
    <d v="2021-03-23T00:00:00"/>
    <n v="3"/>
    <x v="2"/>
    <s v="INV00000090"/>
    <s v="C00000004"/>
    <x v="3"/>
    <s v="RA CSM 450 GSM 54kg 64m(L) X 1860mm(W)"/>
    <n v="4"/>
    <s v="T120"/>
    <x v="4"/>
    <d v="2021-07-21T00:00:00"/>
    <n v="7"/>
    <n v="2021"/>
    <n v="1641.6"/>
    <n v="-1641.6"/>
    <n v="0"/>
    <n v="303942.74999999988"/>
    <s v="Term"/>
    <s v="Chq Cleared 13/9/2021"/>
    <m/>
  </r>
  <r>
    <d v="2021-03-23T00:00:00"/>
    <n v="3"/>
    <x v="2"/>
    <s v="INV00000090"/>
    <s v="C00000004"/>
    <x v="3"/>
    <s v="RA CSM 300 GSM 54Kg 96m(L) X 1860mm(W)"/>
    <n v="4"/>
    <s v="T120"/>
    <x v="4"/>
    <d v="2021-07-21T00:00:00"/>
    <n v="7"/>
    <n v="2021"/>
    <n v="1641.6"/>
    <n v="-1641.6"/>
    <n v="0"/>
    <n v="305584.34999999986"/>
    <s v="Term"/>
    <s v="Chq Cleared 13/9/2021"/>
    <m/>
  </r>
  <r>
    <d v="2021-03-23T00:00:00"/>
    <n v="3"/>
    <x v="2"/>
    <s v="INV00000090"/>
    <s v="C00000004"/>
    <x v="3"/>
    <s v="RA Butanox M50 (5kg)"/>
    <n v="4"/>
    <s v="T120"/>
    <x v="4"/>
    <d v="2021-07-21T00:00:00"/>
    <n v="7"/>
    <n v="2021"/>
    <n v="380"/>
    <n v="-380"/>
    <n v="0"/>
    <n v="305964.34999999986"/>
    <s v="Term"/>
    <s v="Chq Cleared 13/9/2021"/>
    <m/>
  </r>
  <r>
    <d v="2021-03-24T00:00:00"/>
    <n v="3"/>
    <x v="2"/>
    <s v="INV00000091"/>
    <s v="C00000009"/>
    <x v="8"/>
    <s v="RA Miracle Gloss Wax"/>
    <n v="2"/>
    <s v="T60"/>
    <x v="3"/>
    <d v="2021-05-23T00:00:00"/>
    <n v="5"/>
    <n v="2021"/>
    <n v="90"/>
    <n v="-90"/>
    <n v="0"/>
    <n v="306054.34999999986"/>
    <s v="Term"/>
    <s v="Chq HL 012137 dd 20/10/21"/>
    <m/>
  </r>
  <r>
    <d v="2021-03-24T00:00:00"/>
    <n v="3"/>
    <x v="2"/>
    <s v="INV00000092"/>
    <s v="C00000010"/>
    <x v="9"/>
    <s v="RA Resin 3338AW (220Kg)"/>
    <n v="5"/>
    <s v="T120"/>
    <x v="2"/>
    <d v="2021-07-22T00:00:00"/>
    <n v="7"/>
    <n v="2021"/>
    <n v="8250"/>
    <n v="-8250"/>
    <n v="0"/>
    <n v="314304.34999999986"/>
    <s v="Term"/>
    <s v="Trsf 26/7/21"/>
    <m/>
  </r>
  <r>
    <d v="2021-03-24T00:00:00"/>
    <n v="3"/>
    <x v="2"/>
    <s v="INV00000092"/>
    <s v="C00000010"/>
    <x v="9"/>
    <s v="RA CSM 450 30kg 79m(L) X 1040mm(W)"/>
    <n v="5"/>
    <s v="T120"/>
    <x v="2"/>
    <d v="2021-07-22T00:00:00"/>
    <n v="7"/>
    <n v="2021"/>
    <n v="1170"/>
    <n v="-1170"/>
    <n v="0"/>
    <n v="315474.34999999986"/>
    <s v="Term"/>
    <s v="Trsf 26/7/21"/>
    <m/>
  </r>
  <r>
    <d v="2021-03-24T00:00:00"/>
    <n v="3"/>
    <x v="2"/>
    <s v="INV00000092"/>
    <s v="C00000010"/>
    <x v="9"/>
    <s v="RA Talcum Powder (25kg)"/>
    <n v="5"/>
    <s v="T120"/>
    <x v="2"/>
    <d v="2021-07-22T00:00:00"/>
    <n v="7"/>
    <n v="2021"/>
    <n v="275"/>
    <n v="-275"/>
    <n v="0"/>
    <n v="315749.34999999986"/>
    <s v="Term"/>
    <s v="Trsf 26/7/21"/>
    <m/>
  </r>
  <r>
    <d v="2021-03-24T00:00:00"/>
    <n v="3"/>
    <x v="2"/>
    <s v="INV00000092"/>
    <s v="C00000010"/>
    <x v="9"/>
    <s v="RA Butanox M50 (5kg)"/>
    <n v="4"/>
    <s v="T120"/>
    <x v="2"/>
    <d v="2021-07-22T00:00:00"/>
    <n v="7"/>
    <n v="2021"/>
    <n v="380"/>
    <n v="-380"/>
    <n v="0"/>
    <n v="316129.34999999986"/>
    <s v="Term"/>
    <s v="Trsf 26/7/21"/>
    <m/>
  </r>
  <r>
    <d v="2021-03-25T00:00:00"/>
    <n v="3"/>
    <x v="2"/>
    <s v="INV00000093"/>
    <s v="C00000014"/>
    <x v="13"/>
    <s v="RA Gelcoat GP-H (20Kg)"/>
    <n v="1"/>
    <s v="Cash"/>
    <x v="0"/>
    <d v="2021-03-25T00:00:00"/>
    <n v="3"/>
    <n v="2021"/>
    <n v="240"/>
    <n v="-240"/>
    <n v="0"/>
    <n v="316369.34999999986"/>
    <s v="Cash"/>
    <s v="Bank in Cash 18/4/2021"/>
    <m/>
  </r>
  <r>
    <d v="2021-03-30T00:00:00"/>
    <n v="3"/>
    <x v="2"/>
    <s v="INV00000094"/>
    <s v="C00000004"/>
    <x v="3"/>
    <s v="RA Resin 9539NW (225Kg)"/>
    <n v="2"/>
    <s v="T120"/>
    <x v="4"/>
    <d v="2021-07-28T00:00:00"/>
    <n v="7"/>
    <n v="2021"/>
    <n v="3510"/>
    <n v="-3510"/>
    <n v="0"/>
    <n v="319879.34999999986"/>
    <s v="Term"/>
    <s v="Chq Cleared 13/9/2021"/>
    <m/>
  </r>
  <r>
    <d v="2021-04-01T00:00:00"/>
    <n v="4"/>
    <x v="2"/>
    <s v="INV00000095"/>
    <s v="C00000003"/>
    <x v="2"/>
    <s v="RA Resin 3317AW (220Kg)"/>
    <n v="3"/>
    <s v="T45"/>
    <x v="1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d v="2021-04-01T00:00:00"/>
    <n v="4"/>
    <x v="2"/>
    <s v="INV00000095"/>
    <s v="C00000003"/>
    <x v="2"/>
    <s v="RA CSM 300 GSM 54Kg 96m(L) X 1860mm(W)"/>
    <n v="1"/>
    <s v="T45"/>
    <x v="1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d v="2021-04-01T00:00:00"/>
    <n v="4"/>
    <x v="2"/>
    <s v="INV00000095"/>
    <s v="C00000003"/>
    <x v="2"/>
    <s v="RA Talcum Powder (25Kg)"/>
    <n v="5"/>
    <s v="T45"/>
    <x v="1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d v="2021-04-01T00:00:00"/>
    <n v="4"/>
    <x v="2"/>
    <s v="INV00000095"/>
    <s v="C00000003"/>
    <x v="2"/>
    <s v="RA Butanox M50 (5kg)"/>
    <n v="5"/>
    <s v="T45"/>
    <x v="1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d v="2021-04-01T00:00:00"/>
    <n v="4"/>
    <x v="2"/>
    <s v="INV00000096"/>
    <s v="C00000003"/>
    <x v="2"/>
    <s v="RA Miracle Gloss Wax"/>
    <n v="2"/>
    <s v="T45"/>
    <x v="1"/>
    <d v="2021-05-16T00:00:00"/>
    <n v="5"/>
    <n v="2021"/>
    <n v="90"/>
    <n v="-90"/>
    <n v="0"/>
    <n v="326590.34999999986"/>
    <s v="Term"/>
    <s v="Bank in Cash 18/4/2021"/>
    <m/>
  </r>
  <r>
    <d v="2021-04-08T00:00:00"/>
    <n v="4"/>
    <x v="2"/>
    <s v="INV00000097"/>
    <s v="C00000015"/>
    <x v="14"/>
    <s v="RA Nor 3338W (220Kg)"/>
    <n v="1"/>
    <s v="Cash"/>
    <x v="0"/>
    <d v="2021-04-08T00:00:00"/>
    <n v="4"/>
    <n v="2021"/>
    <n v="1870"/>
    <n v="-1870"/>
    <n v="0"/>
    <n v="328460.34999999986"/>
    <s v="Cash"/>
    <s v="Trsf 13/4/2021"/>
    <m/>
  </r>
  <r>
    <d v="2021-04-08T00:00:00"/>
    <n v="4"/>
    <x v="2"/>
    <s v="INV00000097"/>
    <s v="C00000015"/>
    <x v="14"/>
    <s v="RA CSM 450 GSM TWL 30kg 64m(L) X 1040mm(W)"/>
    <n v="1"/>
    <s v="Cash"/>
    <x v="0"/>
    <d v="2021-04-08T00:00:00"/>
    <n v="4"/>
    <n v="2021"/>
    <n v="255"/>
    <n v="-255"/>
    <n v="0"/>
    <n v="328715.34999999986"/>
    <s v="Cash"/>
    <s v="Trsf 13/4/2021"/>
    <m/>
  </r>
  <r>
    <d v="2021-04-08T00:00:00"/>
    <n v="4"/>
    <x v="2"/>
    <s v="INV00000097"/>
    <s v="C00000015"/>
    <x v="14"/>
    <s v="RA Butanox M50 (5kg)"/>
    <n v="1"/>
    <s v="Cash"/>
    <x v="0"/>
    <d v="2021-04-08T00:00:00"/>
    <n v="4"/>
    <n v="2021"/>
    <n v="100"/>
    <n v="-100"/>
    <n v="0"/>
    <n v="328815.34999999986"/>
    <s v="Cash"/>
    <s v="Trsf 13/4/2021"/>
    <m/>
  </r>
  <r>
    <d v="2021-04-08T00:00:00"/>
    <n v="4"/>
    <x v="2"/>
    <s v="INV00000098"/>
    <s v="C00000010"/>
    <x v="9"/>
    <s v="RA Resin 3338AW (220kg)"/>
    <n v="5"/>
    <s v="T120"/>
    <x v="4"/>
    <d v="2021-08-06T00:00:00"/>
    <n v="8"/>
    <n v="2021"/>
    <n v="8690"/>
    <n v="-8690"/>
    <n v="0"/>
    <n v="337505.34999999986"/>
    <s v="Term"/>
    <s v="Trsf 17/8/2021"/>
    <m/>
  </r>
  <r>
    <d v="2021-04-08T00:00:00"/>
    <n v="4"/>
    <x v="2"/>
    <s v="INV00000098"/>
    <s v="C00000010"/>
    <x v="9"/>
    <s v="RA CSM 450 GSM JUSHI 37kg 79m(L) X 1040mm(W)"/>
    <n v="6"/>
    <s v="T120"/>
    <x v="4"/>
    <d v="2021-08-06T00:00:00"/>
    <n v="8"/>
    <n v="2021"/>
    <n v="1731.6000000000001"/>
    <n v="-1731.6000000000001"/>
    <n v="0"/>
    <n v="339236.94999999984"/>
    <s v="Term"/>
    <s v="Trsf 17/8/2021"/>
    <m/>
  </r>
  <r>
    <d v="2021-04-08T00:00:00"/>
    <n v="4"/>
    <x v="2"/>
    <s v="INV00000098"/>
    <s v="C00000010"/>
    <x v="9"/>
    <s v="RA Talcum Powder (25kg)"/>
    <n v="10"/>
    <s v="T120"/>
    <x v="4"/>
    <d v="2021-08-06T00:00:00"/>
    <n v="8"/>
    <n v="2021"/>
    <n v="550"/>
    <n v="-550"/>
    <n v="0"/>
    <n v="339786.94999999984"/>
    <s v="Term"/>
    <s v="Trsf 17/8/2021"/>
    <m/>
  </r>
  <r>
    <d v="2021-04-08T00:00:00"/>
    <n v="4"/>
    <x v="2"/>
    <s v="INV00000098"/>
    <s v="C00000010"/>
    <x v="9"/>
    <s v="RA Butanox M50 (5kg)"/>
    <n v="2"/>
    <s v="T120"/>
    <x v="4"/>
    <d v="2021-08-06T00:00:00"/>
    <n v="8"/>
    <n v="2021"/>
    <n v="190"/>
    <n v="-190"/>
    <n v="0"/>
    <n v="339976.94999999984"/>
    <s v="Term"/>
    <s v="Trsf 17/8/2021"/>
    <m/>
  </r>
  <r>
    <d v="2021-04-08T00:00:00"/>
    <n v="4"/>
    <x v="2"/>
    <s v="INV00000098"/>
    <s v="C00000010"/>
    <x v="9"/>
    <s v="RA Aerosil (Silica Fume) (10Kg)"/>
    <n v="2"/>
    <s v="T120"/>
    <x v="4"/>
    <d v="2021-08-06T00:00:00"/>
    <n v="8"/>
    <n v="2021"/>
    <n v="720"/>
    <n v="-720"/>
    <n v="0"/>
    <n v="340696.94999999984"/>
    <s v="Term"/>
    <s v="Trsf 17/8/2021"/>
    <m/>
  </r>
  <r>
    <d v="2021-04-08T00:00:00"/>
    <n v="4"/>
    <x v="2"/>
    <s v="INV00000098"/>
    <s v="C00000010"/>
    <x v="9"/>
    <s v="RD Paint Brush 3&quot;(12Pc/Ctr)"/>
    <n v="4"/>
    <s v="T120"/>
    <x v="4"/>
    <d v="2021-08-06T00:00:00"/>
    <n v="8"/>
    <n v="2021"/>
    <n v="220"/>
    <n v="-220"/>
    <n v="0"/>
    <n v="340916.94999999984"/>
    <s v="Term"/>
    <s v="Trsf 17/8/2021"/>
    <m/>
  </r>
  <r>
    <d v="2021-04-09T00:00:00"/>
    <n v="4"/>
    <x v="2"/>
    <s v="INV00000099"/>
    <s v="C00000001"/>
    <x v="0"/>
    <s v="RA Gelcoat GS-S ISO (20Kg)"/>
    <n v="2"/>
    <s v="Cash"/>
    <x v="0"/>
    <d v="2021-04-09T00:00:00"/>
    <n v="4"/>
    <n v="2021"/>
    <n v="520"/>
    <n v="-520"/>
    <n v="0"/>
    <n v="341436.94999999984"/>
    <s v="Cash"/>
    <s v="Trsf 9/4/21"/>
    <m/>
  </r>
  <r>
    <d v="2021-04-27T00:00:00"/>
    <n v="4"/>
    <x v="2"/>
    <s v="INV00000100"/>
    <s v="C00000009"/>
    <x v="8"/>
    <s v="RA Nor 3338W (220Kg)"/>
    <n v="2"/>
    <s v="T60"/>
    <x v="3"/>
    <d v="2021-06-26T00:00:00"/>
    <n v="6"/>
    <n v="2021"/>
    <n v="3476"/>
    <n v="-3476"/>
    <n v="0"/>
    <n v="344912.94999999984"/>
    <s v="Term"/>
    <s v="HLB 012122, dd101121"/>
    <m/>
  </r>
  <r>
    <d v="2021-04-27T00:00:00"/>
    <n v="4"/>
    <x v="2"/>
    <s v="INV00000100"/>
    <s v="C00000010"/>
    <x v="8"/>
    <s v="RA Nor 3338NW (220Kg)"/>
    <n v="1"/>
    <s v="T60"/>
    <x v="3"/>
    <d v="2021-06-26T00:00:00"/>
    <n v="6"/>
    <n v="2021"/>
    <n v="1738"/>
    <n v="-1738"/>
    <n v="0"/>
    <n v="346650.94999999984"/>
    <s v="Term"/>
    <s v="HLB 012122, dd101121"/>
    <m/>
  </r>
  <r>
    <d v="2021-04-27T00:00:00"/>
    <n v="4"/>
    <x v="2"/>
    <s v="INV00000100"/>
    <s v="C00000011"/>
    <x v="8"/>
    <s v="RA CSM 450 GSM 54kg 64m(L) X 1860mm(W)"/>
    <n v="5"/>
    <s v="T60"/>
    <x v="3"/>
    <d v="2021-06-26T00:00:00"/>
    <n v="6"/>
    <n v="2021"/>
    <n v="2268"/>
    <n v="-2268"/>
    <n v="0"/>
    <n v="348918.94999999984"/>
    <s v="Term"/>
    <s v="HLB 012122, dd101121"/>
    <m/>
  </r>
  <r>
    <d v="2021-04-29T00:00:00"/>
    <n v="4"/>
    <x v="2"/>
    <s v="INV00000102"/>
    <s v="C00000010"/>
    <x v="9"/>
    <s v="RA Resin 3338AW (220kg)"/>
    <n v="5"/>
    <s v="T120"/>
    <x v="4"/>
    <d v="2021-08-27T00:00:00"/>
    <n v="8"/>
    <n v="2021"/>
    <n v="8690"/>
    <n v="-8690"/>
    <n v="0"/>
    <n v="357608.94999999984"/>
    <s v="Term"/>
    <s v="Trsf 17/8/2021"/>
    <m/>
  </r>
  <r>
    <d v="2021-04-29T00:00:00"/>
    <n v="4"/>
    <x v="2"/>
    <s v="INV00000102"/>
    <s v="C00000010"/>
    <x v="9"/>
    <s v="RA CSM 450 30kg 79m(L) X 1040mm(W)"/>
    <n v="5"/>
    <s v="T120"/>
    <x v="4"/>
    <d v="2021-08-27T00:00:00"/>
    <n v="8"/>
    <n v="2021"/>
    <n v="1230"/>
    <n v="-1230"/>
    <n v="0"/>
    <n v="358838.94999999984"/>
    <s v="Term"/>
    <s v="Trsf 17/8/2021"/>
    <m/>
  </r>
  <r>
    <d v="2021-04-29T00:00:00"/>
    <n v="4"/>
    <x v="2"/>
    <s v="INV00000102"/>
    <s v="C00000010"/>
    <x v="9"/>
    <s v="RA Talcum Powder (25kg)"/>
    <n v="10"/>
    <s v="T120"/>
    <x v="4"/>
    <d v="2021-08-27T00:00:00"/>
    <n v="8"/>
    <n v="2021"/>
    <n v="550"/>
    <n v="-550"/>
    <n v="0"/>
    <n v="359388.94999999984"/>
    <s v="Term"/>
    <s v="Trsf 17/8/2021"/>
    <m/>
  </r>
  <r>
    <d v="2021-04-29T00:00:00"/>
    <n v="4"/>
    <x v="2"/>
    <s v="INV00000102"/>
    <s v="C00000010"/>
    <x v="9"/>
    <s v="RA Butanox M50 (5kg)"/>
    <n v="4"/>
    <s v="T120"/>
    <x v="4"/>
    <d v="2021-08-27T00:00:00"/>
    <n v="8"/>
    <n v="2021"/>
    <n v="380"/>
    <n v="-380"/>
    <n v="0"/>
    <n v="359768.94999999984"/>
    <s v="Term"/>
    <s v="Trsf 17/8/2021"/>
    <m/>
  </r>
  <r>
    <d v="2021-04-29T00:00:00"/>
    <n v="4"/>
    <x v="2"/>
    <s v="INV00000102"/>
    <s v="C00000010"/>
    <x v="9"/>
    <s v="RA Aerosil (Silica Fume) (10Kg)"/>
    <n v="1"/>
    <s v="T120"/>
    <x v="4"/>
    <d v="2021-08-27T00:00:00"/>
    <n v="8"/>
    <n v="2021"/>
    <n v="360"/>
    <n v="-360"/>
    <n v="0"/>
    <n v="360128.94999999984"/>
    <s v="Term"/>
    <s v="Trsf 17/8/2021"/>
    <m/>
  </r>
  <r>
    <d v="2021-04-29T00:00:00"/>
    <n v="4"/>
    <x v="2"/>
    <s v="INV00000102"/>
    <s v="C00000010"/>
    <x v="9"/>
    <s v="RH Bosny Wax (15kg)"/>
    <n v="1"/>
    <s v="T120"/>
    <x v="4"/>
    <d v="2021-08-27T00:00:00"/>
    <n v="8"/>
    <n v="2021"/>
    <n v="375"/>
    <n v="-375"/>
    <n v="0"/>
    <n v="360503.94999999984"/>
    <s v="Term"/>
    <s v="Trsf 17/8/2021, overpayment 179.40"/>
    <m/>
  </r>
  <r>
    <d v="2021-05-03T00:00:00"/>
    <n v="5"/>
    <x v="2"/>
    <s v="INV00000101"/>
    <s v="C00000004"/>
    <x v="3"/>
    <s v="RA Nor 3338W (220Kg)"/>
    <n v="5"/>
    <s v="T120"/>
    <x v="4"/>
    <d v="2021-08-31T00:00:00"/>
    <n v="8"/>
    <n v="2021"/>
    <n v="8690"/>
    <n v="-8690"/>
    <n v="0"/>
    <n v="369193.94999999984"/>
    <s v="Term"/>
    <s v="Chq 008127, cleared 22/11/21"/>
    <m/>
  </r>
  <r>
    <d v="2021-05-03T00:00:00"/>
    <n v="5"/>
    <x v="2"/>
    <s v="INV00000101"/>
    <s v="C00000004"/>
    <x v="3"/>
    <s v="RF Nor 3338NW (220Kg)"/>
    <n v="1"/>
    <s v="T120"/>
    <x v="4"/>
    <d v="2021-08-31T00:00:00"/>
    <n v="8"/>
    <n v="2021"/>
    <n v="1716"/>
    <n v="-1716"/>
    <n v="0"/>
    <n v="370909.94999999984"/>
    <s v="Term"/>
    <s v="Chq 008127, cleared 22/11/21"/>
    <m/>
  </r>
  <r>
    <d v="2021-05-03T00:00:00"/>
    <n v="5"/>
    <x v="2"/>
    <s v="INV00000101"/>
    <s v="C00000004"/>
    <x v="3"/>
    <s v="RG CSM 450 GSM 54kg 64m(L) X 1860mm(W)"/>
    <n v="4"/>
    <s v="T120"/>
    <x v="4"/>
    <d v="2021-08-31T00:00:00"/>
    <n v="8"/>
    <n v="2021"/>
    <n v="1814.4"/>
    <n v="-1814.4"/>
    <n v="0"/>
    <n v="372724.34999999986"/>
    <s v="Term"/>
    <s v="Chq 008127, cleared 22/11/21"/>
    <m/>
  </r>
  <r>
    <d v="2021-05-03T00:00:00"/>
    <n v="5"/>
    <x v="2"/>
    <s v="INV00000101"/>
    <s v="C00000004"/>
    <x v="3"/>
    <s v="RA CSM 300 GSM 54Kg 96m(L) X 1860mm(W)"/>
    <n v="4"/>
    <s v="T120"/>
    <x v="4"/>
    <d v="2021-08-31T00:00:00"/>
    <n v="8"/>
    <n v="2021"/>
    <n v="1814.4"/>
    <n v="-1814.4"/>
    <n v="0"/>
    <n v="374538.74999999988"/>
    <s v="Term"/>
    <s v="Chq 008127, cleared 22/11/21"/>
    <m/>
  </r>
  <r>
    <d v="2021-05-06T00:00:00"/>
    <n v="5"/>
    <x v="2"/>
    <s v="INV00000103"/>
    <s v="C00000005"/>
    <x v="4"/>
    <s v="RA Resin 3317AW (220Kg)"/>
    <n v="1"/>
    <s v="Cash"/>
    <x v="0"/>
    <d v="2021-05-06T00:00:00"/>
    <n v="5"/>
    <n v="2021"/>
    <n v="1826"/>
    <n v="-1826"/>
    <n v="0"/>
    <n v="376364.74999999988"/>
    <s v="Cash"/>
    <s v="Chq CIMB 000077 8/5/21, Banked in 17/5/21"/>
    <m/>
  </r>
  <r>
    <d v="2021-05-06T00:00:00"/>
    <n v="5"/>
    <x v="2"/>
    <s v="INV00000103"/>
    <s v="C00000005"/>
    <x v="4"/>
    <s v="Mould Released"/>
    <n v="1"/>
    <s v="Cash"/>
    <x v="0"/>
    <d v="2021-05-06T00:00:00"/>
    <n v="5"/>
    <n v="2021"/>
    <n v="50"/>
    <n v="-50"/>
    <n v="0"/>
    <n v="376414.74999999988"/>
    <s v="Cash"/>
    <s v="Chq CIMB 000077 8/5/21, Banked in 17/5/21"/>
    <m/>
  </r>
  <r>
    <d v="2021-05-07T00:00:00"/>
    <n v="5"/>
    <x v="2"/>
    <s v="INV00000104"/>
    <s v="C00000001"/>
    <x v="0"/>
    <s v="RA Resin 3317AW (220Kg)"/>
    <n v="1"/>
    <s v="Cash"/>
    <x v="0"/>
    <d v="2021-05-07T00:00:00"/>
    <n v="5"/>
    <n v="2021"/>
    <n v="1826"/>
    <n v="-1826"/>
    <n v="0"/>
    <n v="378240.74999999988"/>
    <s v="Cash"/>
    <s v="Trsf 8/5/2021"/>
    <m/>
  </r>
  <r>
    <d v="2021-05-07T00:00:00"/>
    <n v="5"/>
    <x v="2"/>
    <s v="INV00000104"/>
    <s v="C00000001"/>
    <x v="0"/>
    <s v="RA CSM 450 GSM TWL 30kg 64m(L) X 1040mm(W)"/>
    <n v="4"/>
    <s v="Cash"/>
    <x v="0"/>
    <d v="2021-05-07T00:00:00"/>
    <n v="5"/>
    <n v="2021"/>
    <n v="1020"/>
    <n v="-1020"/>
    <n v="0"/>
    <n v="379260.74999999988"/>
    <s v="Cash"/>
    <s v="Trsf 8/5/2021"/>
    <m/>
  </r>
  <r>
    <d v="2021-05-19T00:00:00"/>
    <n v="5"/>
    <x v="2"/>
    <s v="INV00000105"/>
    <s v="C00000005"/>
    <x v="4"/>
    <s v="RA Resin 3317AW (220Kg)"/>
    <n v="1"/>
    <s v="Cash"/>
    <x v="0"/>
    <d v="2021-05-19T00:00:00"/>
    <n v="5"/>
    <n v="2021"/>
    <n v="1826"/>
    <n v="-1826"/>
    <n v="0"/>
    <n v="381086.74999999988"/>
    <s v="Cash"/>
    <s v="Chq CIMB 000079 18/5/21, Banked in 20/5/21"/>
    <m/>
  </r>
  <r>
    <d v="2021-05-21T00:00:00"/>
    <n v="5"/>
    <x v="2"/>
    <s v="INV00000106"/>
    <s v="C00000003"/>
    <x v="2"/>
    <s v="RA Resin 3317AW (220Kg)"/>
    <n v="3"/>
    <s v="T45"/>
    <x v="1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d v="2021-05-21T00:00:00"/>
    <n v="5"/>
    <x v="2"/>
    <s v="INV00000106"/>
    <s v="C00000003"/>
    <x v="2"/>
    <s v="RA Talcum Powder (25Kg)"/>
    <n v="5"/>
    <s v="T45"/>
    <x v="1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d v="2021-05-21T00:00:00"/>
    <n v="5"/>
    <x v="2"/>
    <s v="INV00000106"/>
    <s v="C00000003"/>
    <x v="2"/>
    <s v="RA Butanox M50 (5kg)"/>
    <n v="5"/>
    <s v="T45"/>
    <x v="1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d v="2021-05-21T00:00:00"/>
    <n v="5"/>
    <x v="2"/>
    <s v="INV00000106"/>
    <s v="C00000003"/>
    <x v="2"/>
    <s v="RA Miracle Gloss Wax"/>
    <n v="2"/>
    <s v="T45"/>
    <x v="1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d v="2021-05-25T00:00:00"/>
    <n v="5"/>
    <x v="2"/>
    <s v="INV00000089"/>
    <s v="C00000013"/>
    <x v="12"/>
    <s v="RA CSM 450 GSM 54kg 64m(L) X 1860mm(W)"/>
    <n v="1"/>
    <s v="Cash"/>
    <x v="0"/>
    <d v="2021-05-25T00:00:00"/>
    <n v="5"/>
    <n v="2021"/>
    <n v="459"/>
    <n v="-459"/>
    <n v="0"/>
    <n v="387995.74999999988"/>
    <s v="Cash"/>
    <s v="Trsf 21 &amp; 22/5/2021"/>
    <m/>
  </r>
  <r>
    <d v="2021-05-25T00:00:00"/>
    <n v="5"/>
    <x v="2"/>
    <s v="INV00000089"/>
    <s v="C00000013"/>
    <x v="12"/>
    <s v="RA CSM 300 GSM 54Kg 96m(L) X 1860mm(W)"/>
    <n v="1"/>
    <s v="Cash"/>
    <x v="0"/>
    <d v="2021-05-25T00:00:00"/>
    <n v="5"/>
    <n v="2021"/>
    <n v="459"/>
    <n v="-459"/>
    <n v="0"/>
    <n v="388454.74999999988"/>
    <s v="Cash"/>
    <s v="Trsf 21 &amp; 22/5/2021"/>
    <m/>
  </r>
  <r>
    <d v="2021-05-25T00:00:00"/>
    <n v="5"/>
    <x v="2"/>
    <s v="INV00000089"/>
    <s v="C00000013"/>
    <x v="12"/>
    <s v="RA Butanox M50 (5Kg)"/>
    <n v="1"/>
    <s v="Cash"/>
    <x v="0"/>
    <d v="2021-05-25T00:00:00"/>
    <n v="5"/>
    <n v="2021"/>
    <n v="100"/>
    <n v="-100"/>
    <n v="0"/>
    <n v="388554.74999999988"/>
    <s v="Cash"/>
    <s v="Trsf 21 &amp; 22/5/2021"/>
    <m/>
  </r>
  <r>
    <d v="2021-05-25T00:00:00"/>
    <n v="5"/>
    <x v="2"/>
    <s v="INV00000089"/>
    <s v="C00000013"/>
    <x v="12"/>
    <s v="RE Frekote 770NC (1 Gallon)"/>
    <n v="1"/>
    <s v="Cash"/>
    <x v="0"/>
    <d v="2021-05-25T00:00:00"/>
    <n v="5"/>
    <n v="2021"/>
    <n v="380"/>
    <n v="-380"/>
    <n v="0"/>
    <n v="388934.74999999988"/>
    <s v="Cash"/>
    <s v="Trsf 21 &amp; 22/5/2021"/>
    <m/>
  </r>
  <r>
    <d v="2021-05-25T00:00:00"/>
    <n v="5"/>
    <x v="2"/>
    <s v="INV00000089"/>
    <s v="C00000013"/>
    <x v="12"/>
    <s v="RA Gelcoat GP-H (20Kg)"/>
    <n v="1"/>
    <s v="Cash"/>
    <x v="0"/>
    <d v="2021-05-25T00:00:00"/>
    <n v="5"/>
    <n v="2021"/>
    <n v="246"/>
    <n v="-246"/>
    <n v="0"/>
    <n v="389180.74999999988"/>
    <s v="Cash"/>
    <s v="Trsf 21 &amp; 22/5/2021"/>
    <m/>
  </r>
  <r>
    <d v="2021-05-25T00:00:00"/>
    <n v="5"/>
    <x v="2"/>
    <s v="INV00000089"/>
    <s v="C00000013"/>
    <x v="12"/>
    <s v="RA Miracle Gloss Wax"/>
    <n v="2"/>
    <s v="Cash"/>
    <x v="0"/>
    <d v="2021-05-25T00:00:00"/>
    <n v="5"/>
    <n v="2021"/>
    <n v="90"/>
    <n v="-90"/>
    <n v="0"/>
    <n v="389270.74999999988"/>
    <s v="Cash"/>
    <s v="Trsf 21 &amp; 22/5/2021"/>
    <m/>
  </r>
  <r>
    <d v="2021-05-25T00:00:00"/>
    <n v="5"/>
    <x v="2"/>
    <s v="INV00000089"/>
    <s v="C00000013"/>
    <x v="12"/>
    <s v="RD Steel Roller 4&quot;"/>
    <n v="1"/>
    <s v="Cash"/>
    <x v="0"/>
    <d v="2021-05-25T00:00:00"/>
    <n v="5"/>
    <n v="2021"/>
    <n v="68"/>
    <n v="-68"/>
    <n v="0"/>
    <n v="389338.74999999988"/>
    <s v="Cash"/>
    <s v="Trsf 21 &amp; 22/5/2021"/>
    <m/>
  </r>
  <r>
    <d v="2021-05-25T00:00:00"/>
    <n v="5"/>
    <x v="2"/>
    <s v="INV00000089"/>
    <s v="C00000013"/>
    <x v="12"/>
    <s v="RD Steel Roller 3&quot;"/>
    <n v="2"/>
    <s v="Cash"/>
    <x v="0"/>
    <d v="2021-05-25T00:00:00"/>
    <n v="5"/>
    <n v="2021"/>
    <n v="130"/>
    <n v="-130"/>
    <n v="0"/>
    <n v="389468.74999999988"/>
    <s v="Cash"/>
    <s v="Trsf 21 &amp; 22/5/2021"/>
    <m/>
  </r>
  <r>
    <d v="2021-05-25T00:00:00"/>
    <n v="5"/>
    <x v="2"/>
    <s v="INV00000089"/>
    <s v="C00000013"/>
    <x v="12"/>
    <s v="RD Brush 1.1/2 (12 PC)"/>
    <n v="1"/>
    <s v="Cash"/>
    <x v="0"/>
    <d v="2021-05-25T00:00:00"/>
    <n v="5"/>
    <n v="2021"/>
    <n v="42"/>
    <n v="-42"/>
    <n v="0"/>
    <n v="389510.74999999988"/>
    <s v="Cash"/>
    <s v="Trsf 21 &amp; 22/5/2021"/>
    <m/>
  </r>
  <r>
    <d v="2021-05-25T00:00:00"/>
    <n v="5"/>
    <x v="2"/>
    <s v="INV00000089"/>
    <s v="C00000013"/>
    <x v="12"/>
    <s v="RD Brush 3&quot; (12 PC)"/>
    <n v="1"/>
    <s v="Cash"/>
    <x v="0"/>
    <d v="2021-05-25T00:00:00"/>
    <n v="5"/>
    <n v="2021"/>
    <n v="60"/>
    <n v="-60"/>
    <n v="0"/>
    <n v="389570.74999999988"/>
    <s v="Cash"/>
    <s v="Trsf 21 &amp; 22/5/2021"/>
    <m/>
  </r>
  <r>
    <d v="2021-05-25T00:00:00"/>
    <n v="5"/>
    <x v="2"/>
    <s v="INV00000089"/>
    <s v="C00000013"/>
    <x v="12"/>
    <s v="RA Resin 3317AW (220Kg)"/>
    <n v="1"/>
    <s v="Cash"/>
    <x v="0"/>
    <d v="2021-05-25T00:00:00"/>
    <n v="5"/>
    <n v="2021"/>
    <n v="1870"/>
    <n v="-1870"/>
    <n v="0"/>
    <n v="391440.74999999988"/>
    <s v="Cash"/>
    <s v="Trsf 21 &amp; 22/5/2021"/>
    <m/>
  </r>
  <r>
    <d v="2021-05-25T00:00:00"/>
    <n v="5"/>
    <x v="2"/>
    <s v="INV00000089"/>
    <s v="C00000013"/>
    <x v="12"/>
    <s v="RA Talcum Powder (25kg)"/>
    <n v="1"/>
    <s v="Cash"/>
    <x v="0"/>
    <d v="2021-05-25T00:00:00"/>
    <n v="5"/>
    <n v="2021"/>
    <n v="55"/>
    <n v="-55"/>
    <n v="0"/>
    <n v="391495.74999999988"/>
    <s v="Cash"/>
    <s v="Trsf 21 &amp; 22/5/2021"/>
    <m/>
  </r>
  <r>
    <d v="2021-05-25T00:00:00"/>
    <n v="5"/>
    <x v="2"/>
    <s v="INV00000107"/>
    <s v="C00000005"/>
    <x v="4"/>
    <s v="RA Butanox M50 (5Kg)"/>
    <n v="1"/>
    <s v="Cash"/>
    <x v="0"/>
    <d v="2021-05-25T00:00:00"/>
    <n v="5"/>
    <n v="2021"/>
    <n v="100"/>
    <n v="-100"/>
    <n v="0"/>
    <n v="391595.74999999988"/>
    <s v="Cash"/>
    <s v="Bank in Cash 27/5/2021"/>
    <m/>
  </r>
  <r>
    <d v="2021-06-01T00:00:00"/>
    <n v="6"/>
    <x v="2"/>
    <s v="INV00000108"/>
    <s v="C00000010"/>
    <x v="9"/>
    <s v="RA Resin 3338AW (220kg)"/>
    <n v="4"/>
    <s v="T120"/>
    <x v="4"/>
    <d v="2021-09-29T00:00:00"/>
    <n v="9"/>
    <n v="2021"/>
    <n v="6952"/>
    <n v="-6952"/>
    <n v="0"/>
    <n v="398547.74999999988"/>
    <s v="Term"/>
    <s v="Trsf 20/10/2021"/>
    <m/>
  </r>
  <r>
    <d v="2021-06-01T00:00:00"/>
    <n v="6"/>
    <x v="2"/>
    <s v="INV00000109"/>
    <s v="C00000009"/>
    <x v="8"/>
    <s v="RA CSM 450 TWL 60kg 64m(L) X 2080mm(W)"/>
    <n v="3"/>
    <s v="T60"/>
    <x v="3"/>
    <d v="2021-06-26T00:00:00"/>
    <n v="6"/>
    <n v="2021"/>
    <n v="1530"/>
    <n v="-1530"/>
    <n v="0"/>
    <n v="400077.74999999988"/>
    <s v="Term"/>
    <s v="HLB 012142, cleared20/12/21"/>
    <m/>
  </r>
  <r>
    <d v="2021-06-01T00:00:00"/>
    <n v="6"/>
    <x v="2"/>
    <s v="INV00000109"/>
    <s v="C00000009"/>
    <x v="8"/>
    <s v="RA CSM 300 GSM 54kg 64m(L) X 1860mm(W)"/>
    <n v="5"/>
    <s v="T60"/>
    <x v="3"/>
    <d v="2021-06-26T00:00:00"/>
    <n v="6"/>
    <n v="2021"/>
    <n v="2295"/>
    <n v="-2295"/>
    <n v="0"/>
    <n v="402372.74999999988"/>
    <s v="Term"/>
    <s v="HLB 012142, cleared20/12/21"/>
    <m/>
  </r>
  <r>
    <d v="2021-06-01T00:00:00"/>
    <n v="6"/>
    <x v="2"/>
    <s v="INV00000110"/>
    <s v="C00000009"/>
    <x v="8"/>
    <s v="RA Gelcoat GP-H (20kg)"/>
    <n v="3"/>
    <s v="T60"/>
    <x v="3"/>
    <d v="2021-06-26T00:00:00"/>
    <n v="6"/>
    <n v="2021"/>
    <n v="690"/>
    <n v="-690"/>
    <n v="0"/>
    <n v="403062.74999999988"/>
    <s v="Term"/>
    <s v="HLB 012142, cleared20/12/21"/>
    <m/>
  </r>
  <r>
    <d v="2021-06-01T00:00:00"/>
    <n v="6"/>
    <x v="2"/>
    <s v="INV00000111"/>
    <s v="C00000010"/>
    <x v="9"/>
    <s v="RA Talcum Powder (25kg)"/>
    <n v="10"/>
    <s v="T120"/>
    <x v="4"/>
    <d v="2021-09-29T00:00:00"/>
    <n v="9"/>
    <n v="2021"/>
    <n v="550"/>
    <n v="-550"/>
    <n v="0"/>
    <n v="403612.74999999988"/>
    <s v="Term"/>
    <s v="Trsf 20/10/2021"/>
    <m/>
  </r>
  <r>
    <d v="2021-06-01T00:00:00"/>
    <n v="6"/>
    <x v="2"/>
    <s v="INV00000111"/>
    <s v="C00000010"/>
    <x v="9"/>
    <s v="RA Butanox M50 (5kg)"/>
    <n v="4"/>
    <s v="T120"/>
    <x v="4"/>
    <d v="2021-09-29T00:00:00"/>
    <n v="9"/>
    <n v="2021"/>
    <n v="380"/>
    <n v="-380"/>
    <n v="0"/>
    <n v="403992.74999999988"/>
    <s v="Term"/>
    <s v="Trsf 20/10/2021"/>
    <m/>
  </r>
  <r>
    <d v="2021-09-01T00:00:00"/>
    <n v="9"/>
    <x v="2"/>
    <s v="INV00000112"/>
    <s v="C00000017"/>
    <x v="16"/>
    <s v="RA Resin (25kg)"/>
    <n v="2"/>
    <s v="Cash"/>
    <x v="0"/>
    <d v="2021-09-01T00:00:00"/>
    <n v="9"/>
    <n v="2021"/>
    <n v="600"/>
    <n v="-600"/>
    <n v="0"/>
    <n v="404592.74999999988"/>
    <s v="Term"/>
    <s v="Advance payment 26/7/2021"/>
    <m/>
  </r>
  <r>
    <d v="2021-09-01T00:00:00"/>
    <n v="9"/>
    <x v="2"/>
    <s v="INV00000112"/>
    <s v="C00000017"/>
    <x v="16"/>
    <s v="RA CSM 450 GSM TWL 30kg 64m(L) X 1040mm(W)"/>
    <n v="1"/>
    <s v="Cash"/>
    <x v="0"/>
    <d v="2021-09-01T00:00:00"/>
    <n v="9"/>
    <n v="2021"/>
    <n v="255"/>
    <n v="-255"/>
    <n v="0"/>
    <n v="404847.74999999988"/>
    <s v="Term"/>
    <s v="Advance payment 26/7/2021"/>
    <m/>
  </r>
  <r>
    <d v="2021-09-01T00:00:00"/>
    <n v="9"/>
    <x v="2"/>
    <s v="INV00000113"/>
    <s v="C00000005"/>
    <x v="4"/>
    <s v="RA Resin 3317AW (220Kg)"/>
    <n v="1"/>
    <s v="Cash"/>
    <x v="0"/>
    <d v="2021-09-01T00:00:00"/>
    <n v="9"/>
    <n v="2021"/>
    <n v="1826"/>
    <n v="-1826"/>
    <n v="0"/>
    <n v="406673.74999999988"/>
    <s v="Cash"/>
    <s v="Advance payment 20/8/2021"/>
    <m/>
  </r>
  <r>
    <d v="2021-09-01T00:00:00"/>
    <n v="9"/>
    <x v="2"/>
    <s v="INV00000114"/>
    <s v="C00000005"/>
    <x v="4"/>
    <s v="RA Resin 3317AW (220Kg)"/>
    <n v="1"/>
    <s v="Cash"/>
    <x v="0"/>
    <d v="2021-09-01T00:00:00"/>
    <n v="9"/>
    <n v="2021"/>
    <n v="1826"/>
    <n v="-1826"/>
    <n v="0"/>
    <n v="408499.74999999988"/>
    <s v="Cash"/>
    <s v="Advance payment 9/9/2021"/>
    <m/>
  </r>
  <r>
    <d v="2021-09-01T00:00:00"/>
    <n v="9"/>
    <x v="2"/>
    <s v="INV00000114"/>
    <s v="C00000005"/>
    <x v="4"/>
    <s v="RA Butanox M50 (5kg)"/>
    <n v="1"/>
    <s v="Cash"/>
    <x v="0"/>
    <d v="2021-09-01T00:00:00"/>
    <n v="9"/>
    <n v="2021"/>
    <n v="100"/>
    <n v="-100"/>
    <n v="0"/>
    <n v="408599.74999999988"/>
    <s v="Cash"/>
    <s v="Advance payment 9/9/2021"/>
    <m/>
  </r>
  <r>
    <d v="2021-09-01T00:00:00"/>
    <n v="9"/>
    <x v="2"/>
    <s v="INV00000115"/>
    <s v="C00000004"/>
    <x v="3"/>
    <s v="RA CSM 450 TWL 60kg 64m(L) X 2080mm(W)"/>
    <n v="4"/>
    <s v="T120"/>
    <x v="4"/>
    <d v="2021-12-30T00:00:00"/>
    <n v="12"/>
    <n v="2021"/>
    <n v="2016"/>
    <n v="-2016"/>
    <n v="0"/>
    <n v="410615.74999999988"/>
    <s v="Term"/>
    <s v="Chq HLB009259 dd 170122"/>
    <m/>
  </r>
  <r>
    <d v="2021-09-01T00:00:00"/>
    <n v="9"/>
    <x v="2"/>
    <s v="INV00000115"/>
    <s v="C00000004"/>
    <x v="3"/>
    <s v="RA CSM 300 GSM 54kg 64m(L) X 1860mm(W)"/>
    <n v="4"/>
    <s v="T120"/>
    <x v="4"/>
    <d v="2021-12-30T00:00:00"/>
    <n v="12"/>
    <n v="2021"/>
    <n v="1814.4"/>
    <n v="-1814.4"/>
    <n v="0"/>
    <n v="412430.14999999991"/>
    <s v="Term"/>
    <s v="Chq HLB009259 dd 170122"/>
    <m/>
  </r>
  <r>
    <d v="2021-09-01T00:00:00"/>
    <n v="9"/>
    <x v="2"/>
    <s v="INV00000116"/>
    <s v="C00000002"/>
    <x v="1"/>
    <s v="RA Resin 3338AW (220kg)"/>
    <n v="2"/>
    <s v="Cash"/>
    <x v="0"/>
    <d v="2021-09-01T00:00:00"/>
    <n v="9"/>
    <n v="2021"/>
    <n v="3432"/>
    <n v="-3432"/>
    <n v="0"/>
    <n v="415862.14999999991"/>
    <s v="Cash"/>
    <s v="Chq 494585,  Cleared 13/10/21"/>
    <m/>
  </r>
  <r>
    <d v="2021-09-14T00:00:00"/>
    <n v="9"/>
    <x v="2"/>
    <s v="INV00000117"/>
    <s v="C00000003"/>
    <x v="2"/>
    <s v="RA Resin 3317AW (220Kg)"/>
    <n v="3"/>
    <s v="T45"/>
    <x v="1"/>
    <d v="2021-10-29T00:00:00"/>
    <n v="10"/>
    <n v="2021"/>
    <n v="5610"/>
    <n v="-5610"/>
    <n v="0"/>
    <n v="421472.14999999991"/>
    <s v="Term"/>
    <s v="30/10/2021 RHB 001446 RM1,400.00, Chq cleared on 1/11/2021"/>
    <m/>
  </r>
  <r>
    <d v="2021-09-14T00:00:00"/>
    <n v="9"/>
    <x v="2"/>
    <s v="INV00000117"/>
    <s v="C00000003"/>
    <x v="2"/>
    <s v="RA Talcum Powder (25Kg)"/>
    <n v="4"/>
    <s v="T45"/>
    <x v="1"/>
    <d v="2021-10-29T00:00:00"/>
    <n v="10"/>
    <n v="2021"/>
    <n v="200"/>
    <n v="-200"/>
    <n v="0"/>
    <n v="421672.14999999991"/>
    <s v="Term"/>
    <s v="13/11/2021 RHB 001447 RM1,400.00, Chq cleared on 15/11/21"/>
    <m/>
  </r>
  <r>
    <d v="2021-09-14T00:00:00"/>
    <n v="9"/>
    <x v="2"/>
    <s v="INV00000117"/>
    <s v="C00000003"/>
    <x v="2"/>
    <s v="RA Butanox M50 (5kg)"/>
    <n v="6"/>
    <s v="T45"/>
    <x v="1"/>
    <d v="2021-10-29T00:00:00"/>
    <n v="10"/>
    <n v="2021"/>
    <n v="600"/>
    <n v="-600"/>
    <n v="0"/>
    <n v="422272.14999999991"/>
    <s v="Term"/>
    <s v="20/11/2021 RHB 001448 RM1,400.00, Chq cleared on 22/11/21"/>
    <m/>
  </r>
  <r>
    <d v="2021-09-14T00:00:00"/>
    <n v="9"/>
    <x v="2"/>
    <s v="INV00000117"/>
    <s v="C00000003"/>
    <x v="2"/>
    <s v="RA Miracle Gloss Wax"/>
    <n v="1"/>
    <s v="T45"/>
    <x v="1"/>
    <d v="2021-10-29T00:00:00"/>
    <n v="10"/>
    <n v="2021"/>
    <n v="45"/>
    <n v="-45"/>
    <n v="0"/>
    <n v="422317.14999999991"/>
    <s v="Term"/>
    <s v="27/11/2021 RHB 001449 RM1,400.00, Chq cleared on 30/11/21"/>
    <m/>
  </r>
  <r>
    <d v="2021-09-14T00:00:00"/>
    <n v="9"/>
    <x v="2"/>
    <s v="INV00000117"/>
    <s v="C00000003"/>
    <x v="2"/>
    <s v="RA CSM 300 GSM 54Kg 96m(L) X 1860mm(W)"/>
    <n v="1"/>
    <s v="T45"/>
    <x v="1"/>
    <d v="2021-10-29T00:00:00"/>
    <n v="10"/>
    <n v="2021"/>
    <n v="459"/>
    <n v="-459"/>
    <n v="0"/>
    <n v="422776.14999999991"/>
    <s v="Term"/>
    <s v="30/11/2021 RHB 001450 RM1,314.00, Chq cleared on 30/11/21"/>
    <m/>
  </r>
  <r>
    <d v="2021-09-14T00:00:00"/>
    <n v="9"/>
    <x v="2"/>
    <s v="INV00000118"/>
    <s v="C00000010"/>
    <x v="9"/>
    <s v="RA Resin 3338AW (220kg)"/>
    <n v="6"/>
    <s v="T120"/>
    <x v="4"/>
    <d v="2022-01-12T00:00:00"/>
    <n v="1"/>
    <n v="2022"/>
    <n v="10428"/>
    <n v="-10428"/>
    <n v="0"/>
    <n v="433204.14999999991"/>
    <s v="Term"/>
    <s v="Trsf 13/12/2021"/>
    <m/>
  </r>
  <r>
    <d v="2021-09-14T00:00:00"/>
    <n v="9"/>
    <x v="2"/>
    <s v="INV00000118"/>
    <s v="C00000010"/>
    <x v="9"/>
    <s v="RA CSM 450 30kg 79m(L) X 1040mm(W)"/>
    <n v="10"/>
    <s v="T120"/>
    <x v="4"/>
    <d v="2022-01-12T00:00:00"/>
    <n v="1"/>
    <n v="2022"/>
    <n v="2550"/>
    <n v="-2550"/>
    <n v="0"/>
    <n v="435754.14999999991"/>
    <s v="Term"/>
    <s v="Trsf 13/12/2021"/>
    <m/>
  </r>
  <r>
    <d v="2021-09-14T00:00:00"/>
    <n v="9"/>
    <x v="2"/>
    <s v="INV00000118"/>
    <s v="C00000010"/>
    <x v="9"/>
    <s v="RA Talcum Powder (25kg)"/>
    <n v="10"/>
    <s v="T120"/>
    <x v="4"/>
    <d v="2022-01-12T00:00:00"/>
    <n v="1"/>
    <n v="2022"/>
    <n v="550"/>
    <n v="-550"/>
    <n v="0"/>
    <n v="436304.14999999991"/>
    <s v="Term"/>
    <s v="Trsf 13/12/2021"/>
    <m/>
  </r>
  <r>
    <d v="2021-09-14T00:00:00"/>
    <n v="9"/>
    <x v="2"/>
    <s v="INV00000118"/>
    <s v="C00000010"/>
    <x v="9"/>
    <s v="RA Mepoxe M (5kg)"/>
    <n v="4"/>
    <s v="T120"/>
    <x v="4"/>
    <d v="2022-01-12T00:00:00"/>
    <n v="1"/>
    <n v="2022"/>
    <n v="320"/>
    <n v="-320"/>
    <n v="0"/>
    <n v="436624.14999999991"/>
    <s v="Term"/>
    <s v="Trsf 13/12/2021"/>
    <m/>
  </r>
  <r>
    <d v="2021-09-14T00:00:00"/>
    <n v="9"/>
    <x v="2"/>
    <s v="INV00000118"/>
    <s v="C00000010"/>
    <x v="9"/>
    <s v="RA Aerosil (Silica Fume) (10Kg)"/>
    <n v="1"/>
    <s v="T120"/>
    <x v="4"/>
    <d v="2022-01-12T00:00:00"/>
    <n v="1"/>
    <n v="2022"/>
    <n v="360"/>
    <n v="-360"/>
    <n v="0"/>
    <n v="436984.14999999991"/>
    <s v="Term"/>
    <s v="Trsf 13/12/2021"/>
    <m/>
  </r>
  <r>
    <d v="2021-09-21T00:00:00"/>
    <n v="9"/>
    <x v="2"/>
    <s v="INV00000119"/>
    <s v="C00000018"/>
    <x v="17"/>
    <s v="RA Resin 3317AW (220Kg)"/>
    <n v="4"/>
    <s v="Cash"/>
    <x v="0"/>
    <d v="2021-09-21T00:00:00"/>
    <n v="9"/>
    <n v="2021"/>
    <n v="6952"/>
    <n v="-6952"/>
    <n v="0"/>
    <n v="443936.14999999991"/>
    <s v="Cash"/>
    <s v="Trsf 21/9/2021"/>
    <m/>
  </r>
  <r>
    <d v="2021-09-21T00:00:00"/>
    <n v="9"/>
    <x v="2"/>
    <s v="INV00000119"/>
    <s v="C00000018"/>
    <x v="17"/>
    <s v="RA CSM 450 30kg 79m(L) X 1040mm(W)"/>
    <n v="10"/>
    <s v="Cash"/>
    <x v="0"/>
    <d v="2021-09-21T00:00:00"/>
    <n v="9"/>
    <n v="2021"/>
    <n v="2400"/>
    <n v="-2400"/>
    <n v="0"/>
    <n v="446336.14999999991"/>
    <s v="Cash"/>
    <s v="Trsf 21/9/2021"/>
    <m/>
  </r>
  <r>
    <d v="2021-09-21T00:00:00"/>
    <n v="9"/>
    <x v="2"/>
    <s v="INV00000119"/>
    <s v="C00000018"/>
    <x v="17"/>
    <s v="RA Mepoxe M (5kg)"/>
    <n v="3"/>
    <s v="Cash"/>
    <x v="0"/>
    <d v="2021-09-21T00:00:00"/>
    <n v="9"/>
    <n v="2021"/>
    <n v="240"/>
    <n v="-240"/>
    <n v="0"/>
    <n v="446576.14999999991"/>
    <s v="Cash"/>
    <s v="Trsf 21/9/2021"/>
    <m/>
  </r>
  <r>
    <d v="2021-09-25T00:00:00"/>
    <n v="9"/>
    <x v="2"/>
    <s v="INV00000120"/>
    <s v="C00000001"/>
    <x v="0"/>
    <s v="RA Resin 3317AW (220Kg)"/>
    <n v="1"/>
    <s v="Cash"/>
    <x v="0"/>
    <d v="2021-09-25T00:00:00"/>
    <n v="9"/>
    <n v="2021"/>
    <n v="1870"/>
    <n v="-1870"/>
    <n v="0"/>
    <n v="448446.14999999991"/>
    <s v="Cash"/>
    <s v="Trsf 4/10/2021"/>
    <m/>
  </r>
  <r>
    <d v="2021-09-27T00:00:00"/>
    <n v="9"/>
    <x v="2"/>
    <s v="INV00000121"/>
    <s v="C00000004"/>
    <x v="3"/>
    <s v="RA Resin 3338AW (220kg)"/>
    <n v="5"/>
    <s v="T120"/>
    <x v="4"/>
    <d v="2022-01-25T00:00:00"/>
    <n v="1"/>
    <n v="2022"/>
    <n v="8690"/>
    <n v="-8690"/>
    <n v="0"/>
    <n v="457136.14999999991"/>
    <s v="Term"/>
    <s v="Chq HLB009259 dd 170122"/>
    <m/>
  </r>
  <r>
    <d v="2021-09-27T00:00:00"/>
    <n v="9"/>
    <x v="2"/>
    <s v="INV00000121"/>
    <s v="C00000004"/>
    <x v="3"/>
    <s v="RA Resin 3338NW (220kg)"/>
    <n v="1"/>
    <s v="T120"/>
    <x v="4"/>
    <d v="2022-01-25T00:00:00"/>
    <n v="1"/>
    <n v="2022"/>
    <n v="1738"/>
    <n v="-1738"/>
    <n v="0"/>
    <n v="458874.14999999991"/>
    <s v="Term"/>
    <s v="Chq HLB009259 dd 170122"/>
    <m/>
  </r>
  <r>
    <d v="2021-09-27T00:00:00"/>
    <n v="9"/>
    <x v="2"/>
    <s v="INV00000121"/>
    <s v="C00000004"/>
    <x v="3"/>
    <s v="RA CSM 450 TWL 60kg 64m(L) X 2080mm(W)"/>
    <n v="4"/>
    <s v="T120"/>
    <x v="4"/>
    <d v="2022-01-25T00:00:00"/>
    <n v="1"/>
    <n v="2022"/>
    <n v="2016"/>
    <n v="-2016"/>
    <n v="0"/>
    <n v="460890.14999999991"/>
    <s v="Term"/>
    <s v="Chq HLB009259 dd 170122"/>
    <m/>
  </r>
  <r>
    <d v="2021-09-27T00:00:00"/>
    <n v="9"/>
    <x v="2"/>
    <s v="INV00000121"/>
    <s v="C00000004"/>
    <x v="3"/>
    <s v="RA Mepoxe M (5kg)"/>
    <n v="1"/>
    <s v="T120"/>
    <x v="4"/>
    <d v="2022-01-25T00:00:00"/>
    <n v="1"/>
    <n v="2022"/>
    <n v="80"/>
    <n v="-80"/>
    <n v="0"/>
    <n v="460970.14999999991"/>
    <s v="Term"/>
    <s v="Chq HLB009259 dd 170122"/>
    <m/>
  </r>
  <r>
    <d v="2021-09-28T00:00:00"/>
    <n v="9"/>
    <x v="2"/>
    <s v="INV00000122"/>
    <s v="C00000005"/>
    <x v="4"/>
    <s v="RA Resin 3317AW (220Kg)"/>
    <n v="1"/>
    <s v="Cash"/>
    <x v="0"/>
    <d v="2021-09-28T00:00:00"/>
    <n v="9"/>
    <n v="2021"/>
    <n v="1826"/>
    <n v="-1826"/>
    <n v="0"/>
    <n v="462796.14999999991"/>
    <s v="Term"/>
    <s v="Chq CIMB 000086, cleared 8/10/2021"/>
    <m/>
  </r>
  <r>
    <d v="2021-09-30T00:00:00"/>
    <n v="9"/>
    <x v="2"/>
    <s v="INV00000123"/>
    <s v="C00000004"/>
    <x v="3"/>
    <s v="RA Butanox M50 (5Kg)"/>
    <n v="3"/>
    <s v="T120"/>
    <x v="4"/>
    <d v="2022-01-28T00:00:00"/>
    <n v="1"/>
    <n v="2022"/>
    <n v="240"/>
    <n v="-240"/>
    <n v="0"/>
    <n v="463036.14999999991"/>
    <s v="Term"/>
    <s v="Chq HLB009259 dd 170122"/>
    <m/>
  </r>
  <r>
    <d v="2021-10-01T00:00:00"/>
    <n v="10"/>
    <x v="2"/>
    <s v="INV00000124"/>
    <s v="C00000006"/>
    <x v="5"/>
    <s v="RA Gelcoat GP-H (20Kg)"/>
    <n v="1"/>
    <s v="Cash"/>
    <x v="0"/>
    <d v="2021-10-01T00:00:00"/>
    <n v="10"/>
    <n v="2021"/>
    <n v="240"/>
    <n v="-240"/>
    <n v="0"/>
    <n v="463276.14999999991"/>
    <s v="Cash"/>
    <s v="chq 934897 5/11/2021"/>
    <m/>
  </r>
  <r>
    <d v="2021-10-02T00:00:00"/>
    <n v="10"/>
    <x v="2"/>
    <s v="INV00000125"/>
    <s v="C00000019"/>
    <x v="18"/>
    <s v="RA Resin 3338AW (220kg)"/>
    <n v="2"/>
    <s v="Cash"/>
    <x v="0"/>
    <d v="2021-10-02T00:00:00"/>
    <n v="10"/>
    <n v="2021"/>
    <n v="3696"/>
    <n v="-3696"/>
    <n v="0"/>
    <n v="466972.14999999991"/>
    <s v="Cash"/>
    <s v="Trsf 2/10/2021"/>
    <m/>
  </r>
  <r>
    <d v="2021-10-02T00:00:00"/>
    <n v="10"/>
    <x v="2"/>
    <s v="INV00000125"/>
    <s v="C00000019"/>
    <x v="18"/>
    <s v="RA CSM 450 GSM 54kg 64m(L) X 1860mm(W)"/>
    <n v="1"/>
    <s v="Cash"/>
    <x v="0"/>
    <d v="2021-10-02T00:00:00"/>
    <n v="10"/>
    <n v="2021"/>
    <n v="475.2"/>
    <n v="-475.2"/>
    <n v="0"/>
    <n v="467447.34999999992"/>
    <s v="Cash"/>
    <s v="Trsf 2/10/2021"/>
    <m/>
  </r>
  <r>
    <d v="2021-10-02T00:00:00"/>
    <n v="10"/>
    <x v="2"/>
    <s v="INV00000125"/>
    <s v="C00000019"/>
    <x v="18"/>
    <s v="RE Frekote 770NC (1 Gallon)"/>
    <n v="2"/>
    <s v="Cash"/>
    <x v="0"/>
    <d v="2021-10-02T00:00:00"/>
    <n v="10"/>
    <n v="2021"/>
    <n v="720"/>
    <n v="-720"/>
    <n v="0"/>
    <n v="468167.34999999992"/>
    <s v="Cash"/>
    <s v="Trsf 2/10/2021"/>
    <m/>
  </r>
  <r>
    <d v="2021-10-02T00:00:00"/>
    <n v="10"/>
    <x v="2"/>
    <s v="INV00000125"/>
    <s v="C00000019"/>
    <x v="18"/>
    <s v="RA Talcum Powder (25kg)"/>
    <n v="3"/>
    <s v="Cash"/>
    <x v="0"/>
    <d v="2021-10-02T00:00:00"/>
    <n v="10"/>
    <n v="2021"/>
    <n v="165"/>
    <n v="-165"/>
    <n v="0"/>
    <n v="468332.34999999992"/>
    <s v="Cash"/>
    <s v="Trsf 2/10/2021"/>
    <m/>
  </r>
  <r>
    <d v="2021-10-05T00:00:00"/>
    <n v="10"/>
    <x v="2"/>
    <s v="INV00000126"/>
    <s v="C00000019"/>
    <x v="18"/>
    <s v="RA Butanox M50 (5kg)"/>
    <n v="1"/>
    <s v="Cash"/>
    <x v="0"/>
    <d v="2021-10-05T00:00:00"/>
    <n v="10"/>
    <n v="2021"/>
    <n v="100"/>
    <n v="-100"/>
    <n v="0"/>
    <n v="468432.34999999992"/>
    <s v="Cash"/>
    <s v="Trsf 11/10/2021"/>
    <m/>
  </r>
  <r>
    <d v="2021-10-05T00:00:00"/>
    <n v="10"/>
    <x v="2"/>
    <s v="INV00000127"/>
    <s v="C00000010"/>
    <x v="9"/>
    <s v="RA Resin 3338AW (220kg)"/>
    <n v="6"/>
    <s v="T120"/>
    <x v="4"/>
    <d v="2022-02-02T00:00:00"/>
    <n v="2"/>
    <n v="2022"/>
    <n v="10428"/>
    <n v="-10428"/>
    <n v="0"/>
    <n v="478860.34999999992"/>
    <s v="Term"/>
    <s v="Trsf 10/2/2022 RM35,864.00"/>
    <m/>
  </r>
  <r>
    <d v="2021-10-05T00:00:00"/>
    <n v="10"/>
    <x v="2"/>
    <s v="INV00000127"/>
    <s v="C00000010"/>
    <x v="9"/>
    <s v="RA CSM 450 30kg 79m(L) X 1040mm(W)"/>
    <n v="4"/>
    <s v="T120"/>
    <x v="4"/>
    <d v="2022-02-02T00:00:00"/>
    <n v="2"/>
    <n v="2022"/>
    <n v="1258"/>
    <n v="-1258"/>
    <n v="0"/>
    <n v="480118.34999999992"/>
    <s v="Term"/>
    <s v="Trsf 10/2/2022 RM35,864.00"/>
    <m/>
  </r>
  <r>
    <d v="2021-10-05T00:00:00"/>
    <n v="10"/>
    <x v="2"/>
    <s v="INV00000127"/>
    <s v="C00000010"/>
    <x v="9"/>
    <s v="RA Talcum Powder (25kg)"/>
    <n v="5"/>
    <s v="T120"/>
    <x v="4"/>
    <d v="2022-02-02T00:00:00"/>
    <n v="2"/>
    <n v="2022"/>
    <n v="275"/>
    <n v="-275"/>
    <n v="0"/>
    <n v="480393.34999999992"/>
    <s v="Term"/>
    <s v="Trsf 10/2/2022 RM35,864.00"/>
    <m/>
  </r>
  <r>
    <d v="2021-10-05T00:00:00"/>
    <n v="10"/>
    <x v="2"/>
    <s v="INV00000127"/>
    <s v="C00000010"/>
    <x v="9"/>
    <s v="RA Mepoxe M (5kg)"/>
    <n v="2"/>
    <s v="T120"/>
    <x v="4"/>
    <d v="2022-02-02T00:00:00"/>
    <n v="2"/>
    <n v="2022"/>
    <n v="160"/>
    <n v="-160"/>
    <n v="0"/>
    <n v="480553.34999999992"/>
    <s v="Term"/>
    <s v="Trsf 10/2/2022 RM35,864.00"/>
    <m/>
  </r>
  <r>
    <d v="2021-10-07T00:00:00"/>
    <n v="10"/>
    <x v="2"/>
    <s v="INV00000128"/>
    <s v="C00000003"/>
    <x v="2"/>
    <s v="RF Resin 3317AW (220Kg)"/>
    <n v="1"/>
    <s v="T45"/>
    <x v="1"/>
    <d v="2021-11-21T00:00:00"/>
    <n v="11"/>
    <n v="2021"/>
    <n v="1870"/>
    <n v="-1870"/>
    <n v="0"/>
    <n v="482423.34999999992"/>
    <s v="Term"/>
    <s v="RHB 001451cleared6/12/21-RM1,314.00(1,314.00partial, 1452cleared14/12/21-RM1,500(RM556.00partial)"/>
    <m/>
  </r>
  <r>
    <d v="2021-10-07T00:00:00"/>
    <n v="10"/>
    <x v="2"/>
    <s v="INV00000128"/>
    <s v="C00000003"/>
    <x v="2"/>
    <s v="RA Talcum Powder (25Kg)"/>
    <n v="6"/>
    <s v="T45"/>
    <x v="1"/>
    <d v="2021-11-21T00:00:00"/>
    <n v="11"/>
    <n v="2021"/>
    <n v="300"/>
    <n v="-300"/>
    <n v="0"/>
    <n v="482723.34999999992"/>
    <s v="Term"/>
    <s v="RHB 001452cleared14/12/21-RM1.500.00(300.00partial)"/>
    <m/>
  </r>
  <r>
    <d v="2021-10-07T00:00:00"/>
    <n v="10"/>
    <x v="2"/>
    <s v="INV00000128"/>
    <s v="C00000003"/>
    <x v="2"/>
    <s v="RA Mepoxe M (5kg)"/>
    <n v="2"/>
    <s v="T45"/>
    <x v="1"/>
    <d v="2021-11-21T00:00:00"/>
    <n v="11"/>
    <n v="2021"/>
    <n v="160"/>
    <n v="-160"/>
    <n v="0"/>
    <n v="482883.34999999992"/>
    <s v="Term"/>
    <s v="RHB 001452cleared14/12/21-RM1.500.00(160.00patial)"/>
    <m/>
  </r>
  <r>
    <d v="2021-10-08T00:00:00"/>
    <n v="10"/>
    <x v="2"/>
    <s v="INV00000129"/>
    <s v="C00000003"/>
    <x v="2"/>
    <s v="RI Silicone Rubber (25kg)"/>
    <n v="1"/>
    <s v="T45"/>
    <x v="1"/>
    <d v="2021-11-22T00:00:00"/>
    <n v="11"/>
    <n v="2021"/>
    <n v="1300"/>
    <n v="-1300"/>
    <n v="0"/>
    <n v="484183.34999999992"/>
    <s v="Term"/>
    <s v="RHB 001452cleared14/12/21-RM1.500.00(484.00patial), 1453cleared20/12/21-RM1,500.00(816.00patial)"/>
    <m/>
  </r>
  <r>
    <d v="2021-10-09T00:00:00"/>
    <n v="10"/>
    <x v="2"/>
    <s v="INV00000130"/>
    <s v="C00000020"/>
    <x v="19"/>
    <s v="RA Nor 3338NW (220Kg)"/>
    <n v="1"/>
    <s v="Cash"/>
    <x v="0"/>
    <d v="2021-10-09T00:00:00"/>
    <n v="10"/>
    <n v="2021"/>
    <n v="1760"/>
    <n v="-1760"/>
    <n v="0"/>
    <n v="485943.34999999992"/>
    <s v="Cash"/>
    <s v="Trsf 11/10/2021"/>
    <m/>
  </r>
  <r>
    <d v="2021-10-11T00:00:00"/>
    <n v="10"/>
    <x v="2"/>
    <s v="INV00000131"/>
    <s v="C00000013"/>
    <x v="12"/>
    <s v="RA Talcum Powder (25kg)"/>
    <n v="2"/>
    <s v="Cash"/>
    <x v="0"/>
    <d v="2021-10-11T00:00:00"/>
    <n v="10"/>
    <n v="2021"/>
    <n v="125"/>
    <n v="-125"/>
    <n v="0"/>
    <n v="486068.34999999992"/>
    <s v="Cash"/>
    <s v="Trsf 11/10/2021"/>
    <m/>
  </r>
  <r>
    <d v="2021-10-11T00:00:00"/>
    <n v="10"/>
    <x v="2"/>
    <s v="INV00000131"/>
    <s v="C00000013"/>
    <x v="12"/>
    <s v="RA Mepoxe M (5kg)"/>
    <n v="1"/>
    <s v="Cash"/>
    <x v="0"/>
    <d v="2021-10-11T00:00:00"/>
    <n v="10"/>
    <n v="2021"/>
    <n v="80"/>
    <n v="-80"/>
    <n v="0"/>
    <n v="486148.34999999992"/>
    <s v="Cash"/>
    <s v="Trsf 11/10/2021"/>
    <m/>
  </r>
  <r>
    <d v="2021-10-12T00:00:00"/>
    <n v="10"/>
    <x v="2"/>
    <s v="INV00000132"/>
    <s v="C00000020"/>
    <x v="19"/>
    <s v="RA Resin SHCP268W (225kg)"/>
    <n v="4"/>
    <s v="Cash"/>
    <x v="0"/>
    <d v="2021-10-12T00:00:00"/>
    <n v="10"/>
    <n v="2021"/>
    <n v="7650"/>
    <n v="-7650"/>
    <n v="0"/>
    <n v="493798.34999999992"/>
    <s v="Cash"/>
    <s v="Trsf 13/10/2021"/>
    <m/>
  </r>
  <r>
    <d v="2021-10-12T00:00:00"/>
    <n v="10"/>
    <x v="2"/>
    <s v="INV00000132"/>
    <s v="C00000020"/>
    <x v="19"/>
    <s v="RA CSM 450 TWL (37Kg) 1040mm"/>
    <n v="10"/>
    <s v="Cash"/>
    <x v="0"/>
    <d v="2021-10-12T00:00:00"/>
    <n v="10"/>
    <n v="2021"/>
    <n v="3182"/>
    <n v="-3182"/>
    <n v="0"/>
    <n v="496980.34999999992"/>
    <s v="Cash"/>
    <s v="Trsf 13/10/2021"/>
    <m/>
  </r>
  <r>
    <d v="2021-10-12T00:00:00"/>
    <n v="10"/>
    <x v="2"/>
    <s v="INV00000132"/>
    <s v="C00000020"/>
    <x v="19"/>
    <s v="RA Talcum Powder (25kg)"/>
    <n v="2"/>
    <s v="Cash"/>
    <x v="0"/>
    <d v="2021-10-12T00:00:00"/>
    <n v="10"/>
    <n v="2021"/>
    <n v="125"/>
    <n v="-125"/>
    <n v="0"/>
    <n v="497105.34999999992"/>
    <s v="Cash"/>
    <s v="Trsf 13/10/2021"/>
    <m/>
  </r>
  <r>
    <d v="2021-10-12T00:00:00"/>
    <n v="10"/>
    <x v="2"/>
    <s v="INV00000132"/>
    <s v="C00000020"/>
    <x v="19"/>
    <s v="RA Mepoxe M (5kg)"/>
    <n v="4"/>
    <s v="Cash"/>
    <x v="0"/>
    <d v="2021-10-12T00:00:00"/>
    <n v="10"/>
    <n v="2021"/>
    <n v="320"/>
    <n v="-320"/>
    <n v="0"/>
    <n v="497425.34999999992"/>
    <s v="Cash"/>
    <s v="Trsf 13/10/2021"/>
    <m/>
  </r>
  <r>
    <d v="2021-10-12T00:00:00"/>
    <n v="10"/>
    <x v="2"/>
    <s v="INV00000132"/>
    <s v="C00000020"/>
    <x v="19"/>
    <s v="RA Woven Roving E-600 (45kg) 1120mm"/>
    <n v="4"/>
    <s v="Cash"/>
    <x v="0"/>
    <d v="2021-10-12T00:00:00"/>
    <n v="10"/>
    <n v="2021"/>
    <n v="1350"/>
    <n v="-1350"/>
    <n v="0"/>
    <n v="498775.34999999992"/>
    <s v="Cash"/>
    <s v="Trsf 13/10/2021"/>
    <m/>
  </r>
  <r>
    <d v="2021-10-13T00:00:00"/>
    <n v="10"/>
    <x v="2"/>
    <s v="INV00000133"/>
    <s v="C00000019"/>
    <x v="18"/>
    <s v="RA Resin 3338AW (220kg)"/>
    <n v="2"/>
    <s v="Cash"/>
    <x v="0"/>
    <d v="2021-10-13T00:00:00"/>
    <n v="10"/>
    <n v="2021"/>
    <n v="3696"/>
    <n v="-3696"/>
    <n v="0"/>
    <n v="502471.34999999992"/>
    <s v="Cash"/>
    <s v="Trsf 14/10/2021"/>
    <m/>
  </r>
  <r>
    <d v="2021-10-13T00:00:00"/>
    <n v="10"/>
    <x v="2"/>
    <s v="INV00000133"/>
    <s v="C00000019"/>
    <x v="18"/>
    <s v="RG CSM 450 CQ 54kg 64m(L) X 1860mm(W)"/>
    <n v="2"/>
    <s v="Cash"/>
    <x v="0"/>
    <d v="2021-10-13T00:00:00"/>
    <n v="10"/>
    <n v="2021"/>
    <n v="950.4"/>
    <n v="-950.4"/>
    <n v="0"/>
    <n v="503421.74999999994"/>
    <s v="Cash"/>
    <s v="Trsf 14/10/2021"/>
    <m/>
  </r>
  <r>
    <d v="2021-10-13T00:00:00"/>
    <n v="10"/>
    <x v="2"/>
    <s v="INV00000133"/>
    <s v="C00000019"/>
    <x v="18"/>
    <s v="RA Aerosil (Silica Fume) (10Kg)"/>
    <n v="1"/>
    <s v="Cash"/>
    <x v="0"/>
    <d v="2021-10-13T00:00:00"/>
    <n v="10"/>
    <n v="2021"/>
    <n v="360"/>
    <n v="-360"/>
    <n v="0"/>
    <n v="503781.74999999994"/>
    <s v="Cash"/>
    <s v="Trsf 14/10/2021"/>
    <m/>
  </r>
  <r>
    <d v="2021-10-14T00:00:00"/>
    <n v="10"/>
    <x v="2"/>
    <s v="INV00000134"/>
    <s v="C00000019"/>
    <x v="18"/>
    <s v="RJ TR104 Hi Temp Wax"/>
    <n v="6"/>
    <s v="Cash"/>
    <x v="0"/>
    <d v="2021-10-14T00:00:00"/>
    <n v="10"/>
    <n v="2021"/>
    <n v="300"/>
    <n v="-300"/>
    <n v="0"/>
    <n v="504081.74999999994"/>
    <s v="Cash"/>
    <s v="Trsf 14/10/2021"/>
    <m/>
  </r>
  <r>
    <d v="2021-10-14T00:00:00"/>
    <n v="10"/>
    <x v="2"/>
    <s v="INV00000134"/>
    <s v="C00000019"/>
    <x v="18"/>
    <s v="RA Butanox M50 (5kg)"/>
    <n v="1"/>
    <s v="Cash"/>
    <x v="0"/>
    <d v="2021-10-14T00:00:00"/>
    <n v="10"/>
    <n v="2021"/>
    <n v="100"/>
    <n v="-100"/>
    <n v="0"/>
    <n v="504181.74999999994"/>
    <s v="Cash"/>
    <s v="Trsf 14/10/2021"/>
    <m/>
  </r>
  <r>
    <d v="2021-10-14T00:00:00"/>
    <n v="10"/>
    <x v="2"/>
    <s v="INV00000135"/>
    <s v="C00000009"/>
    <x v="8"/>
    <s v="RA CSM 450 TWL 60kg 64m(L) X 2080mm(W)"/>
    <n v="10"/>
    <s v="T60"/>
    <x v="3"/>
    <d v="2021-12-13T00:00:00"/>
    <n v="12"/>
    <n v="2021"/>
    <n v="5100"/>
    <n v="-5100"/>
    <n v="0"/>
    <n v="509281.74999999994"/>
    <s v="Term"/>
    <s v="Chq HLB013309 dd 260122"/>
    <m/>
  </r>
  <r>
    <d v="2021-10-15T00:00:00"/>
    <n v="10"/>
    <x v="2"/>
    <s v="INV00000136"/>
    <s v="C00000014"/>
    <x v="13"/>
    <s v="RA VE Resin (25kg)"/>
    <n v="3"/>
    <s v="Cash"/>
    <x v="0"/>
    <d v="2021-10-15T00:00:00"/>
    <n v="10"/>
    <n v="2021"/>
    <n v="2025"/>
    <n v="-2025"/>
    <n v="0"/>
    <n v="511306.74999999994"/>
    <s v="Cash"/>
    <s v="Cash 17/10/2021"/>
    <m/>
  </r>
  <r>
    <d v="2021-10-15T00:00:00"/>
    <n v="10"/>
    <x v="2"/>
    <s v="INV00000136"/>
    <s v="C00000014"/>
    <x v="13"/>
    <s v="RA CSM 450 TWL (37Kg) 1040mm"/>
    <n v="2"/>
    <s v="Cash"/>
    <x v="0"/>
    <d v="2021-10-15T00:00:00"/>
    <n v="10"/>
    <n v="2021"/>
    <n v="516"/>
    <n v="-516"/>
    <n v="0"/>
    <n v="511822.74999999994"/>
    <s v="Cash"/>
    <s v="Cash 17/10/2021"/>
    <m/>
  </r>
  <r>
    <d v="2021-10-15T00:00:00"/>
    <n v="10"/>
    <x v="2"/>
    <s v="INV00000136"/>
    <s v="C00000014"/>
    <x v="13"/>
    <s v="RA Talcum Powder (25kg)"/>
    <n v="1"/>
    <s v="Cash"/>
    <x v="0"/>
    <d v="2021-10-15T00:00:00"/>
    <n v="10"/>
    <n v="2021"/>
    <n v="55"/>
    <n v="-55"/>
    <n v="0"/>
    <n v="511877.74999999994"/>
    <s v="Cash"/>
    <s v="Cash 17/10/2021"/>
    <m/>
  </r>
  <r>
    <d v="2021-10-15T00:00:00"/>
    <n v="10"/>
    <x v="2"/>
    <s v="INV00000136"/>
    <s v="C00000014"/>
    <x v="13"/>
    <s v="RA Mepoxe M (5kg)"/>
    <n v="1"/>
    <s v="Cash"/>
    <x v="0"/>
    <d v="2021-10-15T00:00:00"/>
    <n v="10"/>
    <n v="2021"/>
    <n v="80"/>
    <n v="-80"/>
    <n v="0"/>
    <n v="511957.74999999994"/>
    <s v="Cash"/>
    <s v="Cash 17/10/2021"/>
    <m/>
  </r>
  <r>
    <d v="2021-10-15T00:00:00"/>
    <n v="10"/>
    <x v="2"/>
    <s v="INV00000137"/>
    <s v="C00000005"/>
    <x v="4"/>
    <s v="RA Resin 3317AW (220Kg)"/>
    <n v="1"/>
    <s v="Cash"/>
    <x v="0"/>
    <d v="2021-10-15T00:00:00"/>
    <n v="10"/>
    <n v="2021"/>
    <n v="1826"/>
    <n v="-1826"/>
    <n v="0"/>
    <n v="513783.74999999994"/>
    <s v="Cash"/>
    <s v="Chq CIMB 000087, cleared 3/11/2021"/>
    <m/>
  </r>
  <r>
    <d v="2021-10-15T00:00:00"/>
    <n v="10"/>
    <x v="2"/>
    <s v="INV00000137"/>
    <s v="C00000005"/>
    <x v="4"/>
    <s v="RA Butanox M50 (5kg)"/>
    <n v="1"/>
    <s v="Cash"/>
    <x v="0"/>
    <d v="2021-10-15T00:00:00"/>
    <n v="10"/>
    <n v="2021"/>
    <n v="100"/>
    <n v="-100"/>
    <n v="0"/>
    <n v="513883.74999999994"/>
    <s v="Cash"/>
    <s v="Chq CIMB 000087, cleared 3/11/2021"/>
    <m/>
  </r>
  <r>
    <d v="2021-10-15T00:00:00"/>
    <n v="10"/>
    <x v="2"/>
    <s v="INV00000138"/>
    <s v="C00000020"/>
    <x v="19"/>
    <s v="RA CSM 450 30kg 79m(L) X 1040mm(W)"/>
    <n v="2"/>
    <s v="Cash"/>
    <x v="0"/>
    <d v="2021-10-15T00:00:00"/>
    <n v="10"/>
    <n v="2021"/>
    <n v="636.4"/>
    <n v="-636.4"/>
    <n v="0"/>
    <n v="514520.14999999997"/>
    <s v="Cash"/>
    <s v="Trsf 16/10/2021"/>
    <m/>
  </r>
  <r>
    <d v="2021-10-15T00:00:00"/>
    <n v="10"/>
    <x v="2"/>
    <s v="INV00000138"/>
    <s v="C00000020"/>
    <x v="19"/>
    <s v="RA Woven Roving E-600 (45kg) 1120mm"/>
    <n v="2"/>
    <s v="Cash"/>
    <x v="0"/>
    <d v="2021-10-15T00:00:00"/>
    <n v="10"/>
    <n v="2021"/>
    <n v="675"/>
    <n v="-675"/>
    <n v="0"/>
    <n v="515195.14999999997"/>
    <s v="Cash"/>
    <s v="Trsf 16/10/2021"/>
    <m/>
  </r>
  <r>
    <d v="2021-10-18T00:00:00"/>
    <n v="10"/>
    <x v="2"/>
    <s v="INV00000139"/>
    <s v="C00000020"/>
    <x v="19"/>
    <s v="RA GP ResinW (225Kg)"/>
    <n v="2"/>
    <s v="Cash"/>
    <x v="0"/>
    <d v="2021-10-18T00:00:00"/>
    <n v="10"/>
    <n v="2021"/>
    <n v="3825"/>
    <n v="-3825"/>
    <n v="0"/>
    <n v="519020.14999999997"/>
    <s v="Cash"/>
    <s v="Trsf 1/11/2021"/>
    <m/>
  </r>
  <r>
    <d v="2021-10-18T00:00:00"/>
    <n v="10"/>
    <x v="2"/>
    <s v="INV00000139"/>
    <s v="C00000020"/>
    <x v="19"/>
    <s v="RA Nor 3338W (220Kg)"/>
    <n v="2"/>
    <s v="Cash"/>
    <x v="0"/>
    <d v="2021-10-18T00:00:00"/>
    <n v="10"/>
    <n v="2021"/>
    <n v="3740"/>
    <n v="-3740"/>
    <n v="0"/>
    <n v="522760.14999999997"/>
    <s v="Cash"/>
    <s v="Trsf 1/11/2021"/>
    <m/>
  </r>
  <r>
    <d v="2021-10-18T00:00:00"/>
    <n v="10"/>
    <x v="2"/>
    <s v="INV00000139"/>
    <s v="C00000020"/>
    <x v="19"/>
    <s v="RA CSM 450 TWL (37Kg) 1040mm"/>
    <n v="6"/>
    <s v="Cash"/>
    <x v="0"/>
    <d v="2021-10-18T00:00:00"/>
    <n v="10"/>
    <n v="2021"/>
    <n v="1909.2"/>
    <n v="-1909.2"/>
    <n v="0"/>
    <n v="524669.35"/>
    <s v="Cash"/>
    <s v="Trsf 1/11/2021"/>
    <m/>
  </r>
  <r>
    <d v="2021-10-18T00:00:00"/>
    <n v="10"/>
    <x v="2"/>
    <s v="INV00000139"/>
    <s v="C00000020"/>
    <x v="19"/>
    <s v="RA Talcum Powder (25kg)"/>
    <n v="7"/>
    <s v="Cash"/>
    <x v="0"/>
    <d v="2021-10-18T00:00:00"/>
    <n v="10"/>
    <n v="2021"/>
    <n v="437.5"/>
    <n v="-437.5"/>
    <n v="0"/>
    <n v="525106.85"/>
    <s v="Cash"/>
    <s v="Trsf 1/11/2021"/>
    <m/>
  </r>
  <r>
    <d v="2021-10-18T00:00:00"/>
    <n v="10"/>
    <x v="2"/>
    <s v="INV00000139"/>
    <s v="C00000020"/>
    <x v="19"/>
    <s v="RA Mepoxe M (5kg)"/>
    <n v="2"/>
    <s v="Cash"/>
    <x v="0"/>
    <d v="2021-10-18T00:00:00"/>
    <n v="10"/>
    <n v="2021"/>
    <n v="160"/>
    <n v="-160"/>
    <n v="0"/>
    <n v="525266.85"/>
    <s v="Cash"/>
    <s v="Trsf 1/11/2021"/>
    <m/>
  </r>
  <r>
    <d v="2021-10-18T00:00:00"/>
    <n v="10"/>
    <x v="2"/>
    <s v="INV00000139"/>
    <s v="C00000020"/>
    <x v="19"/>
    <s v="RA Woven Roving E-600 (45kg) 1120mm"/>
    <n v="9"/>
    <s v="Cash"/>
    <x v="0"/>
    <d v="2021-10-18T00:00:00"/>
    <n v="10"/>
    <n v="2021"/>
    <n v="3037.5"/>
    <n v="-3037.5"/>
    <n v="0"/>
    <n v="528304.35"/>
    <s v="Cash"/>
    <s v="Trsf 1/11/2021"/>
    <m/>
  </r>
  <r>
    <d v="2021-10-19T00:00:00"/>
    <n v="10"/>
    <x v="2"/>
    <s v="INV00000140"/>
    <s v="C00000020"/>
    <x v="19"/>
    <s v="RK Smooth Cream (25kg)"/>
    <n v="1"/>
    <s v="Cash"/>
    <x v="0"/>
    <d v="2021-10-19T00:00:00"/>
    <n v="10"/>
    <n v="2021"/>
    <n v="1000"/>
    <n v="-1000"/>
    <n v="0"/>
    <n v="529304.35"/>
    <s v="Cash"/>
    <s v="Trsf 1/11/2021"/>
    <m/>
  </r>
  <r>
    <d v="2021-10-20T00:00:00"/>
    <n v="10"/>
    <x v="2"/>
    <s v="INV00000141"/>
    <s v="C00000020"/>
    <x v="19"/>
    <s v="RA GP ResinW (225Kg)"/>
    <n v="2"/>
    <s v="Cash"/>
    <x v="0"/>
    <d v="2021-10-20T00:00:00"/>
    <n v="10"/>
    <n v="2021"/>
    <n v="3825"/>
    <n v="-3825"/>
    <n v="0"/>
    <n v="533129.35"/>
    <s v="Cash"/>
    <s v="Trsf 10/11/21"/>
    <m/>
  </r>
  <r>
    <d v="2021-10-20T00:00:00"/>
    <n v="10"/>
    <x v="2"/>
    <s v="INV00000141"/>
    <s v="C00000020"/>
    <x v="19"/>
    <s v="RA Nor 3338W (220Kg)"/>
    <n v="1"/>
    <s v="Cash"/>
    <x v="0"/>
    <d v="2021-10-20T00:00:00"/>
    <n v="10"/>
    <n v="2021"/>
    <n v="1870"/>
    <n v="-1870"/>
    <n v="0"/>
    <n v="534999.35"/>
    <s v="Cash"/>
    <s v="Trsf 10/11/21"/>
    <m/>
  </r>
  <r>
    <d v="2021-10-20T00:00:00"/>
    <n v="10"/>
    <x v="2"/>
    <s v="INV00000141"/>
    <s v="C00000020"/>
    <x v="19"/>
    <s v="RA CSM 450 TWL (37Kg) 1040mm"/>
    <n v="12"/>
    <s v="Cash"/>
    <x v="0"/>
    <d v="2021-10-20T00:00:00"/>
    <n v="10"/>
    <n v="2021"/>
    <n v="3818.4"/>
    <n v="-3818.4"/>
    <n v="0"/>
    <n v="538817.75"/>
    <s v="Cash"/>
    <s v="Trsf 10/11/21"/>
    <m/>
  </r>
  <r>
    <d v="2021-10-20T00:00:00"/>
    <n v="10"/>
    <x v="2"/>
    <s v="INV00000141"/>
    <s v="C00000020"/>
    <x v="19"/>
    <s v="RA Mepoxe M (5kg)"/>
    <n v="2"/>
    <s v="Cash"/>
    <x v="0"/>
    <d v="2021-10-20T00:00:00"/>
    <n v="10"/>
    <n v="2021"/>
    <n v="160"/>
    <n v="-160"/>
    <n v="0"/>
    <n v="538977.75"/>
    <s v="Cash"/>
    <s v="Trsf 10/11/21"/>
    <m/>
  </r>
  <r>
    <d v="2021-10-23T00:00:00"/>
    <n v="10"/>
    <x v="2"/>
    <s v="INV00000142"/>
    <s v="C00000008"/>
    <x v="7"/>
    <s v="RA Resin 3317AW (220Kg)"/>
    <n v="1"/>
    <s v="Cash"/>
    <x v="0"/>
    <d v="2021-10-23T00:00:00"/>
    <n v="10"/>
    <n v="2021"/>
    <n v="1892"/>
    <n v="-1892"/>
    <n v="0"/>
    <n v="540869.75"/>
    <s v="Cash"/>
    <s v="Trsf 25/10/21"/>
    <m/>
  </r>
  <r>
    <d v="2021-10-23T00:00:00"/>
    <n v="10"/>
    <x v="2"/>
    <s v="INV00000142"/>
    <s v="C00000008"/>
    <x v="7"/>
    <s v="RA CSM 450 30kg 79m(L) X 1040mm(W)"/>
    <n v="2"/>
    <s v="Cash"/>
    <x v="0"/>
    <d v="2021-10-23T00:00:00"/>
    <n v="10"/>
    <n v="2021"/>
    <n v="510"/>
    <n v="-510"/>
    <n v="0"/>
    <n v="541379.75"/>
    <s v="Cash"/>
    <s v="Trsf 25/10/21"/>
    <m/>
  </r>
  <r>
    <d v="2021-10-23T00:00:00"/>
    <n v="10"/>
    <x v="2"/>
    <s v="INV00000142"/>
    <s v="C00000008"/>
    <x v="7"/>
    <s v="RA Gelcoat GP-H (20Kg)"/>
    <n v="4"/>
    <s v="Cash"/>
    <x v="0"/>
    <d v="2021-10-23T00:00:00"/>
    <n v="10"/>
    <n v="2021"/>
    <n v="960"/>
    <n v="-960"/>
    <n v="0"/>
    <n v="542339.75"/>
    <s v="Cash"/>
    <s v="Trsf 25/10/21"/>
    <m/>
  </r>
  <r>
    <d v="2021-10-26T00:00:00"/>
    <n v="10"/>
    <x v="2"/>
    <s v="INV00000143"/>
    <s v="C00000001"/>
    <x v="0"/>
    <s v="RA Resin 3317AW (220Kg)"/>
    <n v="2"/>
    <s v="Cash"/>
    <x v="0"/>
    <d v="2021-10-26T00:00:00"/>
    <n v="10"/>
    <n v="2021"/>
    <n v="3740"/>
    <n v="-3740"/>
    <n v="0"/>
    <n v="546079.75"/>
    <s v="Cash"/>
    <s v="Trsf 27/10/21"/>
    <m/>
  </r>
  <r>
    <d v="2021-10-26T00:00:00"/>
    <n v="10"/>
    <x v="2"/>
    <s v="INV00000143"/>
    <s v="C00000001"/>
    <x v="0"/>
    <s v="RA CSM 450 30kg 79m(L) X 1040mm(W)"/>
    <n v="8"/>
    <s v="Cash"/>
    <x v="0"/>
    <d v="2021-10-26T00:00:00"/>
    <n v="10"/>
    <n v="2021"/>
    <n v="2516"/>
    <n v="-2516"/>
    <n v="0"/>
    <n v="548595.75"/>
    <s v="Cash"/>
    <s v="Trsf 27/10/21"/>
    <m/>
  </r>
  <r>
    <d v="2021-10-26T00:00:00"/>
    <n v="10"/>
    <x v="2"/>
    <s v="INV00000143"/>
    <s v="C00000001"/>
    <x v="0"/>
    <s v="RA Butanox M50 (5kg)"/>
    <n v="4"/>
    <s v="Cash"/>
    <x v="0"/>
    <d v="2021-10-26T00:00:00"/>
    <n v="10"/>
    <n v="2021"/>
    <n v="400"/>
    <n v="-400"/>
    <n v="0"/>
    <n v="548995.75"/>
    <s v="Cash"/>
    <s v="Trsf 27/10/21"/>
    <m/>
  </r>
  <r>
    <d v="2021-10-26T00:00:00"/>
    <n v="10"/>
    <x v="2"/>
    <s v="INV00000143"/>
    <s v="C00000001"/>
    <x v="0"/>
    <s v="RA Styrene Monomer (6Kg)"/>
    <n v="1"/>
    <s v="Cash"/>
    <x v="0"/>
    <d v="2021-10-26T00:00:00"/>
    <n v="10"/>
    <n v="2021"/>
    <n v="0"/>
    <n v="0"/>
    <n v="0"/>
    <n v="548995.75"/>
    <s v="Cash"/>
    <m/>
    <m/>
  </r>
  <r>
    <d v="2021-10-26T00:00:00"/>
    <n v="10"/>
    <x v="2"/>
    <s v="INV00000144"/>
    <s v="C00000020"/>
    <x v="19"/>
    <s v="RA Resin 3317AW (220Kg)"/>
    <n v="2"/>
    <s v="Cash"/>
    <x v="0"/>
    <d v="2021-10-26T00:00:00"/>
    <n v="10"/>
    <n v="2021"/>
    <n v="3916"/>
    <n v="-3916"/>
    <n v="0"/>
    <n v="552911.75"/>
    <s v="Cash"/>
    <s v="Trsf 13/11/21, RM7,000.00"/>
    <m/>
  </r>
  <r>
    <d v="2021-10-26T00:00:00"/>
    <n v="10"/>
    <x v="2"/>
    <s v="INV00000144"/>
    <s v="C00000020"/>
    <x v="19"/>
    <s v="RA Nor 3338W (220Kg)"/>
    <n v="2"/>
    <s v="Cash"/>
    <x v="0"/>
    <d v="2021-10-26T00:00:00"/>
    <n v="10"/>
    <n v="2021"/>
    <n v="3916"/>
    <n v="-3916"/>
    <n v="0"/>
    <n v="556827.75"/>
    <s v="Cash"/>
    <s v="Trsf 13/11/21-RM7,000.00 (3,084.00partial), Trsf 26/11/21-RM3,000.00 (832.00partial)"/>
    <m/>
  </r>
  <r>
    <d v="2021-10-26T00:00:00"/>
    <n v="10"/>
    <x v="2"/>
    <s v="INV00000144"/>
    <s v="C00000020"/>
    <x v="19"/>
    <s v="RA CSM 450 30kg 79m(L) X 1040mm(W)"/>
    <n v="14"/>
    <s v="Cash"/>
    <x v="0"/>
    <d v="2021-10-26T00:00:00"/>
    <n v="10"/>
    <n v="2021"/>
    <n v="4610.2"/>
    <n v="-4610.2"/>
    <n v="0"/>
    <n v="561437.94999999995"/>
    <s v="Cash"/>
    <s v="Trsf 26/11/21-RM3,000.00 (2,168.00partial), Trsf 10/12/21-RM20,000.00 (2,442.20partial)"/>
    <m/>
  </r>
  <r>
    <d v="2021-10-26T00:00:00"/>
    <n v="10"/>
    <x v="2"/>
    <s v="INV00000144"/>
    <s v="C00000020"/>
    <x v="19"/>
    <s v="RA Talcum Powder (25kg)"/>
    <n v="6"/>
    <s v="Cash"/>
    <x v="0"/>
    <d v="2021-10-26T00:00:00"/>
    <n v="10"/>
    <n v="2021"/>
    <n v="375"/>
    <n v="-375"/>
    <n v="0"/>
    <n v="561812.94999999995"/>
    <s v="Cash"/>
    <s v="Trsf 10/12/21-RM20,000.00"/>
    <m/>
  </r>
  <r>
    <d v="2021-10-26T00:00:00"/>
    <n v="10"/>
    <x v="2"/>
    <s v="INV00000144"/>
    <s v="C00000020"/>
    <x v="19"/>
    <s v="RA Woven Roving E-600 (45kg) 1120mm"/>
    <n v="9"/>
    <s v="Cash"/>
    <x v="0"/>
    <d v="2021-10-26T00:00:00"/>
    <n v="10"/>
    <n v="2021"/>
    <n v="3159"/>
    <n v="-3159"/>
    <n v="0"/>
    <n v="564971.94999999995"/>
    <s v="Cash"/>
    <s v="Trsf 10/12/21-RM20,000.00"/>
    <m/>
  </r>
  <r>
    <d v="2021-10-26T00:00:00"/>
    <n v="10"/>
    <x v="2"/>
    <s v="INV00000144"/>
    <s v="C00000020"/>
    <x v="19"/>
    <s v="RK Smooth Cream (25kg)"/>
    <n v="1"/>
    <s v="Cash"/>
    <x v="0"/>
    <d v="2021-10-26T00:00:00"/>
    <n v="10"/>
    <n v="2021"/>
    <n v="1000"/>
    <n v="-1000"/>
    <n v="0"/>
    <n v="565971.94999999995"/>
    <s v="Cash"/>
    <s v="Trsf 10/12/21-RM20,000.00"/>
    <m/>
  </r>
  <r>
    <d v="2021-10-28T00:00:00"/>
    <n v="10"/>
    <x v="2"/>
    <s v="INV00000145"/>
    <s v="C00000008"/>
    <x v="7"/>
    <s v="RA CSM 450 30kg 79m(L) X 1040mm(W)"/>
    <n v="2"/>
    <s v="Cash"/>
    <x v="0"/>
    <d v="2021-10-28T00:00:00"/>
    <n v="10"/>
    <n v="2021"/>
    <n v="510"/>
    <n v="-510"/>
    <n v="0"/>
    <n v="566481.94999999995"/>
    <s v="Cash"/>
    <s v="Trsf 21/1/2022, RM4,006.00"/>
    <m/>
  </r>
  <r>
    <d v="2021-10-27T00:00:00"/>
    <n v="10"/>
    <x v="2"/>
    <s v="INV00000146"/>
    <s v="C00000020"/>
    <x v="19"/>
    <s v="RA Resin 3317AW (220Kg)"/>
    <n v="3"/>
    <s v="Cash"/>
    <x v="0"/>
    <d v="2021-10-27T00:00:00"/>
    <n v="10"/>
    <n v="2021"/>
    <n v="5874"/>
    <n v="-5874"/>
    <n v="0"/>
    <n v="572355.94999999995"/>
    <s v="Cash"/>
    <s v="Trsf 10/12/21-RM20,000.00"/>
    <m/>
  </r>
  <r>
    <d v="2021-10-28T00:00:00"/>
    <n v="10"/>
    <x v="2"/>
    <s v="INV00000147"/>
    <s v="C00000010"/>
    <x v="9"/>
    <s v="RA Resin 3338AW (220kg)"/>
    <n v="6"/>
    <s v="T120"/>
    <x v="4"/>
    <d v="2022-02-25T00:00:00"/>
    <n v="2"/>
    <n v="2022"/>
    <n v="11748"/>
    <n v="-11748"/>
    <n v="0"/>
    <n v="584103.94999999995"/>
    <s v="Term"/>
    <s v="Trsf 10/2/2022 RM35,864.00"/>
    <m/>
  </r>
  <r>
    <d v="2021-10-28T00:00:00"/>
    <n v="10"/>
    <x v="2"/>
    <s v="INV00000147"/>
    <s v="C00000010"/>
    <x v="9"/>
    <s v="RA CSM 450 37kg 79m(L) X 1040mm(W)"/>
    <n v="6"/>
    <s v="T120"/>
    <x v="4"/>
    <d v="2022-02-25T00:00:00"/>
    <n v="2"/>
    <n v="2022"/>
    <n v="1975.8"/>
    <n v="-1975.8"/>
    <n v="0"/>
    <n v="586079.75"/>
    <s v="Term"/>
    <s v="Trsf 10/2/2022 RM35,864.00"/>
    <m/>
  </r>
  <r>
    <d v="2021-10-28T00:00:00"/>
    <n v="10"/>
    <x v="2"/>
    <s v="INV00000148"/>
    <s v="C00000019"/>
    <x v="18"/>
    <s v="RE Frekote 770NC (1 Gallon)"/>
    <n v="2"/>
    <s v="Cash"/>
    <x v="0"/>
    <d v="2021-10-28T00:00:00"/>
    <n v="10"/>
    <n v="2021"/>
    <n v="720"/>
    <n v="-720"/>
    <n v="0"/>
    <n v="586799.75"/>
    <s v="Cash"/>
    <s v="Trsf 30/10/21"/>
    <m/>
  </r>
  <r>
    <d v="2021-10-30T00:00:00"/>
    <n v="10"/>
    <x v="2"/>
    <s v="INV00000149"/>
    <s v="C00000010"/>
    <x v="9"/>
    <s v="RA Resin 3338AW (220kg)"/>
    <n v="4"/>
    <s v="T120"/>
    <x v="4"/>
    <d v="2022-02-27T00:00:00"/>
    <n v="2"/>
    <n v="2022"/>
    <n v="7832"/>
    <n v="-7832"/>
    <n v="0"/>
    <n v="594631.75"/>
    <s v="Term"/>
    <s v="Trsf 10/2/2022 RM35,864.00"/>
    <m/>
  </r>
  <r>
    <d v="2021-10-30T00:00:00"/>
    <n v="10"/>
    <x v="2"/>
    <s v="INV00000149"/>
    <s v="C00000010"/>
    <x v="9"/>
    <s v="RA CSM 450 37kg 79m(L) X 1040mm(W)"/>
    <n v="4"/>
    <s v="T120"/>
    <x v="4"/>
    <d v="2022-02-27T00:00:00"/>
    <n v="2"/>
    <n v="2022"/>
    <n v="1317.2"/>
    <n v="-1317.2"/>
    <n v="0"/>
    <n v="595948.94999999995"/>
    <s v="Term"/>
    <s v="Trsf 10/2/2022 RM35,864.00"/>
    <m/>
  </r>
  <r>
    <d v="2021-10-30T00:00:00"/>
    <n v="10"/>
    <x v="2"/>
    <s v="INV00000149"/>
    <s v="C00000010"/>
    <x v="9"/>
    <s v="RA Talcum Powder (25kg)"/>
    <n v="10"/>
    <s v="T120"/>
    <x v="4"/>
    <d v="2022-02-27T00:00:00"/>
    <n v="2"/>
    <n v="2022"/>
    <n v="550"/>
    <n v="-550"/>
    <n v="0"/>
    <n v="596498.94999999995"/>
    <s v="Term"/>
    <s v="Trsf 10/2/2022 RM35,864.00"/>
    <m/>
  </r>
  <r>
    <d v="2021-10-30T00:00:00"/>
    <n v="10"/>
    <x v="2"/>
    <s v="INV00000149"/>
    <s v="C00000010"/>
    <x v="9"/>
    <s v="RA Mepoxe M (5kg)"/>
    <n v="4"/>
    <s v="T120"/>
    <x v="4"/>
    <d v="2022-02-27T00:00:00"/>
    <n v="2"/>
    <n v="2022"/>
    <n v="320"/>
    <n v="-320"/>
    <n v="0"/>
    <n v="596818.94999999995"/>
    <s v="Term"/>
    <s v="Trsf 10/2/2022 RM35,864.00"/>
    <m/>
  </r>
  <r>
    <d v="2021-11-01T00:00:00"/>
    <n v="11"/>
    <x v="2"/>
    <s v="INV00000150"/>
    <s v="C00000005"/>
    <x v="4"/>
    <s v="RA CSM 450 37kg 79m(L) X 1040mm(W)"/>
    <n v="1"/>
    <s v="Cash"/>
    <x v="0"/>
    <d v="2021-11-01T00:00:00"/>
    <n v="11"/>
    <n v="2021"/>
    <n v="340.4"/>
    <n v="-340.4"/>
    <n v="0"/>
    <n v="597159.35"/>
    <s v="Cash"/>
    <s v="Chq 000090, cleared 19/11/21"/>
    <m/>
  </r>
  <r>
    <d v="2021-11-01T00:00:00"/>
    <n v="11"/>
    <x v="2"/>
    <s v="INV00000150"/>
    <s v="C00000005"/>
    <x v="4"/>
    <s v="RA Pigment Black (1kg)"/>
    <n v="1"/>
    <s v="Cash"/>
    <x v="0"/>
    <d v="2021-11-01T00:00:00"/>
    <n v="11"/>
    <n v="2021"/>
    <n v="40"/>
    <n v="-40"/>
    <n v="0"/>
    <n v="597199.35"/>
    <s v="Cash"/>
    <s v="Chq 000090, cleared 19/11/21"/>
    <m/>
  </r>
  <r>
    <d v="2021-11-02T00:00:00"/>
    <n v="11"/>
    <x v="2"/>
    <s v="INV00000151"/>
    <s v="C00000019"/>
    <x v="18"/>
    <s v="RA Resin 3338AW (220kg)"/>
    <n v="2"/>
    <s v="Cash"/>
    <x v="0"/>
    <d v="2021-11-02T00:00:00"/>
    <n v="11"/>
    <n v="2021"/>
    <n v="3960"/>
    <n v="-3960"/>
    <n v="0"/>
    <n v="601159.35"/>
    <s v="Cash"/>
    <s v="Trsf 3/11/21"/>
    <m/>
  </r>
  <r>
    <d v="2021-11-02T00:00:00"/>
    <n v="11"/>
    <x v="2"/>
    <s v="INV00000151"/>
    <s v="C00000019"/>
    <x v="18"/>
    <s v="RA Talcum Powder (25kg)"/>
    <n v="6"/>
    <s v="Cash"/>
    <x v="0"/>
    <d v="2021-11-02T00:00:00"/>
    <n v="11"/>
    <n v="2021"/>
    <n v="360"/>
    <n v="-360"/>
    <n v="0"/>
    <n v="601519.35"/>
    <s v="Cash"/>
    <s v="Trsf 3/11/21"/>
    <m/>
  </r>
  <r>
    <d v="2021-11-02T00:00:00"/>
    <n v="11"/>
    <x v="2"/>
    <s v="INV00000151"/>
    <s v="C00000019"/>
    <x v="18"/>
    <s v="RA Aerosil (Silica Fume) (10Kg)"/>
    <n v="1"/>
    <s v="Cash"/>
    <x v="0"/>
    <d v="2021-11-02T00:00:00"/>
    <n v="11"/>
    <n v="2021"/>
    <n v="440"/>
    <n v="-440"/>
    <n v="0"/>
    <n v="601959.35"/>
    <s v="Cash"/>
    <s v="Trsf 3/11/21"/>
    <m/>
  </r>
  <r>
    <d v="2021-11-02T00:00:00"/>
    <n v="11"/>
    <x v="2"/>
    <s v="INV00000151"/>
    <s v="C00000019"/>
    <x v="18"/>
    <s v="RE Frekote 770NC (1 Gallon)"/>
    <n v="1"/>
    <s v="Cash"/>
    <x v="0"/>
    <d v="2021-11-02T00:00:00"/>
    <n v="11"/>
    <n v="2021"/>
    <n v="360"/>
    <n v="-360"/>
    <n v="0"/>
    <n v="602319.35"/>
    <s v="Cash"/>
    <s v="Trsf 3/11/21"/>
    <m/>
  </r>
  <r>
    <d v="2021-11-02T00:00:00"/>
    <n v="11"/>
    <x v="2"/>
    <s v="INV00000152"/>
    <s v="C00000003"/>
    <x v="2"/>
    <s v="RF Resin 3317AW (220Kg)"/>
    <n v="1"/>
    <s v="T45"/>
    <x v="1"/>
    <d v="2021-12-17T00:00:00"/>
    <n v="12"/>
    <n v="2021"/>
    <n v="2024"/>
    <n v="-2024"/>
    <n v="0"/>
    <n v="604343.35"/>
    <s v="Cash"/>
    <s v="RHB 001453cleared20/12/21-RM1,500(684.00partial), RHB 001454cleared27/12/21-RM1,500.00 (1,340.00partial)"/>
    <m/>
  </r>
  <r>
    <d v="2021-11-02T00:00:00"/>
    <n v="11"/>
    <x v="2"/>
    <s v="INV00000152"/>
    <s v="C00000003"/>
    <x v="2"/>
    <s v="RA Mepoxe M (5kg)"/>
    <n v="2"/>
    <s v="T45"/>
    <x v="1"/>
    <d v="2021-12-17T00:00:00"/>
    <n v="12"/>
    <n v="2021"/>
    <n v="160"/>
    <n v="-160"/>
    <n v="0"/>
    <n v="604503.35"/>
    <s v="Cash"/>
    <s v="RHB 001454cleared27/12/21-RM1,500.00 (160.00partial)"/>
    <m/>
  </r>
  <r>
    <d v="2021-11-03T00:00:00"/>
    <n v="11"/>
    <x v="2"/>
    <s v="INV00000153"/>
    <s v="C00000020"/>
    <x v="19"/>
    <s v="RA Resin 3317AW (220Kg)"/>
    <n v="2"/>
    <s v="Cash"/>
    <x v="0"/>
    <d v="2021-11-03T00:00:00"/>
    <n v="11"/>
    <n v="2021"/>
    <n v="4048"/>
    <n v="-4048"/>
    <n v="0"/>
    <n v="608551.35"/>
    <s v="Cash"/>
    <s v="Trsf 10/12/21-RM20,000.00"/>
    <m/>
  </r>
  <r>
    <d v="2021-11-03T00:00:00"/>
    <n v="11"/>
    <x v="2"/>
    <s v="INV00000153"/>
    <s v="C00000020"/>
    <x v="19"/>
    <s v="RA Nor 3338W (220Kg)"/>
    <n v="3"/>
    <s v="Cash"/>
    <x v="0"/>
    <d v="2021-11-03T00:00:00"/>
    <n v="11"/>
    <n v="2021"/>
    <n v="6072"/>
    <n v="-6072"/>
    <n v="0"/>
    <n v="614623.35"/>
    <s v="Cash"/>
    <s v="Trsf 10/12/21-RM20,000.00 (3,101.80partial), Trsf 20/12/21-RM10,000.00 (2,970.20partial)"/>
    <m/>
  </r>
  <r>
    <d v="2021-11-03T00:00:00"/>
    <n v="11"/>
    <x v="2"/>
    <s v="INV00000153"/>
    <s v="C00000020"/>
    <x v="19"/>
    <s v="RA CSM 450 37kg 79m(L) X 1040mm(W)"/>
    <n v="15"/>
    <s v="Cash"/>
    <x v="0"/>
    <d v="2021-11-03T00:00:00"/>
    <n v="11"/>
    <n v="2021"/>
    <n v="5106"/>
    <n v="-5106"/>
    <n v="0"/>
    <n v="619729.35"/>
    <s v="Cash"/>
    <s v="Trsf 20/12/21-RM10,000.00"/>
    <m/>
  </r>
  <r>
    <d v="2021-11-03T00:00:00"/>
    <n v="11"/>
    <x v="2"/>
    <s v="INV00000153"/>
    <s v="C00000020"/>
    <x v="19"/>
    <s v="RA Talcum Powder (25kg)"/>
    <n v="5"/>
    <s v="Cash"/>
    <x v="0"/>
    <d v="2021-11-03T00:00:00"/>
    <n v="11"/>
    <n v="2021"/>
    <n v="312.5"/>
    <n v="-312.5"/>
    <n v="0"/>
    <n v="620041.85"/>
    <s v="Cash"/>
    <s v="Trsf 20/12/21-RM10,000.00"/>
    <m/>
  </r>
  <r>
    <d v="2021-11-03T00:00:00"/>
    <n v="11"/>
    <x v="2"/>
    <s v="INV00000153"/>
    <s v="C00000020"/>
    <x v="19"/>
    <s v="RA Woven Roving E-600 (45kg) 1120mm"/>
    <n v="9"/>
    <s v="Cash"/>
    <x v="0"/>
    <d v="2021-11-03T00:00:00"/>
    <n v="11"/>
    <n v="2021"/>
    <n v="3159"/>
    <n v="-3159"/>
    <n v="0"/>
    <n v="623200.85"/>
    <s v="Cash"/>
    <s v="Trsf 20/12/21-RM10,000.00 (1,611.30patial), Trsf 29/12/21-RM12,500.00 (1,547.70patial)"/>
    <m/>
  </r>
  <r>
    <d v="2021-11-03T00:00:00"/>
    <n v="11"/>
    <x v="2"/>
    <s v="INV00000153"/>
    <s v="C00000020"/>
    <x v="19"/>
    <s v="RA Mepoxe M (5kg)"/>
    <n v="4"/>
    <s v="Cash"/>
    <x v="0"/>
    <d v="2021-11-03T00:00:00"/>
    <n v="11"/>
    <n v="2021"/>
    <n v="320"/>
    <n v="-320"/>
    <n v="0"/>
    <n v="623520.85"/>
    <s v="Cash"/>
    <s v="Trsf 29/12/21-RM12,500.00 (320.00partial)"/>
    <m/>
  </r>
  <r>
    <d v="2021-11-03T00:00:00"/>
    <n v="11"/>
    <x v="2"/>
    <s v="INV00000154"/>
    <s v="C00000010"/>
    <x v="9"/>
    <s v="RA Talcum Powder (25kg)"/>
    <n v="5"/>
    <s v="T120"/>
    <x v="4"/>
    <d v="2022-03-03T00:00:00"/>
    <n v="3"/>
    <n v="2022"/>
    <n v="275"/>
    <n v="-275"/>
    <n v="0"/>
    <n v="623795.85"/>
    <s v="Term"/>
    <s v="Trsf 15/2/2022 RM16,388.00"/>
    <m/>
  </r>
  <r>
    <d v="2021-11-03T00:00:00"/>
    <n v="11"/>
    <x v="2"/>
    <s v="INV00000154"/>
    <s v="C00000010"/>
    <x v="9"/>
    <s v="RA Mepoxe M (5kg)"/>
    <n v="4"/>
    <s v="T120"/>
    <x v="4"/>
    <d v="2022-03-03T00:00:00"/>
    <n v="3"/>
    <n v="2022"/>
    <n v="320"/>
    <n v="-320"/>
    <n v="0"/>
    <n v="624115.85"/>
    <s v="Term"/>
    <s v="Trsf 15/2/2022 RM16,388.00"/>
    <m/>
  </r>
  <r>
    <d v="2021-11-03T00:00:00"/>
    <n v="11"/>
    <x v="2"/>
    <s v="INV00000154"/>
    <s v="C00000010"/>
    <x v="9"/>
    <s v="RA Aerosil (Silica Fume) (10Kg)"/>
    <n v="3"/>
    <s v="T120"/>
    <x v="4"/>
    <d v="2022-03-03T00:00:00"/>
    <n v="3"/>
    <n v="2022"/>
    <n v="1320"/>
    <n v="-1320"/>
    <n v="0"/>
    <n v="625435.85"/>
    <s v="Term"/>
    <s v="Trsf 15/2/2022 RM16,388.00"/>
    <m/>
  </r>
  <r>
    <d v="2021-11-03T00:00:00"/>
    <n v="11"/>
    <x v="2"/>
    <s v="INV00000154"/>
    <s v="C00000010"/>
    <x v="9"/>
    <s v="RD Paint Brush 3&quot;(12Pc/Ctr)"/>
    <n v="4"/>
    <s v="T120"/>
    <x v="4"/>
    <d v="2022-03-03T00:00:00"/>
    <n v="3"/>
    <n v="2022"/>
    <n v="220"/>
    <n v="-220"/>
    <n v="0"/>
    <n v="625655.85"/>
    <s v="Term"/>
    <s v="Trsf 15/2/2022 RM16,388.00"/>
    <m/>
  </r>
  <r>
    <d v="2021-11-06T00:00:00"/>
    <n v="11"/>
    <x v="2"/>
    <s v="INV00000155"/>
    <s v="C00000020"/>
    <x v="19"/>
    <s v="RA Resin 3317AW (220Kg)"/>
    <n v="2"/>
    <s v="Cash"/>
    <x v="0"/>
    <d v="2021-11-06T00:00:00"/>
    <n v="11"/>
    <n v="2021"/>
    <n v="4048"/>
    <n v="-4048"/>
    <n v="0"/>
    <n v="629703.85"/>
    <s v="Cash"/>
    <s v="Trsf 29/12/21-RM12,500.00 (4,048.00partial)"/>
    <m/>
  </r>
  <r>
    <d v="2021-11-06T00:00:00"/>
    <n v="11"/>
    <x v="2"/>
    <s v="INV00000155"/>
    <s v="C00000020"/>
    <x v="19"/>
    <s v="RA Nor 3338W (220Kg)"/>
    <n v="3"/>
    <s v="Cash"/>
    <x v="0"/>
    <d v="2021-11-06T00:00:00"/>
    <n v="11"/>
    <n v="2021"/>
    <n v="6072"/>
    <n v="-6072"/>
    <n v="0"/>
    <n v="635775.85"/>
    <s v="Cash"/>
    <s v="Trsf 29/12/21-RM12,500.00 (6,072.00patial)"/>
    <m/>
  </r>
  <r>
    <d v="2021-11-06T00:00:00"/>
    <n v="11"/>
    <x v="2"/>
    <s v="INV00000155"/>
    <s v="C00000020"/>
    <x v="19"/>
    <s v="RA CSM 450 37kg 79m(L) X 1040mm(W)"/>
    <n v="15"/>
    <s v="Cash"/>
    <x v="0"/>
    <d v="2021-11-06T00:00:00"/>
    <n v="11"/>
    <n v="2021"/>
    <n v="5106"/>
    <n v="-5106"/>
    <n v="0"/>
    <n v="640881.85"/>
    <s v="Cash"/>
    <s v="Trsf 29/12/21-RM12,500.00 (512.30partial), Trsf 13/1/21-37,500.00 (4,593.70patial)"/>
    <m/>
  </r>
  <r>
    <d v="2021-11-06T00:00:00"/>
    <n v="11"/>
    <x v="2"/>
    <s v="INV00000155"/>
    <s v="C00000020"/>
    <x v="19"/>
    <s v="RA Talcum Powder (25kg)"/>
    <n v="5"/>
    <s v="Cash"/>
    <x v="0"/>
    <d v="2021-11-06T00:00:00"/>
    <n v="11"/>
    <n v="2021"/>
    <n v="312.5"/>
    <n v="-312.5"/>
    <n v="0"/>
    <n v="641194.35"/>
    <s v="Cash"/>
    <s v="Trsf 13/1/21-37,500.00 "/>
    <m/>
  </r>
  <r>
    <d v="2021-11-06T00:00:00"/>
    <n v="11"/>
    <x v="2"/>
    <s v="INV00000155"/>
    <s v="C00000020"/>
    <x v="19"/>
    <s v="RA Woven Roving E-600 (45kg) 1120mm"/>
    <n v="7"/>
    <s v="Cash"/>
    <x v="0"/>
    <d v="2021-11-06T00:00:00"/>
    <n v="11"/>
    <n v="2021"/>
    <n v="2457"/>
    <n v="-2457"/>
    <n v="0"/>
    <n v="643651.35"/>
    <s v="Cash"/>
    <s v="Trsf 13/1/21-37,500.00 "/>
    <m/>
  </r>
  <r>
    <d v="2021-11-06T00:00:00"/>
    <n v="11"/>
    <x v="2"/>
    <s v="INV00000155"/>
    <s v="C00000020"/>
    <x v="19"/>
    <s v="RA Mepoxe M (5kg)"/>
    <n v="4"/>
    <s v="Cash"/>
    <x v="0"/>
    <d v="2021-11-06T00:00:00"/>
    <n v="11"/>
    <n v="2021"/>
    <n v="320"/>
    <n v="-320"/>
    <n v="0"/>
    <n v="643971.35"/>
    <s v="Cash"/>
    <s v="Trsf 13/1/21-37,500.00 "/>
    <m/>
  </r>
  <r>
    <d v="2021-11-06T00:00:00"/>
    <n v="11"/>
    <x v="2"/>
    <s v="INV00000155"/>
    <s v="C00000020"/>
    <x v="19"/>
    <s v="RK Smooth Cream (25kg)"/>
    <n v="1"/>
    <s v="Cash"/>
    <x v="0"/>
    <d v="2021-11-06T00:00:00"/>
    <n v="11"/>
    <n v="2021"/>
    <n v="1000"/>
    <n v="-1000"/>
    <n v="0"/>
    <n v="644971.35"/>
    <s v="Cash"/>
    <s v="Trsf 13/1/21-37,500.00 "/>
    <m/>
  </r>
  <r>
    <d v="2021-11-08T00:00:00"/>
    <n v="11"/>
    <x v="2"/>
    <s v="INV00000156"/>
    <s v="C00000010"/>
    <x v="9"/>
    <s v="RA Resin 3338AW (220kg)"/>
    <n v="6"/>
    <s v="T120"/>
    <x v="4"/>
    <d v="2022-03-08T00:00:00"/>
    <n v="3"/>
    <n v="2022"/>
    <n v="12144"/>
    <n v="-12144"/>
    <n v="0"/>
    <n v="657115.35"/>
    <s v="Cash"/>
    <s v="Trsf 15/2/2022 RM16,388.00"/>
    <m/>
  </r>
  <r>
    <d v="2021-11-08T00:00:00"/>
    <n v="11"/>
    <x v="2"/>
    <s v="INV00000156"/>
    <s v="C00000010"/>
    <x v="9"/>
    <s v="RA CSM 450 37kg 79m(L) X 1040mm(W)"/>
    <n v="6"/>
    <s v="T120"/>
    <x v="4"/>
    <d v="2022-03-08T00:00:00"/>
    <n v="3"/>
    <n v="2022"/>
    <n v="2109"/>
    <n v="-2109"/>
    <n v="0"/>
    <n v="659224.35"/>
    <s v="Cash"/>
    <s v="Trsf 15/2/2022 RM16,388.00"/>
    <m/>
  </r>
  <r>
    <d v="2021-11-09T00:00:00"/>
    <n v="11"/>
    <x v="2"/>
    <s v="INV00000157"/>
    <s v="CA1"/>
    <x v="20"/>
    <s v="RA Resin 3317AW (20Kg)"/>
    <n v="1"/>
    <s v="Cash"/>
    <x v="0"/>
    <d v="2021-11-09T00:00:00"/>
    <n v="11"/>
    <n v="2021"/>
    <n v="240"/>
    <n v="-240"/>
    <n v="0"/>
    <n v="659464.35"/>
    <s v="Cash"/>
    <s v="Cash in 9/11/21"/>
    <m/>
  </r>
  <r>
    <d v="2021-11-10T00:00:00"/>
    <n v="11"/>
    <x v="2"/>
    <s v="INV00000158"/>
    <s v="C00000021"/>
    <x v="21"/>
    <s v="RA Resin 3317AW (220Kg)"/>
    <n v="1"/>
    <s v="Cash"/>
    <x v="0"/>
    <d v="2021-11-10T00:00:00"/>
    <n v="11"/>
    <n v="2021"/>
    <n v="2024"/>
    <n v="-2024"/>
    <n v="0"/>
    <n v="661488.35"/>
    <s v="Cash"/>
    <s v="Chq PBB 395353, dd 301121"/>
    <m/>
  </r>
  <r>
    <d v="2021-11-11T00:00:00"/>
    <n v="11"/>
    <x v="2"/>
    <s v="INV00000159"/>
    <s v="C00000020"/>
    <x v="19"/>
    <s v="RA Resin 3338AW (220kg)"/>
    <n v="10"/>
    <s v="Cash"/>
    <x v="0"/>
    <d v="2021-11-11T00:00:00"/>
    <n v="11"/>
    <n v="2021"/>
    <n v="20680"/>
    <n v="-20680"/>
    <n v="0"/>
    <n v="682168.35"/>
    <s v="Cash"/>
    <s v="Trsf 13/1/21-37,500.00 "/>
    <m/>
  </r>
  <r>
    <d v="2021-11-11T00:00:00"/>
    <n v="11"/>
    <x v="2"/>
    <s v="INV00000159"/>
    <s v="C00000020"/>
    <x v="19"/>
    <s v="RA CSM 450 37kg 79m(L) X 1040mm(W)"/>
    <n v="15"/>
    <s v="Cash"/>
    <x v="0"/>
    <d v="2021-11-11T00:00:00"/>
    <n v="11"/>
    <n v="2021"/>
    <n v="5328"/>
    <n v="-5328"/>
    <n v="0"/>
    <n v="687496.35"/>
    <s v="Cash"/>
    <s v="Trsf 13/1/21-37,500.00 "/>
    <m/>
  </r>
  <r>
    <d v="2021-11-11T00:00:00"/>
    <n v="11"/>
    <x v="2"/>
    <s v="INV00000159"/>
    <s v="C00000020"/>
    <x v="19"/>
    <s v="RA Woven Roving E-600 (45kg) 1120mm"/>
    <n v="14"/>
    <s v="Cash"/>
    <x v="0"/>
    <d v="2021-11-11T00:00:00"/>
    <n v="11"/>
    <n v="2021"/>
    <n v="4914"/>
    <n v="-4914"/>
    <n v="0"/>
    <n v="692410.35"/>
    <s v="Cash"/>
    <s v="Trsf 13/1/21-37,500.00 (2,808.80 partial), Trsf 21/1/2021-RM5,000.00 (2,105.20 parital)"/>
    <m/>
  </r>
  <r>
    <d v="2021-11-11T00:00:00"/>
    <n v="11"/>
    <x v="2"/>
    <s v="INV00000159"/>
    <s v="C00000020"/>
    <x v="19"/>
    <s v="RA Talcum Powder (25kg)"/>
    <n v="4"/>
    <s v="Cash"/>
    <x v="0"/>
    <d v="2021-11-11T00:00:00"/>
    <n v="11"/>
    <n v="2021"/>
    <n v="250"/>
    <n v="-250"/>
    <n v="0"/>
    <n v="692660.35"/>
    <s v="Cash"/>
    <s v="Trsf 21/1/2021-RM5,000.00"/>
    <m/>
  </r>
  <r>
    <d v="2021-11-11T00:00:00"/>
    <n v="11"/>
    <x v="2"/>
    <s v="INV00000159"/>
    <s v="C00000020"/>
    <x v="19"/>
    <s v="RK Smooth Cream (25kg)"/>
    <n v="2"/>
    <s v="Cash"/>
    <x v="0"/>
    <d v="2021-11-11T00:00:00"/>
    <n v="11"/>
    <n v="2021"/>
    <n v="2000"/>
    <n v="-2000"/>
    <n v="0"/>
    <n v="694660.35"/>
    <s v="Cash"/>
    <s v="Trsf 21/1/2021-RM5,000.00"/>
    <m/>
  </r>
  <r>
    <d v="2021-11-11T00:00:00"/>
    <n v="11"/>
    <x v="2"/>
    <s v="INV00000160"/>
    <s v="C00000020"/>
    <x v="19"/>
    <s v="RA Talcum Powder (25kg)"/>
    <n v="5"/>
    <s v="Cash"/>
    <x v="0"/>
    <d v="2021-11-11T00:00:00"/>
    <n v="11"/>
    <n v="2021"/>
    <n v="312.5"/>
    <n v="-312.5"/>
    <n v="0"/>
    <n v="694972.85"/>
    <s v="Cash"/>
    <s v="Trsf 21/1/2021-RM5,000.00"/>
    <m/>
  </r>
  <r>
    <d v="2021-11-13T00:00:00"/>
    <n v="11"/>
    <x v="2"/>
    <s v="INV00000161"/>
    <s v="C00000020"/>
    <x v="12"/>
    <s v="RA Resin 3317AW (220Kg)"/>
    <n v="1"/>
    <s v="Cash"/>
    <x v="0"/>
    <d v="2021-11-13T00:00:00"/>
    <n v="11"/>
    <n v="2021"/>
    <n v="2090"/>
    <n v="-2090"/>
    <n v="0"/>
    <n v="697062.85"/>
    <s v="Cash"/>
    <s v="Trsf 11/11/21 RM2,070.00"/>
    <m/>
  </r>
  <r>
    <d v="2021-11-13T00:00:00"/>
    <n v="11"/>
    <x v="2"/>
    <s v="INV00000161"/>
    <s v="C00000020"/>
    <x v="12"/>
    <s v="RJ TR104 Hi Temp Wax"/>
    <n v="2"/>
    <s v="Cash"/>
    <x v="0"/>
    <d v="2021-11-13T00:00:00"/>
    <n v="11"/>
    <n v="2021"/>
    <n v="120"/>
    <n v="-120"/>
    <n v="0"/>
    <n v="697182.85"/>
    <s v="Cash"/>
    <s v="Trsf 12/11/21 RM1,000.00"/>
    <m/>
  </r>
  <r>
    <d v="2021-11-13T00:00:00"/>
    <n v="11"/>
    <x v="2"/>
    <s v="INV00000161"/>
    <s v="C00000020"/>
    <x v="12"/>
    <s v="RA Gelcoat GP-H (20Kg)"/>
    <n v="2"/>
    <s v="Cash"/>
    <x v="0"/>
    <d v="2021-11-13T00:00:00"/>
    <n v="11"/>
    <n v="2021"/>
    <n v="540"/>
    <n v="-540"/>
    <n v="0"/>
    <n v="697722.85"/>
    <s v="Cash"/>
    <s v="Trsf 12/11/21 RM1,000.00"/>
    <m/>
  </r>
  <r>
    <d v="2021-11-13T00:00:00"/>
    <n v="11"/>
    <x v="2"/>
    <s v="INV00000161"/>
    <s v="C00000020"/>
    <x v="12"/>
    <s v="RA Pigment H 2006 Dark Grey (5Kg)"/>
    <n v="2"/>
    <s v="Cash"/>
    <x v="0"/>
    <d v="2021-11-13T00:00:00"/>
    <n v="11"/>
    <n v="2021"/>
    <n v="320"/>
    <n v="-320"/>
    <n v="0"/>
    <n v="698042.85"/>
    <s v="Cash"/>
    <s v="Trsf 12/11/21 RM1,000.00"/>
    <m/>
  </r>
  <r>
    <d v="2021-11-13T00:00:00"/>
    <n v="11"/>
    <x v="2"/>
    <s v="INV00000162"/>
    <s v="C00000019"/>
    <x v="18"/>
    <s v="RA Resin 3338AW (220kg)"/>
    <n v="2"/>
    <s v="Cash"/>
    <x v="0"/>
    <d v="2021-11-13T00:00:00"/>
    <n v="11"/>
    <n v="2021"/>
    <n v="4048"/>
    <n v="-4048"/>
    <n v="0"/>
    <n v="702090.85"/>
    <s v="Cash"/>
    <s v="Trsf 13/11/21, RM5,366.60"/>
    <m/>
  </r>
  <r>
    <d v="2021-11-13T00:00:00"/>
    <n v="11"/>
    <x v="2"/>
    <s v="INV00000162"/>
    <s v="C00000019"/>
    <x v="18"/>
    <s v="RG CSM 450 CQ 54kg 64m(L) X 1860mm(W)"/>
    <n v="2"/>
    <s v="Cash"/>
    <x v="0"/>
    <d v="2021-11-13T00:00:00"/>
    <n v="11"/>
    <n v="2021"/>
    <n v="993.6"/>
    <n v="-993.6"/>
    <n v="0"/>
    <n v="703084.45"/>
    <s v="Cash"/>
    <s v="Trsf 13/11/21, RM5,366.60"/>
    <m/>
  </r>
  <r>
    <d v="2021-11-13T00:00:00"/>
    <n v="11"/>
    <x v="2"/>
    <s v="INV00000162"/>
    <s v="C00000019"/>
    <x v="18"/>
    <s v="RA Talcum Powder (25kg)"/>
    <n v="2"/>
    <s v="Cash"/>
    <x v="0"/>
    <d v="2021-11-13T00:00:00"/>
    <n v="11"/>
    <n v="2021"/>
    <n v="125"/>
    <n v="-125"/>
    <n v="0"/>
    <n v="703209.45"/>
    <s v="Cash"/>
    <s v="Trsf 13/11/21, RM5,366.60"/>
    <m/>
  </r>
  <r>
    <d v="2021-11-13T00:00:00"/>
    <n v="11"/>
    <x v="2"/>
    <s v="INV00000162"/>
    <s v="C00000019"/>
    <x v="18"/>
    <s v="RA Butanox M50 (5kg)"/>
    <n v="2"/>
    <s v="Cash"/>
    <x v="0"/>
    <d v="2021-11-13T00:00:00"/>
    <n v="11"/>
    <n v="2021"/>
    <n v="200"/>
    <n v="-200"/>
    <n v="0"/>
    <n v="703409.45"/>
    <s v="Cash"/>
    <s v="Trsf 13/11/21, RM5,366.60"/>
    <m/>
  </r>
  <r>
    <d v="2021-11-23T00:00:00"/>
    <n v="11"/>
    <x v="2"/>
    <s v="INV00000163"/>
    <s v="C00000003"/>
    <x v="2"/>
    <s v="RA Resin 3317AW (220Kg)"/>
    <n v="1"/>
    <s v="T45"/>
    <x v="1"/>
    <d v="2022-01-07T00:00:00"/>
    <n v="1"/>
    <n v="2022"/>
    <n v="2024"/>
    <n v="-2024"/>
    <n v="0"/>
    <n v="705433.45"/>
    <s v="Term"/>
    <s v="RHB 001457cleared29/12/21-RM2,366.50 (2,024.00partial)"/>
    <m/>
  </r>
  <r>
    <d v="2021-11-23T00:00:00"/>
    <n v="11"/>
    <x v="2"/>
    <s v="INV00000163"/>
    <s v="C00000003"/>
    <x v="2"/>
    <s v="RA Mepoxe M (5kg)"/>
    <n v="2"/>
    <s v="T45"/>
    <x v="1"/>
    <d v="2022-01-07T00:00:00"/>
    <n v="1"/>
    <n v="2022"/>
    <n v="170"/>
    <n v="-170"/>
    <n v="0"/>
    <n v="705603.45"/>
    <s v="Term"/>
    <s v="RHB 001457cleared29/12/21-RM2,366.50 (170.00artial)"/>
    <m/>
  </r>
  <r>
    <d v="2021-11-23T00:00:00"/>
    <n v="11"/>
    <x v="2"/>
    <s v="INV00000163"/>
    <s v="C00000003"/>
    <x v="2"/>
    <s v="RA Talcum Powder (25kg)"/>
    <n v="3"/>
    <s v="T45"/>
    <x v="1"/>
    <d v="2022-01-07T00:00:00"/>
    <n v="1"/>
    <n v="2022"/>
    <n v="172.5"/>
    <n v="-172.5"/>
    <n v="0"/>
    <n v="705775.95"/>
    <s v="Term"/>
    <s v="RHB 001457cleared29/12/21-RM2,366.50 (172.50partial)"/>
    <m/>
  </r>
  <r>
    <d v="2021-11-26T00:00:00"/>
    <n v="11"/>
    <x v="2"/>
    <s v="INV00000164"/>
    <s v="C00000019"/>
    <x v="18"/>
    <s v="RA Resin 3338AW (220kg)"/>
    <n v="1"/>
    <s v="Cash"/>
    <x v="0"/>
    <d v="2021-11-26T00:00:00"/>
    <n v="11"/>
    <n v="2021"/>
    <n v="2024"/>
    <n v="-2024"/>
    <n v="0"/>
    <n v="707799.95"/>
    <s v="Cash"/>
    <s v="Trsf 28/11/21"/>
    <m/>
  </r>
  <r>
    <d v="2021-11-26T00:00:00"/>
    <n v="11"/>
    <x v="2"/>
    <s v="INV00000164"/>
    <s v="C00000019"/>
    <x v="18"/>
    <s v="RA Talcum Powder (25kg)"/>
    <n v="4"/>
    <s v="Cash"/>
    <x v="0"/>
    <d v="2021-11-26T00:00:00"/>
    <n v="11"/>
    <n v="2021"/>
    <n v="250"/>
    <n v="-250"/>
    <n v="0"/>
    <n v="708049.95"/>
    <s v="Cash"/>
    <s v="Trsf 28/11/21"/>
    <m/>
  </r>
  <r>
    <d v="2021-11-26T00:00:00"/>
    <n v="11"/>
    <x v="2"/>
    <s v="INV00000164"/>
    <s v="C00000019"/>
    <x v="18"/>
    <s v="RA Butanox M50 (5kg)"/>
    <n v="1"/>
    <s v="Cash"/>
    <x v="0"/>
    <d v="2021-11-26T00:00:00"/>
    <n v="11"/>
    <n v="2021"/>
    <n v="100"/>
    <n v="-100"/>
    <n v="0"/>
    <n v="708149.95"/>
    <s v="Cash"/>
    <s v="Trsf 28/11/21"/>
    <m/>
  </r>
  <r>
    <d v="2021-11-26T00:00:00"/>
    <n v="11"/>
    <x v="2"/>
    <s v="INV00000165"/>
    <s v="C00000019"/>
    <x v="18"/>
    <s v="RA Resin 3338AW (220kg)"/>
    <n v="1"/>
    <s v="Cash"/>
    <x v="0"/>
    <d v="2021-11-26T00:00:00"/>
    <n v="11"/>
    <n v="2021"/>
    <n v="2024"/>
    <n v="-2024"/>
    <n v="0"/>
    <n v="710173.95"/>
    <s v="Cash"/>
    <s v="Trsf 28/11/21"/>
    <m/>
  </r>
  <r>
    <d v="2021-11-29T00:00:00"/>
    <n v="11"/>
    <x v="2"/>
    <s v="INV00000166"/>
    <s v="C00000008"/>
    <x v="7"/>
    <s v="RA Resin 3317AW (220Kg)"/>
    <n v="1"/>
    <s v="Cash"/>
    <x v="0"/>
    <d v="2021-11-29T00:00:00"/>
    <n v="11"/>
    <n v="2021"/>
    <n v="2090"/>
    <n v="-2090"/>
    <n v="0"/>
    <n v="712263.95"/>
    <s v="Cash"/>
    <s v="Trsf 21/1/2022, RM4,006.00"/>
    <m/>
  </r>
  <r>
    <d v="2021-11-29T00:00:00"/>
    <n v="11"/>
    <x v="2"/>
    <s v="INV00000166"/>
    <s v="C00000008"/>
    <x v="7"/>
    <s v="RA CSM 450 30kg 79m(L) X 1040mm(W)"/>
    <n v="4"/>
    <s v="Cash"/>
    <x v="0"/>
    <d v="2021-11-29T00:00:00"/>
    <n v="11"/>
    <n v="2021"/>
    <n v="1406"/>
    <n v="-1406"/>
    <n v="0"/>
    <n v="713669.95"/>
    <s v="Cash"/>
    <s v="Trsf 21/1/2022, RM4,006.00"/>
    <m/>
  </r>
  <r>
    <d v="2021-12-07T00:00:00"/>
    <n v="12"/>
    <x v="2"/>
    <s v="INV00000167"/>
    <s v="C00000020"/>
    <x v="19"/>
    <s v="RA Resin 3317AW (220Kg)"/>
    <n v="3"/>
    <s v="Cash"/>
    <x v="0"/>
    <d v="2021-12-07T00:00:00"/>
    <n v="12"/>
    <n v="2021"/>
    <n v="6138"/>
    <n v="-6138"/>
    <n v="0"/>
    <n v="719807.95"/>
    <s v="Cash"/>
    <s v="Trsf 7/12/21"/>
    <m/>
  </r>
  <r>
    <d v="2021-12-07T00:00:00"/>
    <n v="12"/>
    <x v="2"/>
    <s v="INV00000167"/>
    <s v="C00000020"/>
    <x v="19"/>
    <s v="RA CSM 450 37kg 79m(L) X 1040mm(W)"/>
    <n v="9"/>
    <s v="Cash"/>
    <x v="0"/>
    <d v="2021-12-07T00:00:00"/>
    <n v="12"/>
    <n v="2021"/>
    <n v="3263.4"/>
    <n v="-3263.4"/>
    <n v="0"/>
    <n v="723071.35"/>
    <s v="Cash"/>
    <s v="Trsf 7/12/21"/>
    <m/>
  </r>
  <r>
    <d v="2021-12-07T00:00:00"/>
    <n v="12"/>
    <x v="2"/>
    <s v="INV00000167"/>
    <s v="C00000020"/>
    <x v="19"/>
    <s v="RA Woven Roving E-600 (45kg) 1120mm"/>
    <n v="6"/>
    <s v="Cash"/>
    <x v="0"/>
    <d v="2021-12-07T00:00:00"/>
    <n v="12"/>
    <n v="2021"/>
    <n v="2430"/>
    <n v="-2430"/>
    <n v="0"/>
    <n v="725501.35"/>
    <s v="Cash"/>
    <s v="Trsf 7/12/21"/>
    <m/>
  </r>
  <r>
    <d v="2021-12-07T00:00:00"/>
    <n v="12"/>
    <x v="2"/>
    <s v="INV00000167"/>
    <s v="C00000020"/>
    <x v="19"/>
    <s v="RA Talcum Powder (25kg)"/>
    <n v="3"/>
    <s v="Cash"/>
    <x v="0"/>
    <d v="2021-12-07T00:00:00"/>
    <n v="12"/>
    <n v="2021"/>
    <n v="187.5"/>
    <n v="-187.5"/>
    <n v="0"/>
    <n v="725688.85"/>
    <s v="Cash"/>
    <s v="Trsf 7/12/21"/>
    <m/>
  </r>
  <r>
    <d v="2021-12-07T00:00:00"/>
    <n v="12"/>
    <x v="2"/>
    <s v="INV00000167"/>
    <s v="C00000020"/>
    <x v="19"/>
    <s v="RA Mepoxe M (5kg)"/>
    <n v="2"/>
    <s v="Cash"/>
    <x v="0"/>
    <d v="2021-12-07T00:00:00"/>
    <n v="12"/>
    <n v="2021"/>
    <n v="170"/>
    <n v="-170"/>
    <n v="0"/>
    <n v="725858.85"/>
    <s v="Cash"/>
    <s v="Trsf 7/12/21"/>
    <m/>
  </r>
  <r>
    <d v="2021-12-10T00:00:00"/>
    <n v="12"/>
    <x v="2"/>
    <s v="INV00000168"/>
    <s v="C00000013"/>
    <x v="12"/>
    <s v="RA Resin 3317AW (220Kg)"/>
    <n v="1"/>
    <s v="Cash"/>
    <x v="0"/>
    <d v="2021-12-10T00:00:00"/>
    <n v="12"/>
    <n v="2021"/>
    <n v="2112"/>
    <n v="-2112"/>
    <n v="0"/>
    <n v="727970.85"/>
    <s v="Cash"/>
    <s v="Trsf 11 &amp; 12/12/21, RM3,000.00 &amp; 2,175.40"/>
    <m/>
  </r>
  <r>
    <d v="2021-12-10T00:00:00"/>
    <n v="12"/>
    <x v="2"/>
    <s v="INV00000168"/>
    <s v="C00000013"/>
    <x v="12"/>
    <s v="RJ TR104 Hi Temp Wax"/>
    <n v="1"/>
    <s v="Cash"/>
    <x v="0"/>
    <d v="2021-12-10T00:00:00"/>
    <n v="12"/>
    <n v="2021"/>
    <n v="60"/>
    <n v="-60"/>
    <n v="0"/>
    <n v="728030.85"/>
    <s v="Cash"/>
    <s v="Trsf 11 &amp; 12/12/21, RM3,000.00 &amp; 2,175.40"/>
    <m/>
  </r>
  <r>
    <d v="2021-12-10T00:00:00"/>
    <n v="12"/>
    <x v="2"/>
    <s v="INV00000168"/>
    <s v="C00000013"/>
    <x v="12"/>
    <s v="RA Gelcoat GP-H (20Kg)"/>
    <n v="1"/>
    <s v="Cash"/>
    <x v="0"/>
    <d v="2021-12-10T00:00:00"/>
    <n v="12"/>
    <n v="2021"/>
    <n v="270"/>
    <n v="-270"/>
    <n v="0"/>
    <n v="728300.85"/>
    <s v="Cash"/>
    <s v="Trsf 11 &amp; 12/12/21, RM3,000.00 &amp; 2,175.40"/>
    <m/>
  </r>
  <r>
    <d v="2021-12-10T00:00:00"/>
    <n v="12"/>
    <x v="2"/>
    <s v="INV00000168"/>
    <s v="C00000013"/>
    <x v="12"/>
    <s v="RA Pigment H 2006 Dark Grey (5Kg)"/>
    <n v="2"/>
    <s v="Cash"/>
    <x v="0"/>
    <d v="2021-12-10T00:00:00"/>
    <n v="12"/>
    <n v="2021"/>
    <n v="320"/>
    <n v="-320"/>
    <n v="0"/>
    <n v="728620.85"/>
    <s v="Cash"/>
    <s v="Trsf 11 &amp; 12/12/21, RM3,000.00 &amp; 2,175.40"/>
    <m/>
  </r>
  <r>
    <d v="2021-12-10T00:00:00"/>
    <n v="12"/>
    <x v="2"/>
    <s v="INV00000168"/>
    <s v="C00000013"/>
    <x v="12"/>
    <s v="RE Frekote 770NC (1 Gallon)"/>
    <n v="1"/>
    <s v="Cash"/>
    <x v="0"/>
    <d v="2021-12-10T00:00:00"/>
    <n v="12"/>
    <n v="2021"/>
    <n v="390"/>
    <n v="-390"/>
    <n v="0"/>
    <n v="729010.85"/>
    <s v="Cash"/>
    <s v="Trsf 11 &amp; 12/12/21, RM3,000.00 &amp; 2,175.40"/>
    <m/>
  </r>
  <r>
    <d v="2021-12-10T00:00:00"/>
    <n v="12"/>
    <x v="2"/>
    <s v="INV00000168"/>
    <s v="C00000013"/>
    <x v="12"/>
    <s v="RA Mepoxe M (5kg)"/>
    <n v="2"/>
    <s v="Cash"/>
    <x v="0"/>
    <d v="2021-12-10T00:00:00"/>
    <n v="12"/>
    <n v="2021"/>
    <n v="170"/>
    <n v="-170"/>
    <n v="0"/>
    <n v="729180.85"/>
    <s v="Cash"/>
    <s v="Trsf 11 &amp; 12/12/21, RM3,000.00 &amp; 2,175.40"/>
    <m/>
  </r>
  <r>
    <d v="2021-12-10T00:00:00"/>
    <n v="12"/>
    <x v="2"/>
    <s v="INV00000168"/>
    <s v="C00000013"/>
    <x v="12"/>
    <s v="RD Paint Brush 1.1/2&quot;(12Pc/Ctr)"/>
    <n v="1"/>
    <s v="Cash"/>
    <x v="0"/>
    <d v="2021-12-10T00:00:00"/>
    <n v="12"/>
    <n v="2021"/>
    <n v="45"/>
    <n v="-45"/>
    <n v="0"/>
    <n v="729225.85"/>
    <s v="Cash"/>
    <s v="Trsf 11 &amp; 12/12/21, RM3,000.00 &amp; 2,175.40"/>
    <m/>
  </r>
  <r>
    <d v="2021-12-10T00:00:00"/>
    <n v="12"/>
    <x v="2"/>
    <s v="INV00000168"/>
    <s v="C00000013"/>
    <x v="12"/>
    <s v="RA CSM 450 GSM 54kg 64m(L) X 1860mm(W)"/>
    <n v="1"/>
    <s v="Cash"/>
    <x v="0"/>
    <d v="2021-12-10T00:00:00"/>
    <n v="12"/>
    <n v="2021"/>
    <n v="529.20000000000005"/>
    <n v="-529.20000000000005"/>
    <n v="0"/>
    <n v="729755.04999999993"/>
    <s v="Cash"/>
    <s v="Trsf 11 &amp; 12/12/21, RM3,000.00 &amp; 2,175.40"/>
    <m/>
  </r>
  <r>
    <d v="2021-12-10T00:00:00"/>
    <n v="12"/>
    <x v="2"/>
    <s v="INV00000168"/>
    <s v="C00000013"/>
    <x v="12"/>
    <s v="RA CSM 300 GSM 54Kg 96m(L) X 1860mm(W)"/>
    <n v="1"/>
    <s v="Cash"/>
    <x v="0"/>
    <d v="2021-12-10T00:00:00"/>
    <n v="12"/>
    <n v="2021"/>
    <n v="529.20000000000005"/>
    <n v="-529.20000000000005"/>
    <n v="0"/>
    <n v="730284.24999999988"/>
    <s v="Cash"/>
    <s v="Trsf 11 &amp; 12/12/21, RM3,000.00 &amp; 2,175.40"/>
    <m/>
  </r>
  <r>
    <d v="2021-12-10T00:00:00"/>
    <n v="12"/>
    <x v="2"/>
    <s v="INV00000168"/>
    <s v="C00000013"/>
    <x v="12"/>
    <s v="RA Tissue Mat (300M2) 30G/M2 1Meter (9Kg) Soft"/>
    <n v="1"/>
    <s v="Cash"/>
    <x v="0"/>
    <d v="2021-12-10T00:00:00"/>
    <n v="12"/>
    <n v="2021"/>
    <n v="750"/>
    <n v="-750"/>
    <n v="0"/>
    <n v="731034.24999999988"/>
    <s v="Cash"/>
    <s v="Trsf 11 &amp; 12/12/21, RM3,000.00 &amp; 2,175.40"/>
    <m/>
  </r>
  <r>
    <d v="2021-12-10T00:00:00"/>
    <n v="12"/>
    <x v="2"/>
    <s v="INV00000169"/>
    <s v="C00000020"/>
    <x v="19"/>
    <s v="RA Resin 9539W (225Kg)"/>
    <n v="5"/>
    <s v="Cash"/>
    <x v="0"/>
    <d v="2021-12-10T00:00:00"/>
    <n v="12"/>
    <n v="2021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d v="2021-12-10T00:00:00"/>
    <n v="12"/>
    <x v="2"/>
    <s v="INV00000169"/>
    <s v="C00000020"/>
    <x v="19"/>
    <s v="RA CSM 450 TWL 60kg 64m(L) X 2080mm(W)"/>
    <n v="6"/>
    <s v="Cash"/>
    <x v="0"/>
    <d v="2021-12-10T00:00:00"/>
    <n v="12"/>
    <n v="2021"/>
    <n v="3420"/>
    <n v="-3420"/>
    <n v="0"/>
    <n v="744916.74999999988"/>
    <s v="Cash"/>
    <s v="Trsf 26/2/22-RM2,900.00(2,769.80partial), Trsf 15/3/22-RM16,000.00(RM650.20partial)"/>
    <m/>
  </r>
  <r>
    <d v="2021-12-10T00:00:00"/>
    <n v="12"/>
    <x v="2"/>
    <s v="INV00000169"/>
    <s v="C00000020"/>
    <x v="19"/>
    <s v="RA Woven Roving E-600 (45kg) 1120mm"/>
    <n v="7"/>
    <s v="Cash"/>
    <x v="0"/>
    <d v="2021-12-10T00:00:00"/>
    <n v="12"/>
    <n v="2021"/>
    <n v="2835"/>
    <n v="-2835"/>
    <n v="0"/>
    <n v="747751.74999999988"/>
    <s v="Cash"/>
    <s v="Trsf 15/3/22-RM16,000.00"/>
    <m/>
  </r>
  <r>
    <d v="2021-12-10T00:00:00"/>
    <n v="12"/>
    <x v="2"/>
    <s v="INV00000169"/>
    <s v="C00000020"/>
    <x v="19"/>
    <s v="RA Talcum Powder (25kg)"/>
    <n v="5"/>
    <s v="Cash"/>
    <x v="0"/>
    <d v="2021-12-10T00:00:00"/>
    <n v="12"/>
    <n v="2021"/>
    <n v="312.5"/>
    <n v="-312.5"/>
    <n v="0"/>
    <n v="748064.24999999988"/>
    <s v="Cash"/>
    <s v="Trsf 15/3/22-RM16,000.00"/>
    <m/>
  </r>
  <r>
    <d v="2021-12-10T00:00:00"/>
    <n v="12"/>
    <x v="2"/>
    <s v="INV00000169"/>
    <s v="C00000020"/>
    <x v="19"/>
    <s v="RK Smooth Cream (25kg)"/>
    <n v="1"/>
    <s v="Cash"/>
    <x v="0"/>
    <d v="2021-12-10T00:00:00"/>
    <n v="12"/>
    <n v="2021"/>
    <n v="1000"/>
    <n v="-1000"/>
    <n v="0"/>
    <n v="749064.24999999988"/>
    <s v="Cash"/>
    <s v="Trsf 15/3/22-RM16,000.00"/>
    <m/>
  </r>
  <r>
    <d v="2021-12-10T00:00:00"/>
    <n v="12"/>
    <x v="2"/>
    <s v="INV00000169"/>
    <s v="C00000020"/>
    <x v="19"/>
    <s v="RA Mepoxe M (5kg)"/>
    <n v="2"/>
    <s v="Cash"/>
    <x v="0"/>
    <d v="2021-12-10T00:00:00"/>
    <n v="12"/>
    <n v="2021"/>
    <n v="170"/>
    <n v="-170"/>
    <n v="0"/>
    <n v="749234.24999999988"/>
    <s v="Cash"/>
    <s v="Trsf 15/3/22-RM16,000.00"/>
    <m/>
  </r>
  <r>
    <d v="2021-12-10T00:00:00"/>
    <n v="12"/>
    <x v="2"/>
    <s v="INV00000169"/>
    <s v="C00000020"/>
    <x v="19"/>
    <s v="RA CSM 450 GSM 51kg 64m(L) X 1860mm(W)"/>
    <n v="1"/>
    <s v="Cash"/>
    <x v="0"/>
    <d v="2021-12-10T00:00:00"/>
    <n v="12"/>
    <n v="2021"/>
    <n v="484.5"/>
    <n v="-484.5"/>
    <n v="0"/>
    <n v="749718.74999999988"/>
    <s v="Cash"/>
    <s v="Trsf 15/3/22-RM16,000.00"/>
    <m/>
  </r>
  <r>
    <d v="2021-12-15T00:00:00"/>
    <n v="12"/>
    <x v="2"/>
    <s v="INV00000170"/>
    <s v="C00000010"/>
    <x v="9"/>
    <s v="RA Resin 3338AW (220kg)"/>
    <n v="6"/>
    <s v="T120"/>
    <x v="4"/>
    <d v="2022-04-14T00:00:00"/>
    <n v="4"/>
    <n v="2022"/>
    <n v="12144"/>
    <n v="-12144"/>
    <n v="0"/>
    <n v="761862.74999999988"/>
    <s v="Term"/>
    <s v="Trsf 14/3/2022 RM22,264.00"/>
    <m/>
  </r>
  <r>
    <d v="2021-12-15T00:00:00"/>
    <n v="12"/>
    <x v="2"/>
    <s v="INV00000171"/>
    <s v="C00000004"/>
    <x v="3"/>
    <s v="RA Resin 3338AW (220kg)"/>
    <n v="5"/>
    <s v="T120"/>
    <x v="4"/>
    <d v="2022-04-14T00:00:00"/>
    <n v="4"/>
    <n v="2022"/>
    <n v="10120"/>
    <n v="-10120"/>
    <n v="0"/>
    <n v="771982.74999999988"/>
    <s v="Term"/>
    <s v="HLB010464Cleared21/4/22-RM15,895.80"/>
    <m/>
  </r>
  <r>
    <d v="2021-12-15T00:00:00"/>
    <n v="12"/>
    <x v="2"/>
    <s v="INV00000171"/>
    <s v="C00000004"/>
    <x v="3"/>
    <s v="RF Resin 3338NW (220Kg)"/>
    <n v="1"/>
    <s v="T120"/>
    <x v="4"/>
    <d v="2022-04-14T00:00:00"/>
    <n v="4"/>
    <n v="2022"/>
    <n v="2024"/>
    <n v="-2024"/>
    <n v="0"/>
    <n v="774006.74999999988"/>
    <s v="Term"/>
    <s v="HLB010464Cleared21/4/22-RM15,895.80"/>
    <m/>
  </r>
  <r>
    <d v="2021-12-15T00:00:00"/>
    <n v="12"/>
    <x v="2"/>
    <s v="INV00000171"/>
    <s v="C00000004"/>
    <x v="3"/>
    <s v="RA Mepoxe M (5kg)"/>
    <n v="4"/>
    <s v="T120"/>
    <x v="4"/>
    <d v="2022-04-14T00:00:00"/>
    <n v="4"/>
    <n v="2022"/>
    <n v="340"/>
    <n v="-340"/>
    <n v="0"/>
    <n v="774346.74999999988"/>
    <s v="Term"/>
    <s v="HLB010464Cleared21/4/22-RM15,895.80"/>
    <m/>
  </r>
  <r>
    <d v="2021-12-16T00:00:00"/>
    <n v="12"/>
    <x v="2"/>
    <s v="INV00000172"/>
    <s v="C00000004"/>
    <x v="3"/>
    <s v="RA Accelerator (5kg)"/>
    <n v="1"/>
    <s v="T121"/>
    <x v="4"/>
    <d v="2022-04-15T00:00:00"/>
    <n v="4"/>
    <n v="2022"/>
    <n v="390"/>
    <n v="-390"/>
    <n v="0"/>
    <n v="774736.74999999988"/>
    <s v="Term"/>
    <s v="HLB010464Cleared21/4/22-RM15,895.80"/>
    <m/>
  </r>
  <r>
    <d v="2021-12-20T00:00:00"/>
    <n v="12"/>
    <x v="2"/>
    <s v="INV00000173"/>
    <s v="C00000020"/>
    <x v="19"/>
    <s v="RA Resin 3317AW (220Kg)"/>
    <n v="3"/>
    <s v="Cash"/>
    <x v="0"/>
    <d v="2021-12-20T00:00:00"/>
    <n v="12"/>
    <n v="2021"/>
    <n v="6270"/>
    <n v="-6270"/>
    <n v="0"/>
    <n v="781006.74999999988"/>
    <s v="Cash"/>
    <s v="Trsf 15/3/22-RM16,000.00"/>
    <m/>
  </r>
  <r>
    <d v="2021-12-20T00:00:00"/>
    <n v="12"/>
    <x v="2"/>
    <s v="INV00000173"/>
    <s v="C00000020"/>
    <x v="19"/>
    <s v="RK Smooth Cream (25kg)"/>
    <n v="1"/>
    <s v="Cash"/>
    <x v="0"/>
    <d v="2021-12-20T00:00:00"/>
    <n v="12"/>
    <n v="2021"/>
    <n v="1000"/>
    <n v="-1000"/>
    <n v="0"/>
    <n v="782006.74999999988"/>
    <s v="Cash"/>
    <s v="Trsf 15/3/22-RM16,000.00"/>
    <m/>
  </r>
  <r>
    <d v="2021-12-20T00:00:00"/>
    <n v="12"/>
    <x v="2"/>
    <s v="INV00000173"/>
    <s v="C00000020"/>
    <x v="19"/>
    <s v="RA Talcum Powder (25kg)"/>
    <n v="3"/>
    <s v="Cash"/>
    <x v="0"/>
    <d v="2021-12-20T00:00:00"/>
    <n v="12"/>
    <n v="2021"/>
    <n v="187.5"/>
    <n v="-187.5"/>
    <n v="0"/>
    <n v="782194.24999999988"/>
    <s v="Cash"/>
    <s v="Trsf 15/3/22-RM16,000.00"/>
    <m/>
  </r>
  <r>
    <d v="2021-12-21T00:00:00"/>
    <n v="12"/>
    <x v="2"/>
    <s v="INV00000174"/>
    <s v="C00000004"/>
    <x v="3"/>
    <s v="RA CSM 300 TWL 54Kg 96m(L) X 1860mm(W)"/>
    <n v="1"/>
    <s v="T120"/>
    <x v="4"/>
    <d v="2022-04-20T00:00:00"/>
    <n v="4"/>
    <n v="2022"/>
    <n v="513"/>
    <n v="-513"/>
    <n v="0"/>
    <n v="782707.24999999988"/>
    <s v="Term"/>
    <s v="HLB010464Cleared21/4/22-RM15,895.80"/>
    <m/>
  </r>
  <r>
    <d v="2021-12-21T00:00:00"/>
    <n v="12"/>
    <x v="2"/>
    <s v="INV00000174"/>
    <s v="C00000004"/>
    <x v="3"/>
    <s v="RL CSM 450 Jushi 64kg 1800mm(W)"/>
    <n v="4"/>
    <s v="T121"/>
    <x v="4"/>
    <d v="2022-04-20T00:00:00"/>
    <n v="4"/>
    <n v="2022"/>
    <n v="2508.8000000000002"/>
    <n v="-2508.8000000000002"/>
    <n v="0"/>
    <n v="785216.04999999993"/>
    <s v="Term"/>
    <s v="HLB010464Cleared21/4/22-RM15,895.80"/>
    <m/>
  </r>
  <r>
    <d v="2021-12-22T00:00:00"/>
    <n v="12"/>
    <x v="2"/>
    <s v="INV00000175"/>
    <s v="C00000020"/>
    <x v="19"/>
    <s v="RA Resin 3317AW (220Kg)"/>
    <n v="3"/>
    <s v="Cash"/>
    <x v="0"/>
    <d v="2021-12-22T00:00:00"/>
    <n v="12"/>
    <n v="2021"/>
    <n v="6270"/>
    <n v="-6270"/>
    <n v="0"/>
    <n v="791486.04999999993"/>
    <s v="Cash"/>
    <s v="Trsf 15/3/22-RM16,000.00(RM3,090.30), Trsf 23/3/22-RM4,800.00(RM3,179.70)"/>
    <m/>
  </r>
  <r>
    <d v="2021-12-22T00:00:00"/>
    <n v="12"/>
    <x v="2"/>
    <s v="INV00000175"/>
    <s v="C00000020"/>
    <x v="19"/>
    <s v="RK Smooth Cream (25kg)"/>
    <n v="1"/>
    <s v="Cash"/>
    <x v="0"/>
    <d v="2021-12-22T00:00:00"/>
    <n v="12"/>
    <n v="2021"/>
    <n v="1000"/>
    <n v="-1000"/>
    <n v="0"/>
    <n v="792486.04999999993"/>
    <s v="Cash"/>
    <s v="Trsf 23/3/22-RM4,800.00"/>
    <m/>
  </r>
  <r>
    <d v="2021-12-22T00:00:00"/>
    <n v="12"/>
    <x v="2"/>
    <s v="INV00000175"/>
    <s v="C00000020"/>
    <x v="19"/>
    <s v="RA Talcum Powder (25kg)"/>
    <n v="3"/>
    <s v="Cash"/>
    <x v="0"/>
    <d v="2021-12-22T00:00:00"/>
    <n v="12"/>
    <n v="2021"/>
    <n v="187.5"/>
    <n v="-187.5"/>
    <n v="0"/>
    <n v="792673.54999999993"/>
    <s v="Cash"/>
    <s v="Trsf 23/3/22-RM4,800.00"/>
    <m/>
  </r>
  <r>
    <d v="2021-12-22T00:00:00"/>
    <n v="12"/>
    <x v="2"/>
    <s v="INV00000175"/>
    <s v="C00000020"/>
    <x v="19"/>
    <s v="RL CSM 450 Jushi 37kg 1040mm(W)"/>
    <n v="8"/>
    <s v="Cash"/>
    <x v="0"/>
    <d v="2021-12-22T00:00:00"/>
    <n v="12"/>
    <n v="2021"/>
    <n v="3108"/>
    <n v="-3108"/>
    <n v="0"/>
    <n v="795781.54999999993"/>
    <s v="Cash"/>
    <s v="Trsf 23/3/22-RM4,800(RM432.80), Trsf 25/3/22-RM6,000.00(RM2,675.20)"/>
    <m/>
  </r>
  <r>
    <d v="2021-12-24T00:00:00"/>
    <n v="12"/>
    <x v="2"/>
    <s v="INV00000176"/>
    <s v="C00000020"/>
    <x v="19"/>
    <s v="RL CSM 450 Jushi 37kg 1040mm(W)"/>
    <n v="2"/>
    <s v="Cash"/>
    <x v="0"/>
    <d v="2021-12-24T00:00:00"/>
    <n v="12"/>
    <n v="2021"/>
    <n v="777"/>
    <n v="-777"/>
    <n v="0"/>
    <n v="796558.54999999993"/>
    <s v="Cash"/>
    <s v="Trsf 25/3/22-RM6,000.00"/>
    <m/>
  </r>
  <r>
    <d v="2021-12-27T00:00:00"/>
    <n v="12"/>
    <x v="2"/>
    <s v="INV00000177"/>
    <s v="C00000020"/>
    <x v="19"/>
    <s v="RL CSM 450 Jushi 37kg 1040mm(W)"/>
    <n v="2"/>
    <s v="Cash"/>
    <x v="0"/>
    <d v="2021-12-27T00:00:00"/>
    <n v="12"/>
    <n v="2021"/>
    <n v="777"/>
    <n v="-777"/>
    <n v="0"/>
    <n v="797335.54999999993"/>
    <s v="Cash"/>
    <s v="Trsf 25/3/22-RM6,000.00"/>
    <m/>
  </r>
  <r>
    <d v="2021-12-27T00:00:00"/>
    <n v="12"/>
    <x v="2"/>
    <s v="INV00000177"/>
    <s v="C00000020"/>
    <x v="19"/>
    <s v="RC Woven Roving E-800 1000mm (40Kg)"/>
    <n v="1"/>
    <s v="Cash"/>
    <x v="0"/>
    <d v="2021-12-27T00:00:00"/>
    <n v="12"/>
    <n v="2021"/>
    <n v="300"/>
    <n v="-300"/>
    <n v="0"/>
    <n v="797635.54999999993"/>
    <s v="Cash"/>
    <s v="Trsf 25/3/22-RM6,000.00"/>
    <m/>
  </r>
  <r>
    <d v="2021-12-28T00:00:00"/>
    <n v="12"/>
    <x v="2"/>
    <s v="INV00000178"/>
    <s v="C00000001"/>
    <x v="0"/>
    <s v="RA Resin 3317AW (220Kg)"/>
    <n v="2"/>
    <s v="Cash"/>
    <x v="0"/>
    <d v="2021-12-28T00:00:00"/>
    <n v="12"/>
    <n v="2021"/>
    <n v="4136"/>
    <n v="-4136"/>
    <n v="0"/>
    <n v="801771.54999999993"/>
    <s v="Cash"/>
    <s v="Trsf 31/12/21, "/>
    <m/>
  </r>
  <r>
    <d v="2021-12-28T00:00:00"/>
    <n v="12"/>
    <x v="2"/>
    <s v="INV00000178"/>
    <s v="C00000001"/>
    <x v="0"/>
    <s v="RA CSM 450 (30Kg) 64m(L) x 1040mm(W)"/>
    <n v="5"/>
    <s v="Cash"/>
    <x v="0"/>
    <d v="2021-12-28T00:00:00"/>
    <n v="12"/>
    <n v="2021"/>
    <n v="1455"/>
    <n v="-1455"/>
    <n v="0"/>
    <n v="803226.54999999993"/>
    <s v="Cash"/>
    <s v="Trsf 31/12/21, "/>
    <m/>
  </r>
  <r>
    <d v="2021-12-30T00:00:00"/>
    <n v="12"/>
    <x v="2"/>
    <s v="INV00000179"/>
    <s v="C00000020"/>
    <x v="19"/>
    <s v="RA Resin 3317AW (220Kg)"/>
    <n v="5"/>
    <s v="Cash"/>
    <x v="0"/>
    <d v="2021-12-30T00:00:00"/>
    <n v="12"/>
    <n v="2021"/>
    <n v="10450"/>
    <n v="-10450"/>
    <n v="0"/>
    <n v="813676.54999999993"/>
    <s v="Cash"/>
    <s v="Trsf 25/3/22-RM6,000.00(RM1,470.80partial), Trsf 22/3/22-RM6,200.00, Trsf 05/04/22-RM7,000.00(2,779.20partial)"/>
    <m/>
  </r>
  <r>
    <d v="2021-12-30T00:00:00"/>
    <n v="12"/>
    <x v="2"/>
    <s v="INV00000179"/>
    <s v="C00000020"/>
    <x v="19"/>
    <s v="RA CSM 450 (30Kg) 64m(L) x 1040mm(W)"/>
    <n v="15"/>
    <s v="Cash"/>
    <x v="0"/>
    <d v="2021-12-30T00:00:00"/>
    <n v="12"/>
    <n v="2021"/>
    <n v="4410"/>
    <n v="-4410"/>
    <n v="0"/>
    <n v="818086.54999999993"/>
    <s v="Cash"/>
    <s v="Trsf 05/04/22-RM7,000.00(4,220.80(partial), Trsf 7/4/22-RM3,000.00(189.20partial)"/>
    <m/>
  </r>
  <r>
    <d v="2021-12-30T00:00:00"/>
    <n v="12"/>
    <x v="2"/>
    <s v="INV00000179"/>
    <s v="C00000020"/>
    <x v="19"/>
    <s v="RF Woven Roving E-600 (45kg) 1120mm"/>
    <n v="8"/>
    <s v="Cash"/>
    <x v="0"/>
    <d v="2021-12-30T00:00:00"/>
    <n v="12"/>
    <n v="2021"/>
    <n v="2808"/>
    <n v="-2808"/>
    <n v="0"/>
    <n v="820894.54999999993"/>
    <s v="Cash"/>
    <s v="Trsf 7/4/22-RM3,000.00(2,808.00partial)"/>
    <m/>
  </r>
  <r>
    <d v="2021-12-30T00:00:00"/>
    <n v="12"/>
    <x v="2"/>
    <s v="INV00000179"/>
    <s v="C00000020"/>
    <x v="19"/>
    <s v="RA Talcum Powder (25kg)"/>
    <n v="5"/>
    <s v="Cash"/>
    <x v="0"/>
    <d v="2021-12-30T00:00:00"/>
    <n v="12"/>
    <n v="2021"/>
    <n v="312.5"/>
    <n v="-312.5"/>
    <n v="0"/>
    <n v="821207.04999999993"/>
    <s v="Cash"/>
    <s v="Trsf 7/4/22-RM3,000.00(2.80partial), Trsf 8/4/22-RM5,000.00(309.70partial)"/>
    <m/>
  </r>
  <r>
    <d v="2021-12-30T00:00:00"/>
    <n v="12"/>
    <x v="2"/>
    <s v="INV00000179"/>
    <s v="C00000020"/>
    <x v="19"/>
    <s v="RK Smooth Cream (25kg)"/>
    <n v="1"/>
    <s v="Cash"/>
    <x v="0"/>
    <d v="2021-12-30T00:00:00"/>
    <n v="12"/>
    <n v="2021"/>
    <n v="1000"/>
    <n v="-1000"/>
    <n v="0"/>
    <n v="822207.04999999993"/>
    <s v="Cash"/>
    <s v="Trsf 8/4/22-RM5,000.00"/>
    <m/>
  </r>
  <r>
    <d v="2021-12-30T00:00:00"/>
    <n v="12"/>
    <x v="2"/>
    <s v="INV00000179"/>
    <s v="C00000020"/>
    <x v="19"/>
    <s v="RA Mepoxe M (5kg)"/>
    <n v="4"/>
    <s v="Cash"/>
    <x v="0"/>
    <d v="2021-12-30T00:00:00"/>
    <n v="12"/>
    <n v="2021"/>
    <n v="340"/>
    <n v="-340"/>
    <n v="0"/>
    <n v="822547.04999999993"/>
    <s v="Cash"/>
    <s v="Trsf 8/4/22-RM5,000.00"/>
    <m/>
  </r>
  <r>
    <d v="2021-12-31T00:00:00"/>
    <n v="12"/>
    <x v="2"/>
    <s v="INV00000180"/>
    <s v="C00000010"/>
    <x v="9"/>
    <s v="RA Resin 3338AW (220kg)"/>
    <n v="4"/>
    <s v="T120"/>
    <x v="4"/>
    <d v="2022-04-30T00:00:00"/>
    <n v="4"/>
    <n v="2022"/>
    <n v="8096"/>
    <n v="-8096"/>
    <n v="0"/>
    <n v="830643.04999999993"/>
    <s v="Term"/>
    <s v="Trsf 14/3/2022 RM22,264.00"/>
    <m/>
  </r>
  <r>
    <d v="2021-12-31T00:00:00"/>
    <n v="12"/>
    <x v="2"/>
    <s v="INV00000180"/>
    <s v="C00000010"/>
    <x v="9"/>
    <s v="RA Resin 3317AW (220Kg)"/>
    <n v="1"/>
    <s v="T120"/>
    <x v="4"/>
    <d v="2022-04-30T00:00:00"/>
    <n v="4"/>
    <n v="2022"/>
    <n v="2024"/>
    <n v="-2024"/>
    <n v="0"/>
    <n v="832667.04999999993"/>
    <s v="Term"/>
    <s v="Trsf 14/3/2022 RM22,264.00"/>
    <m/>
  </r>
  <r>
    <d v="2021-12-31T00:00:00"/>
    <n v="12"/>
    <x v="2"/>
    <s v="INV00000181"/>
    <s v="C00000019"/>
    <x v="18"/>
    <s v="RA Resin 3338AW (220kg)"/>
    <n v="2"/>
    <s v="Cash"/>
    <x v="0"/>
    <d v="2021-12-31T00:00:00"/>
    <n v="12"/>
    <n v="2021"/>
    <n v="4136"/>
    <n v="-4136"/>
    <n v="0"/>
    <n v="836803.04999999993"/>
    <s v="Cash"/>
    <s v="Trsf 1/1/2022 RM5,014.80"/>
    <m/>
  </r>
  <r>
    <d v="2021-12-31T00:00:00"/>
    <n v="12"/>
    <x v="2"/>
    <s v="INV00000181"/>
    <s v="C00000019"/>
    <x v="18"/>
    <s v="RA Talcum Powder (25kg)"/>
    <n v="4"/>
    <s v="Cash"/>
    <x v="0"/>
    <d v="2021-12-31T00:00:00"/>
    <n v="12"/>
    <n v="2021"/>
    <n v="250"/>
    <n v="-250"/>
    <n v="0"/>
    <n v="837053.04999999993"/>
    <s v="Cash"/>
    <s v="Trsf 1/1/2022 RM5,014.80"/>
    <m/>
  </r>
  <r>
    <d v="2021-12-31T00:00:00"/>
    <n v="12"/>
    <x v="2"/>
    <s v="INV00000181"/>
    <s v="C00000019"/>
    <x v="18"/>
    <s v="RA Butanox M50 (5kg)"/>
    <n v="1"/>
    <s v="Cash"/>
    <x v="0"/>
    <d v="2021-12-31T00:00:00"/>
    <n v="12"/>
    <n v="2021"/>
    <n v="105"/>
    <n v="-105"/>
    <n v="0"/>
    <n v="837158.04999999993"/>
    <s v="Cash"/>
    <s v="Trsf 1/1/2022 RM5,014.80"/>
    <m/>
  </r>
  <r>
    <d v="2021-12-31T00:00:00"/>
    <n v="12"/>
    <x v="2"/>
    <s v="INV00000181"/>
    <s v="C00000019"/>
    <x v="18"/>
    <s v="RG CSM 450 CQ 54kg 64m(L) X 1860mm(W)"/>
    <n v="1"/>
    <s v="Cash"/>
    <x v="0"/>
    <d v="2021-12-31T00:00:00"/>
    <n v="12"/>
    <n v="2021"/>
    <n v="523.79999999999995"/>
    <n v="-523.79999999999995"/>
    <n v="0"/>
    <n v="837681.85"/>
    <s v="Cash"/>
    <s v="Trsf 1/1/2022 RM5,014.80"/>
    <m/>
  </r>
  <r>
    <d v="2022-01-03T00:00:00"/>
    <n v="1"/>
    <x v="3"/>
    <s v="INV00000182"/>
    <s v="C00000020"/>
    <x v="19"/>
    <s v="RG Resin 3317AW (220Kg)"/>
    <n v="3"/>
    <s v="Cash"/>
    <x v="0"/>
    <d v="2022-01-03T00:00:00"/>
    <n v="1"/>
    <n v="2022"/>
    <n v="6270"/>
    <n v="-6270"/>
    <n v="0"/>
    <n v="843951.85"/>
    <s v="Cash"/>
    <s v="Trsf 8/4/22-RM5,000.00(3,350.30partial), Trsf 12/4/22-RM10,000.00(2,919.70partial)"/>
    <m/>
  </r>
  <r>
    <d v="2022-01-03T00:00:00"/>
    <n v="1"/>
    <x v="3"/>
    <s v="INV00000182"/>
    <s v="C00000020"/>
    <x v="19"/>
    <s v="RA CSM 450 (30Kg) 64m(L) x 1040mm(W)"/>
    <n v="4"/>
    <s v="Cash"/>
    <x v="0"/>
    <d v="2022-01-03T00:00:00"/>
    <n v="1"/>
    <n v="2022"/>
    <n v="1176"/>
    <n v="-1176"/>
    <n v="0"/>
    <n v="845127.85"/>
    <s v="Cash"/>
    <s v="Trsf 12/4/22-RM10,000.00"/>
    <m/>
  </r>
  <r>
    <d v="2022-01-03T00:00:00"/>
    <n v="1"/>
    <x v="3"/>
    <s v="INV00000182"/>
    <s v="C00000020"/>
    <x v="19"/>
    <s v="RF Woven Roving E-600 (45kg) 1120mm"/>
    <n v="2"/>
    <s v="Cash"/>
    <x v="0"/>
    <d v="2022-01-03T00:00:00"/>
    <n v="1"/>
    <n v="2022"/>
    <n v="702"/>
    <n v="-702"/>
    <n v="0"/>
    <n v="845829.85"/>
    <s v="Cash"/>
    <s v="Trsf 12/4/22-RM10,000.00"/>
    <m/>
  </r>
  <r>
    <d v="2022-01-03T00:00:00"/>
    <n v="1"/>
    <x v="3"/>
    <s v="INV00000182"/>
    <s v="C00000020"/>
    <x v="19"/>
    <s v="RA Talcum Powder (25kg)"/>
    <n v="2"/>
    <s v="Cash"/>
    <x v="0"/>
    <d v="2022-01-03T00:00:00"/>
    <n v="1"/>
    <n v="2022"/>
    <n v="125"/>
    <n v="-125"/>
    <n v="0"/>
    <n v="845954.85"/>
    <s v="Cash"/>
    <s v="Trsf 12/4/22-RM10,000.00"/>
    <m/>
  </r>
  <r>
    <d v="2022-01-06T00:00:00"/>
    <n v="1"/>
    <x v="3"/>
    <s v="INV00000183"/>
    <s v="C00000019"/>
    <x v="18"/>
    <s v="RG TR104 Hi Temp Wax"/>
    <n v="6"/>
    <s v="Cash"/>
    <x v="0"/>
    <d v="2022-01-06T00:00:00"/>
    <n v="1"/>
    <n v="2022"/>
    <n v="360"/>
    <n v="-360"/>
    <n v="0"/>
    <n v="846314.85"/>
    <s v="Cash"/>
    <s v="Trsf 6/1/2022 RM1,080.00"/>
    <m/>
  </r>
  <r>
    <d v="2022-01-06T00:00:00"/>
    <n v="1"/>
    <x v="3"/>
    <s v="INV00000183"/>
    <s v="C00000019"/>
    <x v="18"/>
    <s v="RE Frekote 770NC (1 Gallon)"/>
    <n v="2"/>
    <s v="Cash"/>
    <x v="0"/>
    <d v="2022-01-06T00:00:00"/>
    <n v="1"/>
    <n v="2022"/>
    <n v="720"/>
    <n v="-720"/>
    <n v="0"/>
    <n v="847034.85"/>
    <s v="Cash"/>
    <s v="Trsf 6/1/2022 RM1,080.00"/>
    <m/>
  </r>
  <r>
    <d v="2022-01-07T00:00:00"/>
    <n v="1"/>
    <x v="3"/>
    <s v="INV00000184"/>
    <s v="C00000020"/>
    <x v="19"/>
    <s v="RA CSM 450 (30Kg) 64m(L) x 1040mm(W)"/>
    <n v="3"/>
    <s v="Cash"/>
    <x v="0"/>
    <d v="2022-01-07T00:00:00"/>
    <n v="1"/>
    <n v="2022"/>
    <n v="882"/>
    <n v="-882"/>
    <n v="0"/>
    <n v="847916.85"/>
    <s v="Cash"/>
    <s v="Trsf 7/1/22 RMRM1,223.00"/>
    <m/>
  </r>
  <r>
    <d v="2022-01-07T00:00:00"/>
    <n v="1"/>
    <x v="3"/>
    <s v="INV00000184"/>
    <s v="C00000020"/>
    <x v="19"/>
    <s v="RF Woven Roving E-600 (45kg) 1120mm"/>
    <n v="1"/>
    <s v="Cash"/>
    <x v="0"/>
    <d v="2022-01-07T00:00:00"/>
    <n v="1"/>
    <n v="2022"/>
    <n v="351"/>
    <n v="-351"/>
    <n v="0"/>
    <n v="848267.85"/>
    <s v="Cash"/>
    <s v="Trsf 7/1/22 RMRM1,223.00"/>
    <m/>
  </r>
  <r>
    <d v="2022-01-08T00:00:00"/>
    <n v="1"/>
    <x v="3"/>
    <s v="INV00000185"/>
    <s v="C00000020"/>
    <x v="19"/>
    <s v="RG Resin 3317AW (220Kg)"/>
    <n v="2"/>
    <s v="Cash"/>
    <x v="0"/>
    <d v="2022-01-08T00:00:00"/>
    <n v="1"/>
    <n v="2022"/>
    <n v="4180"/>
    <n v="-4180"/>
    <n v="0"/>
    <n v="852447.85"/>
    <s v="Cash"/>
    <s v="Trsf 12/4/22-RM10,000.00"/>
    <m/>
  </r>
  <r>
    <d v="2022-01-08T00:00:00"/>
    <n v="1"/>
    <x v="3"/>
    <s v="INV00000185"/>
    <s v="C00000020"/>
    <x v="19"/>
    <s v="RA CSM 450 (30Kg) 64m(L) x 1040mm(W)"/>
    <n v="7"/>
    <s v="Cash"/>
    <x v="0"/>
    <d v="2022-01-08T00:00:00"/>
    <n v="1"/>
    <n v="2022"/>
    <n v="2058"/>
    <n v="-2058"/>
    <n v="0"/>
    <n v="854505.85"/>
    <s v="Cash"/>
    <s v="Trsf 12/4/22-RM10,000.00(897.30partial), Trsf 15/4/22-RM3,500.00(1,160.70partial)"/>
    <m/>
  </r>
  <r>
    <d v="2022-01-08T00:00:00"/>
    <n v="1"/>
    <x v="3"/>
    <s v="INV00000185"/>
    <s v="C00000020"/>
    <x v="19"/>
    <s v="RC Woven Roving E-800 1000mm (40Kg)"/>
    <n v="1"/>
    <s v="Cash"/>
    <x v="0"/>
    <d v="2022-01-08T00:00:00"/>
    <n v="1"/>
    <n v="2022"/>
    <n v="312"/>
    <n v="-312"/>
    <n v="0"/>
    <n v="854817.85"/>
    <s v="Cash"/>
    <s v="Trsf 15/4/22-RM3,500.00"/>
    <m/>
  </r>
  <r>
    <d v="2022-01-08T00:00:00"/>
    <n v="1"/>
    <x v="3"/>
    <s v="INV00000185"/>
    <s v="C00000020"/>
    <x v="19"/>
    <s v="RF Woven Roving E-600 (45kg) 1120mm"/>
    <n v="2"/>
    <s v="Cash"/>
    <x v="0"/>
    <d v="2022-01-08T00:00:00"/>
    <n v="1"/>
    <n v="2022"/>
    <n v="702"/>
    <n v="-702"/>
    <n v="0"/>
    <n v="855519.85"/>
    <s v="Cash"/>
    <s v="Trsf 15/4/22-RM3,500.00"/>
    <m/>
  </r>
  <r>
    <d v="2022-01-08T00:00:00"/>
    <n v="1"/>
    <x v="3"/>
    <s v="INV00000185"/>
    <s v="C00000020"/>
    <x v="19"/>
    <s v="RA Talcum Powder (25kg)"/>
    <n v="2"/>
    <s v="Cash"/>
    <x v="0"/>
    <d v="2022-01-08T00:00:00"/>
    <n v="1"/>
    <n v="2022"/>
    <n v="125"/>
    <n v="-125"/>
    <n v="0"/>
    <n v="855644.85"/>
    <s v="Cash"/>
    <s v="Trsf 15/4/22-RM3,500.00"/>
    <m/>
  </r>
  <r>
    <d v="2022-01-10T00:00:00"/>
    <n v="1"/>
    <x v="3"/>
    <s v="INV00000186"/>
    <s v="C00000003"/>
    <x v="2"/>
    <s v="RG Resin 3317AW (220Kg)"/>
    <n v="3"/>
    <s v="T45"/>
    <x v="1"/>
    <d v="2022-02-24T00:00:00"/>
    <n v="2"/>
    <n v="2022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d v="2022-01-10T00:00:00"/>
    <n v="1"/>
    <x v="3"/>
    <s v="INV00000186"/>
    <s v="C00000003"/>
    <x v="2"/>
    <s v="RG CSM 300 (30Kg) 64m(L) x 1040mm(W)"/>
    <n v="1"/>
    <s v="T45"/>
    <x v="1"/>
    <d v="2022-02-24T00:00:00"/>
    <n v="2"/>
    <n v="2022"/>
    <n v="309"/>
    <n v="-309"/>
    <n v="0"/>
    <n v="862289.85"/>
    <s v="Term"/>
    <s v="RHB001531cleared28/2/22-RM1,800.00(309.00.00partial)"/>
    <m/>
  </r>
  <r>
    <d v="2022-01-10T00:00:00"/>
    <n v="1"/>
    <x v="3"/>
    <s v="INV00000186"/>
    <s v="C00000003"/>
    <x v="2"/>
    <s v="RA Butanox M50 (5Kg)"/>
    <n v="6"/>
    <s v="T45"/>
    <x v="1"/>
    <d v="2022-02-24T00:00:00"/>
    <n v="2"/>
    <n v="2022"/>
    <n v="600"/>
    <n v="-600"/>
    <n v="0"/>
    <n v="862889.85"/>
    <s v="Term"/>
    <s v="RHB001531cleared28/2/22-RM1,800.00(600.00.00partial)"/>
    <m/>
  </r>
  <r>
    <d v="2022-01-10T00:00:00"/>
    <n v="1"/>
    <x v="3"/>
    <s v="INV00000186"/>
    <s v="C00000003"/>
    <x v="2"/>
    <s v="RA Miracle Gloss Wax"/>
    <n v="2"/>
    <s v="T45"/>
    <x v="1"/>
    <d v="2022-02-24T00:00:00"/>
    <n v="2"/>
    <n v="2022"/>
    <n v="90"/>
    <n v="-90"/>
    <n v="0"/>
    <n v="862979.85"/>
    <s v="Term"/>
    <s v="RHB001531cleared28/2/22-RM1,800.00(90.00.00partial)"/>
    <m/>
  </r>
  <r>
    <d v="2022-01-11T00:00:00"/>
    <n v="1"/>
    <x v="3"/>
    <s v="INV00000187"/>
    <s v="C00000010"/>
    <x v="9"/>
    <s v="RG Resin 3338AW (220kg)"/>
    <n v="4"/>
    <s v="T120"/>
    <x v="4"/>
    <d v="2022-05-11T00:00:00"/>
    <n v="5"/>
    <n v="2022"/>
    <n v="8096"/>
    <n v="-8096"/>
    <n v="0"/>
    <n v="871075.85"/>
    <s v="Term"/>
    <s v="Trsf 21/4/2022 RM28,820.00"/>
    <m/>
  </r>
  <r>
    <d v="2022-01-11T00:00:00"/>
    <n v="1"/>
    <x v="3"/>
    <s v="INV00000187"/>
    <s v="C00000010"/>
    <x v="9"/>
    <s v="RG CSM 450 30kg 79m(L) X 1040mm(W)"/>
    <n v="20"/>
    <s v="T120"/>
    <x v="4"/>
    <d v="2022-05-11T00:00:00"/>
    <n v="5"/>
    <n v="2022"/>
    <n v="5700"/>
    <n v="-5700"/>
    <n v="0"/>
    <n v="876775.85"/>
    <s v="Term"/>
    <s v="Trsf 21/4/2022 RM28,820.00"/>
    <m/>
  </r>
  <r>
    <d v="2022-01-11T00:00:00"/>
    <n v="1"/>
    <x v="3"/>
    <s v="INV00000187"/>
    <s v="C00000010"/>
    <x v="9"/>
    <s v="RA Talcum Powder (25kg)"/>
    <n v="10"/>
    <s v="T120"/>
    <x v="4"/>
    <d v="2022-05-11T00:00:00"/>
    <n v="5"/>
    <n v="2022"/>
    <n v="550"/>
    <n v="-550"/>
    <n v="0"/>
    <n v="877325.85"/>
    <s v="Term"/>
    <s v="Trsf 21/4/2022 RM28,820.00"/>
    <m/>
  </r>
  <r>
    <d v="2022-01-11T00:00:00"/>
    <n v="1"/>
    <x v="3"/>
    <s v="INV00000187"/>
    <s v="C00000010"/>
    <x v="9"/>
    <s v="RA Mepoxe M (5kg)"/>
    <n v="4"/>
    <s v="T120"/>
    <x v="4"/>
    <d v="2022-05-11T00:00:00"/>
    <n v="5"/>
    <n v="2022"/>
    <n v="340"/>
    <n v="-340"/>
    <n v="0"/>
    <n v="877665.85"/>
    <s v="Term"/>
    <s v="Trsf 21/4/2022 RM28,820.00"/>
    <m/>
  </r>
  <r>
    <d v="2022-01-11T00:00:00"/>
    <n v="1"/>
    <x v="3"/>
    <s v="INV00000187"/>
    <s v="C00000010"/>
    <x v="9"/>
    <s v="RA Aerosil (Silica Fume) (10Kg)"/>
    <n v="1"/>
    <s v="T120"/>
    <x v="4"/>
    <d v="2022-05-11T00:00:00"/>
    <n v="5"/>
    <n v="2022"/>
    <n v="440"/>
    <n v="-440"/>
    <n v="0"/>
    <n v="878105.85"/>
    <s v="Term"/>
    <s v="Trsf 21/4/2022 RM28,820.00"/>
    <m/>
  </r>
  <r>
    <d v="2022-01-11T00:00:00"/>
    <n v="1"/>
    <x v="3"/>
    <s v="INV00000187"/>
    <s v="C00000010"/>
    <x v="9"/>
    <s v="RD Brush 3&quot; (12 PC)"/>
    <n v="4"/>
    <s v="T120"/>
    <x v="4"/>
    <d v="2022-05-11T00:00:00"/>
    <n v="5"/>
    <n v="2022"/>
    <n v="220"/>
    <n v="-220"/>
    <n v="0"/>
    <n v="878325.85"/>
    <s v="Term"/>
    <s v="Trsf 21/4/2022 RM28,820.00"/>
    <m/>
  </r>
  <r>
    <d v="2022-01-13T00:00:00"/>
    <n v="1"/>
    <x v="3"/>
    <s v="INV00000188"/>
    <s v="C00000019"/>
    <x v="18"/>
    <s v="RA Resin 3338AW (220kg)"/>
    <n v="2"/>
    <s v="Cash"/>
    <x v="0"/>
    <d v="2022-01-13T00:00:00"/>
    <n v="1"/>
    <n v="2022"/>
    <n v="4136"/>
    <n v="-4136"/>
    <n v="0"/>
    <n v="882461.85"/>
    <s v="Cash"/>
    <s v="Trsf 14/1/22 RM5,183.60"/>
    <m/>
  </r>
  <r>
    <d v="2022-01-13T00:00:00"/>
    <n v="1"/>
    <x v="3"/>
    <s v="INV00000188"/>
    <s v="C00000019"/>
    <x v="18"/>
    <s v="RG CSM 450 CQ 54kg 64m(L) X 1860mm(W)"/>
    <n v="2"/>
    <s v="Cash"/>
    <x v="0"/>
    <d v="2022-01-13T00:00:00"/>
    <n v="1"/>
    <n v="2022"/>
    <n v="1047.5999999999999"/>
    <n v="-1047.5999999999999"/>
    <n v="0"/>
    <n v="883509.45"/>
    <s v="Cash"/>
    <s v="Trsf 14/1/22 RM5,183.60"/>
    <m/>
  </r>
  <r>
    <d v="2022-01-13T00:00:00"/>
    <n v="1"/>
    <x v="3"/>
    <s v="INV00000189"/>
    <s v="C00000020"/>
    <x v="19"/>
    <s v="RG Resin 3317AW (220Kg)"/>
    <n v="8"/>
    <s v="Cash"/>
    <x v="0"/>
    <d v="2022-01-13T00:00:00"/>
    <n v="1"/>
    <n v="2022"/>
    <n v="16720"/>
    <n v="-16720"/>
    <n v="0"/>
    <n v="900229.45"/>
    <s v="Cash"/>
    <s v="Trsf 15/4/22-RM3,500.00(1.200.30partial), Trsf 22/4/22-RM8,000.00, Trsf 27/4/22-RM8,000.00(7,519.70partial)"/>
    <m/>
  </r>
  <r>
    <d v="2022-01-13T00:00:00"/>
    <n v="1"/>
    <x v="3"/>
    <s v="INV00000189"/>
    <s v="C00000020"/>
    <x v="19"/>
    <s v="RA CSM 450 (60Kg) 64m(L) x 2080mm(W)"/>
    <n v="11"/>
    <s v="Cash"/>
    <x v="0"/>
    <d v="2022-01-13T00:00:00"/>
    <n v="1"/>
    <n v="2022"/>
    <n v="6468"/>
    <n v="-6468"/>
    <n v="0"/>
    <n v="906697.45"/>
    <s v="Cash"/>
    <s v="Trsf 27/4/22-RM8,000.00(480.30partial), Trsf 28/4/22-RM8,000.00(5,987.70partial)"/>
    <m/>
  </r>
  <r>
    <d v="2022-01-13T00:00:00"/>
    <n v="1"/>
    <x v="3"/>
    <s v="INV00000189"/>
    <s v="C00000020"/>
    <x v="19"/>
    <s v="RG Woven Roving E-600 (45kg) 1120mm"/>
    <n v="11"/>
    <s v="Cash"/>
    <x v="0"/>
    <d v="2022-01-13T00:00:00"/>
    <n v="1"/>
    <n v="2022"/>
    <n v="3861"/>
    <n v="-2012.3"/>
    <n v="1848.7"/>
    <n v="910558.45"/>
    <s v="Cash"/>
    <s v="Trsf 28/4/22-RM8,000.00(2,012.30partial)"/>
    <m/>
  </r>
  <r>
    <d v="2022-01-13T00:00:00"/>
    <n v="1"/>
    <x v="3"/>
    <s v="INV00000189"/>
    <s v="C00000020"/>
    <x v="19"/>
    <s v="RK Smooth Cream (25kg)"/>
    <n v="1"/>
    <s v="Cash"/>
    <x v="0"/>
    <d v="2022-01-13T00:00:00"/>
    <n v="1"/>
    <n v="2022"/>
    <n v="1000"/>
    <m/>
    <n v="1000"/>
    <n v="911558.45"/>
    <s v="Cash"/>
    <m/>
    <m/>
  </r>
  <r>
    <d v="2022-01-13T00:00:00"/>
    <n v="1"/>
    <x v="3"/>
    <s v="INV00000189"/>
    <s v="C00000020"/>
    <x v="19"/>
    <s v="RA Talcum Powder (25kg)"/>
    <n v="8"/>
    <s v="Cash"/>
    <x v="0"/>
    <d v="2022-01-13T00:00:00"/>
    <n v="1"/>
    <n v="2022"/>
    <n v="500"/>
    <m/>
    <n v="500"/>
    <n v="912058.45"/>
    <s v="Cash"/>
    <m/>
    <m/>
  </r>
  <r>
    <d v="2022-01-14T00:00:00"/>
    <n v="1"/>
    <x v="3"/>
    <s v="INV00000190"/>
    <s v="C00000004"/>
    <x v="3"/>
    <s v="RG Nor 3338W (220Kg)"/>
    <n v="2"/>
    <s v="T120"/>
    <x v="4"/>
    <d v="2022-05-14T00:00:00"/>
    <n v="5"/>
    <n v="2022"/>
    <n v="4048"/>
    <m/>
    <n v="4048"/>
    <n v="916106.45"/>
    <s v="Term"/>
    <m/>
    <m/>
  </r>
  <r>
    <d v="2022-01-14T00:00:00"/>
    <n v="1"/>
    <x v="3"/>
    <s v="INV00000190"/>
    <s v="C00000004"/>
    <x v="3"/>
    <s v="RA CSM 450 (60Kg) 64m(L) x 2080mm(W)"/>
    <n v="2"/>
    <s v="T120"/>
    <x v="4"/>
    <d v="2022-05-14T00:00:00"/>
    <n v="5"/>
    <n v="2022"/>
    <n v="1140"/>
    <m/>
    <n v="1140"/>
    <n v="917246.45"/>
    <s v="Term"/>
    <m/>
    <m/>
  </r>
  <r>
    <d v="2022-01-14T00:00:00"/>
    <n v="1"/>
    <x v="3"/>
    <s v="INV00000190"/>
    <s v="C00000004"/>
    <x v="3"/>
    <s v="RA Aerosil (Silica Fume) (10Kg)"/>
    <n v="1"/>
    <s v="T120"/>
    <x v="4"/>
    <d v="2022-05-14T00:00:00"/>
    <n v="5"/>
    <n v="2022"/>
    <n v="450"/>
    <m/>
    <n v="450"/>
    <n v="917696.45"/>
    <s v="Term"/>
    <m/>
    <m/>
  </r>
  <r>
    <d v="2022-01-14T00:00:00"/>
    <n v="1"/>
    <x v="3"/>
    <s v="INV00000190"/>
    <s v="C00000004"/>
    <x v="3"/>
    <s v="RA Mepoxe M (5kg)"/>
    <n v="4"/>
    <s v="T120"/>
    <x v="4"/>
    <d v="2022-05-14T00:00:00"/>
    <n v="5"/>
    <n v="2022"/>
    <n v="340"/>
    <m/>
    <n v="340"/>
    <n v="918036.45"/>
    <s v="Term"/>
    <m/>
    <m/>
  </r>
  <r>
    <d v="2022-01-14T00:00:00"/>
    <n v="1"/>
    <x v="3"/>
    <s v="INV00000190"/>
    <s v="C00000004"/>
    <x v="3"/>
    <s v="RA Gelcoat GP-H (20kg)"/>
    <n v="2"/>
    <s v="T120"/>
    <x v="4"/>
    <d v="2022-05-14T00:00:00"/>
    <n v="5"/>
    <n v="2022"/>
    <n v="540"/>
    <m/>
    <n v="540"/>
    <n v="918576.45"/>
    <s v="Term"/>
    <m/>
    <m/>
  </r>
  <r>
    <d v="2022-01-14T00:00:00"/>
    <n v="1"/>
    <x v="3"/>
    <s v="INV00000190"/>
    <s v="C00000004"/>
    <x v="3"/>
    <s v="RG CSM 300 (30Kg) 64m(L) x 1040mm(W)"/>
    <n v="1"/>
    <s v="T120"/>
    <x v="4"/>
    <d v="2022-05-14T00:00:00"/>
    <n v="5"/>
    <n v="2022"/>
    <n v="285"/>
    <m/>
    <n v="285"/>
    <n v="918861.45"/>
    <s v="Term"/>
    <m/>
    <m/>
  </r>
  <r>
    <d v="2022-01-14T00:00:00"/>
    <n v="1"/>
    <x v="3"/>
    <s v="INV00000191"/>
    <s v="C00000004"/>
    <x v="3"/>
    <s v="RG CSM 300 (30Kg) 64m(L) x 1040mm(W)"/>
    <n v="4"/>
    <s v="T120"/>
    <x v="4"/>
    <d v="2022-05-14T00:00:00"/>
    <n v="5"/>
    <n v="2022"/>
    <n v="1140"/>
    <m/>
    <n v="1140"/>
    <n v="920001.45"/>
    <s v="Term"/>
    <m/>
    <m/>
  </r>
  <r>
    <d v="2022-01-14T00:00:00"/>
    <n v="1"/>
    <x v="3"/>
    <s v="INV00000191"/>
    <s v="C00000004"/>
    <x v="3"/>
    <s v="RA Talcum Powder (25kg)"/>
    <n v="1"/>
    <s v="T120"/>
    <x v="4"/>
    <d v="2022-05-14T00:00:00"/>
    <n v="5"/>
    <n v="2022"/>
    <n v="62.5"/>
    <m/>
    <n v="62.5"/>
    <n v="920063.95"/>
    <s v="Term"/>
    <m/>
    <m/>
  </r>
  <r>
    <d v="2022-01-17T00:00:00"/>
    <n v="1"/>
    <x v="3"/>
    <s v="INV00000192"/>
    <s v="C00000004"/>
    <x v="3"/>
    <s v="RA Nor 3338W (220Kg)"/>
    <n v="3"/>
    <s v="T120"/>
    <x v="4"/>
    <d v="2022-05-17T00:00:00"/>
    <n v="5"/>
    <n v="2022"/>
    <n v="6072"/>
    <m/>
    <n v="6072"/>
    <n v="926135.95"/>
    <s v="Term"/>
    <m/>
    <m/>
  </r>
  <r>
    <d v="2022-01-17T00:00:00"/>
    <n v="1"/>
    <x v="3"/>
    <s v="INV00000192"/>
    <s v="C00000004"/>
    <x v="3"/>
    <s v="RF Nor 3338NW (220Kg)"/>
    <n v="1"/>
    <s v="T120"/>
    <x v="4"/>
    <d v="2022-05-17T00:00:00"/>
    <n v="5"/>
    <n v="2022"/>
    <n v="2024"/>
    <m/>
    <n v="2024"/>
    <n v="928159.95"/>
    <s v="Term"/>
    <m/>
    <m/>
  </r>
  <r>
    <d v="2022-01-17T00:00:00"/>
    <n v="1"/>
    <x v="3"/>
    <s v="INV00000192"/>
    <s v="C00000004"/>
    <x v="3"/>
    <s v="RA Accelerator (5Kg)"/>
    <n v="1"/>
    <s v="T120"/>
    <x v="4"/>
    <d v="2022-05-17T00:00:00"/>
    <n v="5"/>
    <n v="2022"/>
    <n v="390"/>
    <m/>
    <n v="390"/>
    <n v="928549.95"/>
    <s v="Term"/>
    <m/>
    <m/>
  </r>
  <r>
    <d v="2022-01-18T00:00:00"/>
    <n v="1"/>
    <x v="3"/>
    <s v="INV00000193"/>
    <s v="C00000020"/>
    <x v="19"/>
    <s v="RG Resin 3317AW (220Kg)"/>
    <n v="3"/>
    <s v="Cash"/>
    <x v="0"/>
    <d v="2022-01-18T00:00:00"/>
    <n v="1"/>
    <n v="2022"/>
    <n v="6270"/>
    <m/>
    <n v="6270"/>
    <n v="934819.95"/>
    <s v="Cash"/>
    <m/>
    <m/>
  </r>
  <r>
    <d v="2022-01-18T00:00:00"/>
    <n v="1"/>
    <x v="3"/>
    <s v="INV00000193"/>
    <s v="C00000020"/>
    <x v="19"/>
    <s v="RA CSM 450 (60Kg) 64m(L) x 2080mm(W)"/>
    <n v="4"/>
    <s v="Cash"/>
    <x v="0"/>
    <d v="2022-01-18T00:00:00"/>
    <n v="1"/>
    <n v="2022"/>
    <n v="2352"/>
    <m/>
    <n v="2352"/>
    <n v="937171.95"/>
    <s v="Cash"/>
    <m/>
    <m/>
  </r>
  <r>
    <d v="2022-01-18T00:00:00"/>
    <n v="1"/>
    <x v="3"/>
    <s v="INV00000193"/>
    <s v="C00000020"/>
    <x v="19"/>
    <s v="RG Woven Roving E-600 (45kg) 1120mm"/>
    <n v="5"/>
    <s v="Cash"/>
    <x v="0"/>
    <d v="2022-01-18T00:00:00"/>
    <n v="1"/>
    <n v="2022"/>
    <n v="1755"/>
    <m/>
    <n v="1755"/>
    <n v="938926.95"/>
    <s v="Cash"/>
    <m/>
    <m/>
  </r>
  <r>
    <d v="2022-01-18T00:00:00"/>
    <n v="1"/>
    <x v="3"/>
    <s v="INV00000193"/>
    <s v="C00000020"/>
    <x v="19"/>
    <s v="RK Smooth Cream (25kg)"/>
    <n v="1"/>
    <s v="Cash"/>
    <x v="0"/>
    <d v="2022-01-18T00:00:00"/>
    <n v="1"/>
    <n v="2022"/>
    <n v="1000"/>
    <m/>
    <n v="1000"/>
    <n v="939926.95"/>
    <s v="Cash"/>
    <m/>
    <m/>
  </r>
  <r>
    <d v="2022-01-18T00:00:00"/>
    <n v="1"/>
    <x v="3"/>
    <s v="INV00000193"/>
    <s v="C00000020"/>
    <x v="19"/>
    <s v="RA Talcum Powder (25kg)"/>
    <n v="2"/>
    <s v="Cash"/>
    <x v="0"/>
    <d v="2022-01-18T00:00:00"/>
    <n v="1"/>
    <n v="2022"/>
    <n v="125"/>
    <m/>
    <n v="125"/>
    <n v="940051.95"/>
    <s v="Cash"/>
    <m/>
    <m/>
  </r>
  <r>
    <d v="2022-01-22T00:00:00"/>
    <n v="1"/>
    <x v="3"/>
    <s v="INV00000194"/>
    <s v="C00000019"/>
    <x v="18"/>
    <s v="RG Nor 3338W (220Kg)"/>
    <n v="1"/>
    <s v="Cash"/>
    <x v="0"/>
    <d v="2022-01-22T00:00:00"/>
    <n v="1"/>
    <n v="2022"/>
    <n v="2068"/>
    <n v="-2068"/>
    <n v="0"/>
    <n v="942119.95"/>
    <s v="Cash"/>
    <s v="Trsf  23/1/22 RM2,696.80"/>
    <m/>
  </r>
  <r>
    <d v="2022-01-22T00:00:00"/>
    <n v="1"/>
    <x v="3"/>
    <s v="INV00000194"/>
    <s v="C00000019"/>
    <x v="18"/>
    <s v="RG CSM 450 CQ 54kg 64m(L) X 1860mm(W)"/>
    <n v="1"/>
    <s v="Cash"/>
    <x v="0"/>
    <d v="2022-01-22T00:00:00"/>
    <n v="1"/>
    <n v="2022"/>
    <n v="523.79999999999995"/>
    <n v="-523.79999999999995"/>
    <n v="0"/>
    <n v="942643.75"/>
    <s v="Cash"/>
    <s v="Trsf  23/1/22 RM2,696.80"/>
    <m/>
  </r>
  <r>
    <d v="2022-01-22T00:00:00"/>
    <n v="1"/>
    <x v="3"/>
    <s v="INV00000194"/>
    <s v="C00000019"/>
    <x v="18"/>
    <s v="RA Butanox M50"/>
    <n v="1"/>
    <s v="Cash"/>
    <x v="0"/>
    <d v="2022-01-22T00:00:00"/>
    <n v="1"/>
    <n v="2022"/>
    <n v="105"/>
    <n v="-105"/>
    <n v="0"/>
    <n v="942748.75"/>
    <s v="Cash"/>
    <s v="Trsf  23/1/22 RM2,696.80"/>
    <m/>
  </r>
  <r>
    <d v="2022-01-24T00:00:00"/>
    <n v="1"/>
    <x v="3"/>
    <s v="INV00000195"/>
    <s v="C00000010"/>
    <x v="9"/>
    <s v="RA Resin 3338AW (220kg)"/>
    <n v="6"/>
    <s v="T120"/>
    <x v="4"/>
    <d v="2022-05-24T00:00:00"/>
    <n v="5"/>
    <n v="2022"/>
    <n v="12144"/>
    <n v="-12144"/>
    <n v="0"/>
    <n v="954892.75"/>
    <s v="Term"/>
    <s v="Trsf 21/4/2022 RM28,820.00"/>
    <m/>
  </r>
  <r>
    <d v="2022-01-24T00:00:00"/>
    <n v="1"/>
    <x v="3"/>
    <s v="INV00000195"/>
    <s v="C00000010"/>
    <x v="9"/>
    <s v="RA Talcum Powder (25kg)"/>
    <n v="10"/>
    <s v="T120"/>
    <x v="4"/>
    <d v="2022-05-24T00:00:00"/>
    <n v="5"/>
    <n v="2022"/>
    <n v="550"/>
    <n v="-550"/>
    <n v="0"/>
    <n v="955442.75"/>
    <s v="Term"/>
    <s v="Trsf 21/4/2022 RM28,820.00"/>
    <m/>
  </r>
  <r>
    <d v="2022-01-24T00:00:00"/>
    <n v="1"/>
    <x v="3"/>
    <s v="INV00000195"/>
    <s v="C00000010"/>
    <x v="9"/>
    <s v="RA Mepoxe M (5kg)"/>
    <n v="4"/>
    <s v="T120"/>
    <x v="4"/>
    <d v="2022-05-24T00:00:00"/>
    <n v="5"/>
    <n v="2022"/>
    <n v="340"/>
    <n v="-340"/>
    <n v="0"/>
    <n v="955782.75"/>
    <s v="Term"/>
    <s v="Trsf 21/4/2022 RM28,820.00"/>
    <m/>
  </r>
  <r>
    <d v="2022-01-24T00:00:00"/>
    <n v="1"/>
    <x v="3"/>
    <s v="INV00000195"/>
    <s v="C00000010"/>
    <x v="9"/>
    <s v="RA Aerosil (Silica Fume) (10Kg)"/>
    <n v="1"/>
    <s v="T120"/>
    <x v="4"/>
    <d v="2022-05-24T00:00:00"/>
    <n v="5"/>
    <n v="2022"/>
    <n v="440"/>
    <n v="-440"/>
    <n v="0"/>
    <n v="956222.75"/>
    <s v="Term"/>
    <s v="Trsf 21/4/2022 RM28,820.00"/>
    <m/>
  </r>
  <r>
    <d v="2022-01-25T00:00:00"/>
    <n v="1"/>
    <x v="3"/>
    <s v="INV00000196"/>
    <s v="C00000006"/>
    <x v="5"/>
    <s v="RG Nor 3338W (220Kg)"/>
    <n v="1"/>
    <s v="Cash"/>
    <x v="0"/>
    <d v="2022-01-25T00:00:00"/>
    <n v="1"/>
    <n v="2022"/>
    <n v="2024"/>
    <n v="-2024"/>
    <n v="0"/>
    <n v="958246.75"/>
    <s v="Cash"/>
    <s v="chq 934918 21/02/2022"/>
    <m/>
  </r>
  <r>
    <d v="2022-01-25T00:00:00"/>
    <n v="1"/>
    <x v="3"/>
    <s v="INV00000196"/>
    <s v="C00000004"/>
    <x v="5"/>
    <s v="RG CSM 300 (30Kg) 64m(L) x 1040mm(W)"/>
    <n v="1"/>
    <s v="Cash"/>
    <x v="0"/>
    <d v="2022-01-25T00:00:00"/>
    <n v="1"/>
    <n v="2022"/>
    <n v="285"/>
    <n v="-285"/>
    <n v="0"/>
    <n v="958531.75"/>
    <s v="Cash"/>
    <s v="chq 934918 21/02/2022"/>
    <m/>
  </r>
  <r>
    <d v="2022-01-26T00:00:00"/>
    <n v="1"/>
    <x v="3"/>
    <s v="INV00000197"/>
    <s v="C00000004"/>
    <x v="3"/>
    <s v="RG Nor 3338W (220Kg)"/>
    <n v="5"/>
    <s v="T120"/>
    <x v="4"/>
    <d v="2022-05-26T00:00:00"/>
    <n v="5"/>
    <n v="2022"/>
    <n v="10120"/>
    <m/>
    <n v="10120"/>
    <n v="968651.75"/>
    <s v="Term"/>
    <m/>
    <m/>
  </r>
  <r>
    <d v="2022-01-26T00:00:00"/>
    <n v="1"/>
    <x v="3"/>
    <s v="INV00000197"/>
    <s v="C00000004"/>
    <x v="3"/>
    <s v="RG Nor 3338NW (220Kg)"/>
    <n v="1"/>
    <s v="T120"/>
    <x v="4"/>
    <d v="2022-05-26T00:00:00"/>
    <n v="5"/>
    <n v="2022"/>
    <n v="2024"/>
    <m/>
    <n v="2024"/>
    <n v="970675.75"/>
    <s v="Term"/>
    <m/>
    <m/>
  </r>
  <r>
    <d v="2022-01-26T00:00:00"/>
    <n v="1"/>
    <x v="3"/>
    <s v="INV00000197"/>
    <s v="C00000004"/>
    <x v="3"/>
    <s v="RG CSM 300 (30Kg) 64m(L) x 1040mm(W)"/>
    <n v="5"/>
    <s v="T120"/>
    <x v="4"/>
    <d v="2022-05-26T00:00:00"/>
    <n v="5"/>
    <n v="2022"/>
    <n v="1425"/>
    <m/>
    <n v="1425"/>
    <n v="972100.75"/>
    <s v="Term"/>
    <m/>
    <m/>
  </r>
  <r>
    <d v="2022-01-26T00:00:00"/>
    <n v="1"/>
    <x v="3"/>
    <s v="INV00000197"/>
    <s v="C00000004"/>
    <x v="3"/>
    <s v="RG CSM 450 CQ 54kg 64m(L) X 1860mm(W)"/>
    <n v="3"/>
    <s v="T120"/>
    <x v="4"/>
    <d v="2022-05-26T00:00:00"/>
    <n v="5"/>
    <n v="2022"/>
    <n v="1539"/>
    <m/>
    <n v="1539"/>
    <n v="973639.75"/>
    <s v="Term"/>
    <m/>
    <m/>
  </r>
  <r>
    <d v="2022-02-10T00:00:00"/>
    <n v="2"/>
    <x v="3"/>
    <s v="INV00000198"/>
    <s v="C00000019"/>
    <x v="18"/>
    <s v="RG Nor 3338W (220Kg)"/>
    <n v="2"/>
    <s v="Cash"/>
    <x v="0"/>
    <d v="2022-02-10T00:00:00"/>
    <n v="2"/>
    <n v="2022"/>
    <n v="4136"/>
    <n v="-4136"/>
    <n v="0"/>
    <n v="977775.75"/>
    <s v="Term"/>
    <s v="Trsf 12/2/22 RM6,532.40"/>
    <m/>
  </r>
  <r>
    <d v="2022-02-10T00:00:00"/>
    <n v="2"/>
    <x v="3"/>
    <s v="INV00000198"/>
    <s v="C00000019"/>
    <x v="18"/>
    <s v="RG CSM 450 CQ 54kg 64m(L) X 1860mm(W)"/>
    <n v="3"/>
    <s v="Cash"/>
    <x v="0"/>
    <d v="2022-02-10T00:00:00"/>
    <n v="2"/>
    <n v="2022"/>
    <n v="1571.4"/>
    <n v="-1571.4"/>
    <n v="0"/>
    <n v="979347.15"/>
    <s v="Term"/>
    <s v="Trsf 12/2/22 RM6,532.40"/>
    <m/>
  </r>
  <r>
    <d v="2022-02-10T00:00:00"/>
    <n v="2"/>
    <x v="3"/>
    <s v="INV00000198"/>
    <s v="C00000019"/>
    <x v="18"/>
    <s v="RA Butanox M50 (5Kg)"/>
    <n v="1"/>
    <s v="Cash"/>
    <x v="0"/>
    <d v="2022-02-10T00:00:00"/>
    <n v="2"/>
    <n v="2022"/>
    <n v="105"/>
    <n v="-105"/>
    <n v="0"/>
    <n v="979452.15"/>
    <s v="Term"/>
    <s v="Trsf 12/2/22 RM6,532.40"/>
    <m/>
  </r>
  <r>
    <d v="2022-02-10T00:00:00"/>
    <n v="2"/>
    <x v="3"/>
    <s v="INV00000198"/>
    <s v="C00000019"/>
    <x v="18"/>
    <s v="RE Frekote 770NC (1 Gallon)"/>
    <n v="2"/>
    <s v="T120"/>
    <x v="5"/>
    <d v="2022-06-14T00:00:00"/>
    <n v="6"/>
    <n v="2022"/>
    <n v="720"/>
    <n v="-720"/>
    <n v="0"/>
    <n v="980172.15"/>
    <s v="Term"/>
    <s v="Trsf 12/2/22 RM6,532.40"/>
    <m/>
  </r>
  <r>
    <d v="2022-02-15T00:00:00"/>
    <n v="2"/>
    <x v="3"/>
    <s v="INV00000199"/>
    <s v="C00000004"/>
    <x v="3"/>
    <s v="RA Mepoxe M (5kg)"/>
    <n v="4"/>
    <s v="T120"/>
    <x v="4"/>
    <d v="2022-06-15T00:00:00"/>
    <n v="6"/>
    <n v="2022"/>
    <n v="340"/>
    <m/>
    <n v="340"/>
    <n v="980512.15"/>
    <s v="Term"/>
    <m/>
    <m/>
  </r>
  <r>
    <d v="2022-02-15T00:00:00"/>
    <n v="2"/>
    <x v="3"/>
    <s v="INV00000199"/>
    <s v="C00000004"/>
    <x v="3"/>
    <s v="RG CSM 300 (30Kg) 64m(L) x 1040mm(W)"/>
    <n v="4"/>
    <s v="T120"/>
    <x v="4"/>
    <d v="2022-06-15T00:00:00"/>
    <n v="6"/>
    <n v="2022"/>
    <n v="1140"/>
    <m/>
    <n v="1140"/>
    <n v="981652.15"/>
    <s v="Term"/>
    <m/>
    <m/>
  </r>
  <r>
    <d v="2022-02-17T00:00:00"/>
    <n v="2"/>
    <x v="3"/>
    <s v="INV00000200"/>
    <s v="C00000010"/>
    <x v="9"/>
    <s v="RG Resin 3338AW (220kg)"/>
    <n v="6"/>
    <s v="T120"/>
    <x v="4"/>
    <d v="2022-06-17T00:00:00"/>
    <n v="6"/>
    <n v="2022"/>
    <n v="11880"/>
    <n v="-179.4"/>
    <n v="11700.6"/>
    <n v="993532.15"/>
    <s v="Term"/>
    <m/>
    <m/>
  </r>
  <r>
    <d v="2022-02-17T00:00:00"/>
    <n v="2"/>
    <x v="3"/>
    <s v="INV00000200"/>
    <s v="C00000010"/>
    <x v="9"/>
    <s v="RG CSM 450 (30Kg) 64m(L) x 1040mm(W)"/>
    <n v="5"/>
    <s v="T120"/>
    <x v="4"/>
    <d v="2022-06-17T00:00:00"/>
    <n v="6"/>
    <n v="2022"/>
    <n v="1425"/>
    <m/>
    <n v="1425"/>
    <n v="994957.15"/>
    <s v="Term"/>
    <m/>
    <m/>
  </r>
  <r>
    <d v="2022-02-17T00:00:00"/>
    <n v="2"/>
    <x v="3"/>
    <s v="INV00000200"/>
    <s v="C00000010"/>
    <x v="9"/>
    <s v="RA Talcum Powder (25kg)"/>
    <n v="5"/>
    <s v="T120"/>
    <x v="4"/>
    <d v="2022-06-17T00:00:00"/>
    <n v="6"/>
    <n v="2022"/>
    <n v="275"/>
    <m/>
    <n v="275"/>
    <n v="995232.15"/>
    <s v="Term"/>
    <m/>
    <m/>
  </r>
  <r>
    <d v="2022-02-17T00:00:00"/>
    <n v="2"/>
    <x v="3"/>
    <s v="INV00000200"/>
    <s v="C00000010"/>
    <x v="9"/>
    <s v="RH Bosny Wax (15Kg)"/>
    <n v="1"/>
    <s v="T120"/>
    <x v="4"/>
    <d v="2022-06-17T00:00:00"/>
    <n v="6"/>
    <n v="2022"/>
    <n v="375"/>
    <m/>
    <n v="375"/>
    <n v="995607.15"/>
    <s v="Term"/>
    <m/>
    <m/>
  </r>
  <r>
    <d v="2022-02-17T00:00:00"/>
    <n v="2"/>
    <x v="3"/>
    <s v="INV00000200"/>
    <s v="C00000010"/>
    <x v="9"/>
    <s v="RA Aerosil (Silica Fume) (10Kg)"/>
    <n v="1"/>
    <s v="T120"/>
    <x v="4"/>
    <d v="2022-06-17T00:00:00"/>
    <n v="6"/>
    <n v="2022"/>
    <n v="440"/>
    <m/>
    <n v="440"/>
    <n v="996047.15"/>
    <s v="Term"/>
    <m/>
    <m/>
  </r>
  <r>
    <d v="2022-02-18T00:00:00"/>
    <n v="2"/>
    <x v="3"/>
    <s v="INV00000201"/>
    <s v="C00000009"/>
    <x v="8"/>
    <s v="RG Nor 3338W (220Kg)"/>
    <n v="2"/>
    <s v="T60"/>
    <x v="3"/>
    <d v="2022-04-19T00:00:00"/>
    <n v="4"/>
    <n v="2022"/>
    <n v="3960"/>
    <m/>
    <n v="3960"/>
    <n v="1000007.15"/>
    <s v="Term"/>
    <m/>
    <m/>
  </r>
  <r>
    <d v="2022-02-18T00:00:00"/>
    <n v="2"/>
    <x v="3"/>
    <s v="INV00000201"/>
    <s v="C00000009"/>
    <x v="8"/>
    <s v="RM Nor 3338NW (220Kg)"/>
    <n v="1"/>
    <s v="T60"/>
    <x v="3"/>
    <d v="2022-04-19T00:00:00"/>
    <n v="4"/>
    <n v="2022"/>
    <n v="1980"/>
    <m/>
    <n v="1980"/>
    <n v="1001987.15"/>
    <s v="Term"/>
    <m/>
    <m/>
  </r>
  <r>
    <d v="2022-02-19T00:00:00"/>
    <n v="2"/>
    <x v="3"/>
    <s v="INV00000202"/>
    <s v="C00000003"/>
    <x v="2"/>
    <s v="RG Resin 3317AW (220Kg)"/>
    <n v="3"/>
    <s v="T45"/>
    <x v="1"/>
    <d v="2022-04-05T00:00:00"/>
    <n v="4"/>
    <n v="2022"/>
    <n v="6336"/>
    <n v="-6336"/>
    <n v="0"/>
    <n v="1008323.15"/>
    <s v="Term"/>
    <s v="RHB001565cleared14/3/22-RM2,000.00(partial), RHB001566cleared21/3/22-RM2,000.00(partial), RHB001567cleared28/3/22-RM2,000.00(partial), RHB001569cleared11/4/22-RM1,586.00(336.00partial)"/>
    <m/>
  </r>
  <r>
    <d v="2022-02-19T00:00:00"/>
    <n v="2"/>
    <x v="3"/>
    <s v="INV00000202"/>
    <s v="C00000003"/>
    <x v="2"/>
    <s v="RA Talcum Powder (25kg)"/>
    <n v="4"/>
    <s v="T45"/>
    <x v="1"/>
    <d v="2022-04-05T00:00:00"/>
    <n v="4"/>
    <n v="2022"/>
    <n v="260"/>
    <n v="-260"/>
    <n v="0"/>
    <n v="1008583.15"/>
    <s v="Term"/>
    <s v="RHB001569cleared11/4/22-RM1,586.00"/>
    <m/>
  </r>
  <r>
    <d v="2022-02-19T00:00:00"/>
    <n v="2"/>
    <x v="3"/>
    <s v="INV00000202"/>
    <s v="C00000003"/>
    <x v="2"/>
    <s v="RA Butanox M50 (5Kg)"/>
    <n v="6"/>
    <s v="T45"/>
    <x v="1"/>
    <d v="2022-04-05T00:00:00"/>
    <n v="4"/>
    <n v="2022"/>
    <n v="630"/>
    <n v="-630"/>
    <n v="0"/>
    <n v="1009213.15"/>
    <s v="Term"/>
    <s v="RHB001569cleared11/4/22-RM1,586.00"/>
    <m/>
  </r>
  <r>
    <d v="2022-02-19T00:00:00"/>
    <n v="2"/>
    <x v="3"/>
    <s v="INV00000202"/>
    <s v="C00000003"/>
    <x v="2"/>
    <s v="RA Miracle Gloss Wax"/>
    <n v="1"/>
    <s v="T45"/>
    <x v="1"/>
    <d v="2022-04-05T00:00:00"/>
    <n v="4"/>
    <n v="2022"/>
    <n v="45"/>
    <n v="-45"/>
    <n v="0"/>
    <n v="1009258.15"/>
    <s v="Term"/>
    <s v="RHB001569cleared11/4/22-RM1,586.00"/>
    <m/>
  </r>
  <r>
    <d v="2022-02-21T00:00:00"/>
    <n v="2"/>
    <x v="3"/>
    <s v="INV00000203"/>
    <s v="C00000021"/>
    <x v="21"/>
    <s v="RG Resin 3317AW (220Kg)"/>
    <n v="2"/>
    <s v="Cash"/>
    <x v="0"/>
    <d v="2022-02-21T00:00:00"/>
    <n v="2"/>
    <n v="2022"/>
    <n v="3960"/>
    <n v="-3960"/>
    <n v="0"/>
    <n v="1013218.15"/>
    <s v="Cash"/>
    <s v="PBB395355cleared31/3/22 RM5,822.00"/>
    <m/>
  </r>
  <r>
    <d v="2022-02-21T00:00:00"/>
    <n v="2"/>
    <x v="3"/>
    <s v="INV00000203"/>
    <s v="C00000021"/>
    <x v="21"/>
    <s v="RG CSM 450 (30Kg) 64m(L) x 1040mm(W)"/>
    <n v="6"/>
    <s v="Cash"/>
    <x v="0"/>
    <d v="2022-02-21T00:00:00"/>
    <n v="2"/>
    <n v="2022"/>
    <n v="1692"/>
    <n v="-1692"/>
    <n v="0"/>
    <n v="1014910.15"/>
    <s v="Cash"/>
    <s v="PBB395355cleared31/3/22 RM5,822.01"/>
    <m/>
  </r>
  <r>
    <d v="2022-02-21T00:00:00"/>
    <n v="2"/>
    <x v="3"/>
    <s v="INV00000203"/>
    <s v="C00000021"/>
    <x v="21"/>
    <s v="RA Mepoxe M (5kg)"/>
    <n v="2"/>
    <s v="Cash"/>
    <x v="0"/>
    <d v="2022-02-21T00:00:00"/>
    <n v="2"/>
    <n v="2022"/>
    <n v="170"/>
    <n v="-170"/>
    <n v="0"/>
    <n v="1015080.15"/>
    <s v="Cash"/>
    <s v="PBB395355cleared31/3/22 RM5,822.02"/>
    <m/>
  </r>
  <r>
    <d v="2022-02-21T00:00:00"/>
    <n v="2"/>
    <x v="3"/>
    <s v="INV00000204"/>
    <s v="C00000006"/>
    <x v="5"/>
    <s v="RA Pigment Super White (5kg)"/>
    <n v="1"/>
    <s v="Cash"/>
    <x v="0"/>
    <d v="2022-02-21T00:00:00"/>
    <n v="2"/>
    <n v="2022"/>
    <n v="175"/>
    <n v="-175"/>
    <n v="0"/>
    <n v="1015255.15"/>
    <s v="Cash"/>
    <s v="RHB 934926 cleared18/4/22-RM2,580.50"/>
    <m/>
  </r>
  <r>
    <d v="2022-02-22T00:00:00"/>
    <n v="2"/>
    <x v="3"/>
    <s v="INV00000205"/>
    <s v="C00000019"/>
    <x v="18"/>
    <s v="RG Nor 3338W (220Kg)"/>
    <n v="2"/>
    <s v="Cash"/>
    <x v="0"/>
    <d v="2022-02-22T00:00:00"/>
    <n v="2"/>
    <n v="2022"/>
    <n v="4136"/>
    <n v="-4136"/>
    <n v="0"/>
    <n v="1019391.15"/>
    <s v="Cash"/>
    <s v="Trsf 22/2/22 RM5,877.30"/>
    <m/>
  </r>
  <r>
    <d v="2022-02-22T00:00:00"/>
    <n v="2"/>
    <x v="3"/>
    <s v="INV00000205"/>
    <s v="C00000019"/>
    <x v="18"/>
    <s v="RG CSM 450 CQ 54kg 64m(L) X 1860mm(W)"/>
    <n v="1"/>
    <s v="Cash"/>
    <x v="0"/>
    <d v="2022-02-22T00:00:00"/>
    <n v="2"/>
    <n v="2022"/>
    <n v="523.79999999999995"/>
    <n v="-523.79999999999995"/>
    <n v="0"/>
    <n v="1019914.9500000001"/>
    <s v="Cash"/>
    <s v="Trsf 22/2/22 RM5,877.30"/>
    <m/>
  </r>
  <r>
    <d v="2022-02-22T00:00:00"/>
    <n v="2"/>
    <x v="3"/>
    <s v="INV00000205"/>
    <s v="C00000019"/>
    <x v="18"/>
    <s v="RA Butanox M50"/>
    <n v="1"/>
    <s v="Cash"/>
    <x v="0"/>
    <d v="2022-02-22T00:00:00"/>
    <n v="2"/>
    <n v="2022"/>
    <n v="105"/>
    <n v="-105"/>
    <n v="0"/>
    <n v="1020019.9500000001"/>
    <s v="Cash"/>
    <s v="Trsf 22/2/22 RM5,877.30"/>
    <m/>
  </r>
  <r>
    <d v="2022-02-22T00:00:00"/>
    <n v="2"/>
    <x v="3"/>
    <s v="INV00000205"/>
    <s v="C00000019"/>
    <x v="18"/>
    <s v="RE Frekote 770NC (1 Gallon)"/>
    <n v="1"/>
    <s v="Cash"/>
    <x v="0"/>
    <d v="2022-02-22T00:00:00"/>
    <n v="2"/>
    <n v="2022"/>
    <n v="360"/>
    <n v="-360"/>
    <n v="0"/>
    <n v="1020379.9500000001"/>
    <s v="Cash"/>
    <s v="Trsf 22/2/22 RM5,877.30"/>
    <m/>
  </r>
  <r>
    <d v="2022-02-22T00:00:00"/>
    <n v="2"/>
    <x v="3"/>
    <s v="INV00000205"/>
    <s v="C00000019"/>
    <x v="18"/>
    <s v="RA Talcum Powder (25kg)"/>
    <n v="5"/>
    <s v="Cash"/>
    <x v="0"/>
    <d v="2022-02-22T00:00:00"/>
    <n v="2"/>
    <n v="2022"/>
    <n v="312.5"/>
    <n v="-312.5"/>
    <n v="0"/>
    <n v="1020692.4500000001"/>
    <s v="Cash"/>
    <s v="Trsf 22/2/22 RM5,877.30"/>
    <m/>
  </r>
  <r>
    <d v="2022-02-22T00:00:00"/>
    <n v="2"/>
    <x v="3"/>
    <s v="INV00000205"/>
    <s v="C00000019"/>
    <x v="18"/>
    <s v="RA Aerosil (Silica Fume) (10Kg)"/>
    <n v="1"/>
    <s v="Cash"/>
    <x v="0"/>
    <d v="2022-02-22T00:00:00"/>
    <n v="2"/>
    <n v="2022"/>
    <n v="440"/>
    <n v="-440"/>
    <n v="0"/>
    <n v="1021132.4500000001"/>
    <s v="Cash"/>
    <s v="Trsf 22/2/22 RM5,877.30"/>
    <m/>
  </r>
  <r>
    <d v="2022-02-24T00:00:00"/>
    <n v="2"/>
    <x v="3"/>
    <s v="INV00000206"/>
    <s v="C00000020"/>
    <x v="19"/>
    <s v="RG Resin 3317AW (220Kg)"/>
    <n v="2"/>
    <s v="Cash"/>
    <x v="0"/>
    <d v="2022-02-24T00:00:00"/>
    <n v="2"/>
    <n v="2022"/>
    <n v="4180"/>
    <m/>
    <n v="4180"/>
    <n v="1025312.4500000001"/>
    <s v="Cash"/>
    <m/>
    <m/>
  </r>
  <r>
    <d v="2022-02-24T00:00:00"/>
    <n v="2"/>
    <x v="3"/>
    <s v="INV00000206"/>
    <s v="C00000020"/>
    <x v="19"/>
    <s v="RG Nor 3338W (220Kg)"/>
    <n v="1"/>
    <s v="Cash"/>
    <x v="0"/>
    <d v="2022-02-24T00:00:00"/>
    <n v="2"/>
    <n v="2022"/>
    <n v="2090"/>
    <m/>
    <n v="2090"/>
    <n v="1027402.4500000001"/>
    <s v="Cash"/>
    <m/>
    <m/>
  </r>
  <r>
    <d v="2022-02-24T00:00:00"/>
    <n v="2"/>
    <x v="3"/>
    <s v="INV00000206"/>
    <s v="C00000020"/>
    <x v="19"/>
    <s v="RG Woven Roving E-600 (45kg) 1120mm"/>
    <n v="1"/>
    <s v="Cash"/>
    <x v="0"/>
    <d v="2022-02-24T00:00:00"/>
    <n v="2"/>
    <n v="2022"/>
    <n v="351"/>
    <m/>
    <n v="351"/>
    <n v="1027753.4500000001"/>
    <s v="Cash"/>
    <m/>
    <m/>
  </r>
  <r>
    <d v="2022-02-24T00:00:00"/>
    <n v="2"/>
    <x v="3"/>
    <s v="INV00000206"/>
    <s v="C00000020"/>
    <x v="19"/>
    <s v="RK Smooth Cream (25kg)"/>
    <n v="1"/>
    <s v="Cash"/>
    <x v="0"/>
    <d v="2022-02-24T00:00:00"/>
    <n v="2"/>
    <n v="2022"/>
    <n v="1000"/>
    <m/>
    <n v="1000"/>
    <n v="1028753.4500000001"/>
    <s v="Cash"/>
    <m/>
    <m/>
  </r>
  <r>
    <d v="2022-02-24T00:00:00"/>
    <n v="2"/>
    <x v="3"/>
    <s v="INV00000206"/>
    <s v="C00000020"/>
    <x v="19"/>
    <s v="RA Mepoxe M (5kg)"/>
    <n v="4"/>
    <s v="Cash"/>
    <x v="0"/>
    <d v="2022-02-24T00:00:00"/>
    <n v="2"/>
    <n v="2022"/>
    <n v="340"/>
    <m/>
    <n v="340"/>
    <n v="1029093.4500000001"/>
    <s v="Cash"/>
    <m/>
    <m/>
  </r>
  <r>
    <d v="2022-02-26T00:00:00"/>
    <n v="2"/>
    <x v="3"/>
    <s v="INV00000207"/>
    <s v="C00000020"/>
    <x v="19"/>
    <s v="RG Resin 3317AW (220Kg)"/>
    <n v="1"/>
    <s v="Cash"/>
    <x v="6"/>
    <d v="2022-02-27T00:00:00"/>
    <n v="2"/>
    <n v="2022"/>
    <n v="2090"/>
    <m/>
    <n v="2090"/>
    <n v="1031183.4500000001"/>
    <s v="Cash"/>
    <m/>
    <m/>
  </r>
  <r>
    <d v="2022-02-26T00:00:00"/>
    <n v="2"/>
    <x v="3"/>
    <s v="INV00000207"/>
    <s v="C00000020"/>
    <x v="19"/>
    <s v="RA CSM 450 (60Kg) 64m(L) x 2080mm(W)"/>
    <n v="1"/>
    <s v="Cash"/>
    <x v="7"/>
    <d v="2022-02-28T00:00:00"/>
    <n v="2"/>
    <n v="2022"/>
    <n v="588"/>
    <m/>
    <n v="588"/>
    <n v="1031771.4500000001"/>
    <s v="Cash"/>
    <m/>
    <m/>
  </r>
  <r>
    <d v="2022-02-26T00:00:00"/>
    <n v="2"/>
    <x v="3"/>
    <s v="INV00000208"/>
    <s v="C00000003"/>
    <x v="2"/>
    <s v="RG CSM 300 (30Kg) 64m(L) x 1040mm(W)"/>
    <n v="1"/>
    <s v="T45"/>
    <x v="1"/>
    <d v="2022-04-12T00:00:00"/>
    <n v="4"/>
    <n v="2022"/>
    <n v="315"/>
    <n v="-315"/>
    <n v="0"/>
    <n v="1032086.4500000001"/>
    <s v="Cash"/>
    <s v="RHB001569cleared11/4/22-RM1,586.00"/>
    <m/>
  </r>
  <r>
    <d v="2022-03-05T00:00:00"/>
    <n v="3"/>
    <x v="3"/>
    <s v="INV00000209"/>
    <s v="C00000021"/>
    <x v="21"/>
    <s v="RG Resin 3317AW (220Kg)"/>
    <n v="2"/>
    <s v="Cash"/>
    <x v="0"/>
    <d v="2022-03-05T00:00:00"/>
    <n v="3"/>
    <n v="2022"/>
    <n v="3960"/>
    <n v="-3960"/>
    <n v="0"/>
    <n v="1036046.4500000001"/>
    <s v="Cash"/>
    <s v="PBB395356cleared11/4/22 RM6,301.00"/>
    <m/>
  </r>
  <r>
    <d v="2022-03-05T00:00:00"/>
    <n v="3"/>
    <x v="3"/>
    <s v="INV00000209"/>
    <s v="C00000021"/>
    <x v="21"/>
    <s v="RG CSM 450 (30Kg) 64m(L) x 1040mm(W)"/>
    <n v="8"/>
    <s v="Cash"/>
    <x v="0"/>
    <d v="2022-03-05T00:00:00"/>
    <n v="3"/>
    <n v="2022"/>
    <n v="2256"/>
    <n v="-2256"/>
    <n v="0"/>
    <n v="1038302.4500000001"/>
    <s v="Cash"/>
    <s v="PBB395356cleared11/4/22 RM6,301.00"/>
    <m/>
  </r>
  <r>
    <d v="2022-03-05T00:00:00"/>
    <n v="3"/>
    <x v="3"/>
    <s v="INV00000209"/>
    <s v="C00000021"/>
    <x v="21"/>
    <s v="RA Mepoxe M (5kg)"/>
    <n v="1"/>
    <s v="Cash"/>
    <x v="0"/>
    <d v="2022-03-05T00:00:00"/>
    <n v="3"/>
    <n v="2022"/>
    <n v="85"/>
    <n v="-85"/>
    <n v="0"/>
    <n v="1038387.4500000001"/>
    <s v="Cash"/>
    <s v="PBB395356cleared11/4/22 RM6,301.00"/>
    <m/>
  </r>
  <r>
    <d v="2022-03-08T00:00:00"/>
    <n v="3"/>
    <x v="3"/>
    <s v="INV00000210"/>
    <s v="C00000022"/>
    <x v="22"/>
    <s v="RM Nor 3338NW (220Kg)"/>
    <n v="1"/>
    <s v="Cash"/>
    <x v="0"/>
    <d v="2022-03-08T00:00:00"/>
    <n v="3"/>
    <n v="2022"/>
    <n v="2112"/>
    <n v="-2112"/>
    <n v="0"/>
    <n v="1040499.4500000001"/>
    <s v="Cash"/>
    <s v="Trsf 23/3/22 RM5,328.00"/>
    <m/>
  </r>
  <r>
    <d v="2022-03-08T00:00:00"/>
    <n v="3"/>
    <x v="3"/>
    <s v="INV00000210"/>
    <s v="C00000022"/>
    <x v="22"/>
    <s v="RM Wax Solution 54-56 (10L)"/>
    <n v="1"/>
    <s v="Cash"/>
    <x v="0"/>
    <d v="2022-03-08T00:00:00"/>
    <n v="3"/>
    <n v="2022"/>
    <n v="320"/>
    <n v="-320"/>
    <n v="0"/>
    <n v="1040819.4500000001"/>
    <s v="Cash"/>
    <s v="Trsf 23/3/22 RM5,328.00"/>
    <m/>
  </r>
  <r>
    <d v="2022-03-08T00:00:00"/>
    <n v="3"/>
    <x v="3"/>
    <s v="INV00000210"/>
    <s v="C00000022"/>
    <x v="22"/>
    <s v="RM NPG Gelcoat 9319-H (25Kg)"/>
    <n v="1"/>
    <s v="Cash"/>
    <x v="0"/>
    <d v="2022-03-08T00:00:00"/>
    <n v="3"/>
    <n v="2022"/>
    <n v="337.5"/>
    <n v="-337.5"/>
    <n v="0"/>
    <n v="1041156.9500000001"/>
    <s v="Cash"/>
    <s v="Trsf 23/3/22 RM5,328.00"/>
    <m/>
  </r>
  <r>
    <d v="2022-03-08T00:00:00"/>
    <n v="3"/>
    <x v="3"/>
    <s v="INV00000210"/>
    <s v="C00000022"/>
    <x v="22"/>
    <s v="RM Pgment Paste Riviera Blue B5 (5Kg)"/>
    <n v="2"/>
    <s v="Cash"/>
    <x v="0"/>
    <d v="2022-03-08T00:00:00"/>
    <n v="3"/>
    <n v="2022"/>
    <n v="480"/>
    <n v="-480"/>
    <n v="0"/>
    <n v="1041636.9500000001"/>
    <s v="Cash"/>
    <s v="Trsf 23/3/22 RM5,328.00"/>
    <m/>
  </r>
  <r>
    <d v="2022-03-08T00:00:00"/>
    <n v="3"/>
    <x v="3"/>
    <s v="INV00000210"/>
    <s v="C00000022"/>
    <x v="22"/>
    <s v="RA CSM 450 (60Kg) 64m(L) x 2080mm(W)"/>
    <n v="1"/>
    <s v="Cash"/>
    <x v="0"/>
    <d v="2022-03-08T00:00:00"/>
    <n v="3"/>
    <n v="2022"/>
    <n v="588"/>
    <n v="-588"/>
    <n v="0"/>
    <n v="1042224.9500000001"/>
    <s v="Cash"/>
    <s v="Trsf 23/3/22 RM5,328.00"/>
    <m/>
  </r>
  <r>
    <d v="2022-03-08T00:00:00"/>
    <n v="3"/>
    <x v="3"/>
    <s v="INV00000210"/>
    <s v="C00000022"/>
    <x v="22"/>
    <s v="RG CSM 300 (30Kg) 64m(L) x 1040mm(W)"/>
    <n v="2"/>
    <s v="Cash"/>
    <x v="0"/>
    <d v="2022-03-08T00:00:00"/>
    <n v="3"/>
    <n v="2022"/>
    <n v="588"/>
    <n v="-588"/>
    <n v="0"/>
    <n v="1042812.9500000001"/>
    <s v="Cash"/>
    <s v="Trsf 23/3/22 RM5,328.00"/>
    <m/>
  </r>
  <r>
    <d v="2022-03-08T00:00:00"/>
    <n v="3"/>
    <x v="3"/>
    <s v="INV00000210"/>
    <s v="C00000022"/>
    <x v="22"/>
    <s v="RG Woven Roving E-600 (45kg) 1120mm"/>
    <n v="1"/>
    <s v="Cash"/>
    <x v="0"/>
    <d v="2022-03-08T00:00:00"/>
    <n v="3"/>
    <n v="2022"/>
    <n v="337.5"/>
    <n v="-337.5"/>
    <n v="0"/>
    <n v="1043150.4500000001"/>
    <s v="Cash"/>
    <s v="Trsf 23/3/22 RM5,328.00"/>
    <m/>
  </r>
  <r>
    <d v="2022-03-08T00:00:00"/>
    <n v="3"/>
    <x v="3"/>
    <s v="INV00000210"/>
    <s v="C00000022"/>
    <x v="22"/>
    <s v="RA Butanox M50 (5kg)"/>
    <n v="1"/>
    <s v="Cash"/>
    <x v="0"/>
    <d v="2022-03-08T00:00:00"/>
    <n v="3"/>
    <n v="2022"/>
    <n v="110"/>
    <n v="-110"/>
    <n v="0"/>
    <n v="1043260.4500000001"/>
    <s v="Cash"/>
    <s v="Trsf 23/3/22 RM5,328.00"/>
    <m/>
  </r>
  <r>
    <d v="2022-03-08T00:00:00"/>
    <n v="3"/>
    <x v="3"/>
    <s v="INV00000211"/>
    <s v="C00000010"/>
    <x v="9"/>
    <s v="RG Resin 3338AW (220kg)"/>
    <n v="6"/>
    <s v="T120"/>
    <x v="4"/>
    <d v="2022-07-06T00:00:00"/>
    <n v="7"/>
    <n v="2022"/>
    <n v="11880"/>
    <m/>
    <n v="11880"/>
    <n v="1055140.4500000002"/>
    <s v="Term"/>
    <m/>
    <m/>
  </r>
  <r>
    <d v="2022-03-08T00:00:00"/>
    <n v="3"/>
    <x v="3"/>
    <s v="INV00000211"/>
    <s v="C00000010"/>
    <x v="9"/>
    <s v="RG CSM 450 (30Kg) 64m(L) x 1040mm(W)"/>
    <n v="10"/>
    <s v="T120"/>
    <x v="4"/>
    <d v="2022-07-06T00:00:00"/>
    <n v="7"/>
    <n v="2022"/>
    <n v="2850"/>
    <m/>
    <n v="2850"/>
    <n v="1057990.4500000002"/>
    <s v="Term"/>
    <m/>
    <m/>
  </r>
  <r>
    <d v="2022-03-08T00:00:00"/>
    <n v="3"/>
    <x v="3"/>
    <s v="INV00000211"/>
    <s v="C00000010"/>
    <x v="9"/>
    <s v="RA Talcum Powder (25kg)"/>
    <n v="10"/>
    <s v="T120"/>
    <x v="4"/>
    <d v="2022-07-06T00:00:00"/>
    <n v="7"/>
    <n v="2022"/>
    <n v="550"/>
    <m/>
    <n v="550"/>
    <n v="1058540.4500000002"/>
    <s v="Term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x v="0"/>
    <x v="0"/>
    <x v="0"/>
    <x v="0"/>
    <s v="C00000001"/>
    <x v="0"/>
    <s v="RA Resin SHCP 268W (225kg)"/>
    <n v="1"/>
    <s v="Cash"/>
    <n v="0"/>
    <d v="2019-12-23T00:00:00"/>
    <n v="12"/>
    <n v="2019"/>
    <n v="1530"/>
    <n v="-1530"/>
    <n v="0"/>
    <n v="1530"/>
    <s v="Trsf"/>
    <s v="Trsf 29/5"/>
    <m/>
  </r>
  <r>
    <x v="0"/>
    <x v="0"/>
    <x v="0"/>
    <x v="0"/>
    <s v="C00000001"/>
    <x v="0"/>
    <s v="RA CSM 450 GSM JUSHI 37kg 79m(L) X 1040mm(W)"/>
    <n v="6"/>
    <s v="Cash"/>
    <n v="0"/>
    <d v="2019-12-23T00:00:00"/>
    <n v="12"/>
    <n v="2019"/>
    <n v="1443"/>
    <n v="-1443"/>
    <n v="0"/>
    <n v="2973"/>
    <s v="Trsf"/>
    <s v="Trsf 29/5"/>
    <m/>
  </r>
  <r>
    <x v="1"/>
    <x v="1"/>
    <x v="1"/>
    <x v="1"/>
    <s v="C00000001"/>
    <x v="0"/>
    <s v="RA Gelcoat GS-S ISO (20kg)"/>
    <n v="2"/>
    <s v="Cash"/>
    <n v="0"/>
    <d v="2020-06-02T00:00:00"/>
    <n v="6"/>
    <n v="2020"/>
    <n v="480"/>
    <n v="-480"/>
    <n v="0"/>
    <n v="3453"/>
    <s v="Trsf"/>
    <s v="Trsf 24/6"/>
    <m/>
  </r>
  <r>
    <x v="2"/>
    <x v="1"/>
    <x v="1"/>
    <x v="2"/>
    <s v="C00000002"/>
    <x v="1"/>
    <s v="RA Resin SHCP 268W (225kg)"/>
    <n v="1"/>
    <s v="Cash"/>
    <n v="0"/>
    <d v="2020-06-11T00:00:00"/>
    <n v="6"/>
    <n v="2020"/>
    <n v="1395"/>
    <n v="-1395"/>
    <n v="0"/>
    <n v="4848"/>
    <s v="Chq"/>
    <s v="Chq 13/6"/>
    <m/>
  </r>
  <r>
    <x v="2"/>
    <x v="1"/>
    <x v="1"/>
    <x v="2"/>
    <s v="C00000002"/>
    <x v="1"/>
    <s v="RB Acetone (160Kg)"/>
    <n v="1"/>
    <s v="Cash"/>
    <n v="0"/>
    <d v="2020-06-11T00:00:00"/>
    <n v="6"/>
    <n v="2020"/>
    <n v="672"/>
    <n v="-672"/>
    <n v="0"/>
    <n v="5520"/>
    <s v="Chq"/>
    <s v="Chq 13/6"/>
    <m/>
  </r>
  <r>
    <x v="3"/>
    <x v="1"/>
    <x v="1"/>
    <x v="3"/>
    <s v="C00000001"/>
    <x v="0"/>
    <s v="RA Resin SHCP 268W (225kg)"/>
    <n v="1"/>
    <s v="Cash"/>
    <n v="0"/>
    <d v="2020-06-17T00:00:00"/>
    <n v="6"/>
    <n v="2020"/>
    <n v="1530"/>
    <n v="-1530"/>
    <n v="0"/>
    <n v="7050"/>
    <s v="Trsf"/>
    <s v="Trsf 24/6"/>
    <m/>
  </r>
  <r>
    <x v="3"/>
    <x v="1"/>
    <x v="1"/>
    <x v="3"/>
    <s v="C00000001"/>
    <x v="0"/>
    <s v="RA CSM 450 GSM JUSHI 37kg 79m(L) X 1040mm(W)"/>
    <n v="3"/>
    <s v="Cash"/>
    <n v="0"/>
    <d v="2020-06-17T00:00:00"/>
    <n v="6"/>
    <n v="2020"/>
    <n v="720"/>
    <n v="-720"/>
    <n v="0"/>
    <n v="7770"/>
    <s v="Trsf"/>
    <s v="Trsf 24/6"/>
    <m/>
  </r>
  <r>
    <x v="3"/>
    <x v="1"/>
    <x v="1"/>
    <x v="3"/>
    <s v="C00000001"/>
    <x v="0"/>
    <s v="RA Butanox M50 (5Kg)"/>
    <n v="2"/>
    <s v="Cash"/>
    <n v="0"/>
    <d v="2020-06-17T00:00:00"/>
    <n v="6"/>
    <n v="2020"/>
    <n v="185"/>
    <n v="-185"/>
    <n v="0"/>
    <n v="7955"/>
    <s v="Trsf"/>
    <s v="Trsf 24/6"/>
    <m/>
  </r>
  <r>
    <x v="4"/>
    <x v="1"/>
    <x v="1"/>
    <x v="4"/>
    <s v="C00000003"/>
    <x v="2"/>
    <s v="RA Resin SHCP 268W (225kg)"/>
    <n v="1"/>
    <s v="T45"/>
    <n v="45"/>
    <d v="2020-08-06T00:00:00"/>
    <n v="8"/>
    <n v="2020"/>
    <n v="1642.5"/>
    <n v="-1642.5"/>
    <n v="0"/>
    <n v="9597.5"/>
    <s v="PD Chq"/>
    <s v="PD chq 8/8, RM1,827.00 &amp; Cash RM0.50"/>
    <m/>
  </r>
  <r>
    <x v="4"/>
    <x v="1"/>
    <x v="1"/>
    <x v="4"/>
    <s v="C00000003"/>
    <x v="2"/>
    <s v="RA Butanox M50 (5Kg)"/>
    <n v="2"/>
    <s v="T45"/>
    <n v="45"/>
    <d v="2020-08-06T00:00:00"/>
    <n v="8"/>
    <n v="2020"/>
    <n v="185"/>
    <n v="-185"/>
    <n v="0"/>
    <n v="9782.5"/>
    <s v="PD Chq"/>
    <s v="PD chq 8/8, RM1,827.00 &amp; Cash RM0.50"/>
    <m/>
  </r>
  <r>
    <x v="5"/>
    <x v="2"/>
    <x v="1"/>
    <x v="5"/>
    <s v="C00000004"/>
    <x v="3"/>
    <s v="RA Gelcoat GP-H (20Kg)"/>
    <n v="9"/>
    <s v="T120"/>
    <s v="120"/>
    <d v="2020-10-29T00:00:00"/>
    <n v="10"/>
    <n v="2020"/>
    <n v="1836"/>
    <n v="-1836"/>
    <n v="0"/>
    <n v="11618.5"/>
    <s v="Term"/>
    <s v="Chq 16/11/2020"/>
    <m/>
  </r>
  <r>
    <x v="6"/>
    <x v="2"/>
    <x v="1"/>
    <x v="6"/>
    <s v="C00000003"/>
    <x v="2"/>
    <s v="RA Silicone Rubber (25Kg)"/>
    <n v="1"/>
    <s v="T45"/>
    <n v="45"/>
    <d v="2020-08-28T00:00:00"/>
    <n v="8"/>
    <n v="2020"/>
    <n v="1200"/>
    <n v="-1200"/>
    <n v="0"/>
    <n v="12818.5"/>
    <s v="PD Chq"/>
    <s v="PD chq 16/8"/>
    <m/>
  </r>
  <r>
    <x v="7"/>
    <x v="2"/>
    <x v="1"/>
    <x v="7"/>
    <s v="C00000001"/>
    <x v="0"/>
    <s v="RA Nor 3338W (220Kg)"/>
    <n v="1"/>
    <s v="Cash"/>
    <n v="0"/>
    <d v="2020-07-15T00:00:00"/>
    <n v="7"/>
    <n v="2020"/>
    <n v="1496"/>
    <n v="-1496"/>
    <n v="0"/>
    <n v="14314.5"/>
    <s v="Trsf"/>
    <s v="Trsf 28/7"/>
    <m/>
  </r>
  <r>
    <x v="7"/>
    <x v="2"/>
    <x v="1"/>
    <x v="7"/>
    <s v="C00000001"/>
    <x v="0"/>
    <s v="RA Butanox M50 (5Kg)"/>
    <n v="4"/>
    <s v="Cash"/>
    <n v="0"/>
    <d v="2020-07-15T00:00:00"/>
    <n v="7"/>
    <n v="2020"/>
    <n v="370"/>
    <n v="-370"/>
    <n v="0"/>
    <n v="14684.5"/>
    <s v="Trsf"/>
    <s v="Trsf 28/7"/>
    <m/>
  </r>
  <r>
    <x v="7"/>
    <x v="2"/>
    <x v="1"/>
    <x v="7"/>
    <s v="C00000001"/>
    <x v="0"/>
    <s v="RC Woven Roving E-800 40Kg 1000mm"/>
    <n v="1"/>
    <s v="Cash"/>
    <n v="0"/>
    <d v="2020-07-15T00:00:00"/>
    <n v="7"/>
    <n v="2020"/>
    <n v="232"/>
    <n v="-232"/>
    <n v="0"/>
    <n v="14916.5"/>
    <s v="Trsf"/>
    <s v="Trsf 28/7"/>
    <s v="Delivered 22/7/20"/>
  </r>
  <r>
    <x v="8"/>
    <x v="3"/>
    <x v="1"/>
    <x v="8"/>
    <s v="C00000004"/>
    <x v="3"/>
    <s v="RA Nor 3338W (220Kg)"/>
    <n v="2"/>
    <s v="T120"/>
    <s v="120"/>
    <d v="2020-11-29T00:00:00"/>
    <n v="11"/>
    <n v="2020"/>
    <n v="2508"/>
    <n v="-2508"/>
    <n v="0"/>
    <n v="17424.5"/>
    <s v="Term"/>
    <s v="Chq 1/12/2020"/>
    <m/>
  </r>
  <r>
    <x v="9"/>
    <x v="3"/>
    <x v="1"/>
    <x v="9"/>
    <s v="C00000004"/>
    <x v="3"/>
    <s v="RA Nor 3338W (220Kg)"/>
    <n v="2"/>
    <s v="T120"/>
    <s v="120"/>
    <d v="2020-12-06T00:00:00"/>
    <n v="12"/>
    <n v="2020"/>
    <n v="2508"/>
    <n v="-2508"/>
    <n v="0"/>
    <n v="19932.5"/>
    <s v="Term"/>
    <s v="Chq 1/12/2020"/>
    <m/>
  </r>
  <r>
    <x v="9"/>
    <x v="3"/>
    <x v="1"/>
    <x v="10"/>
    <s v="C00000004"/>
    <x v="3"/>
    <s v="RA CSM 300 GSM TWL 30kg 64m(L) x 1040mm(W)"/>
    <n v="2"/>
    <s v="T120"/>
    <s v="120"/>
    <d v="2020-12-06T00:00:00"/>
    <n v="12"/>
    <n v="2020"/>
    <n v="324"/>
    <n v="-324"/>
    <n v="0"/>
    <n v="20256.5"/>
    <s v="Term"/>
    <s v="Chq 1/12/2020"/>
    <m/>
  </r>
  <r>
    <x v="10"/>
    <x v="3"/>
    <x v="1"/>
    <x v="11"/>
    <s v="C00000005"/>
    <x v="4"/>
    <s v="RA Nor 3338W (220Kg)"/>
    <n v="1"/>
    <s v="Cash"/>
    <n v="0"/>
    <d v="2020-08-10T00:00:00"/>
    <n v="8"/>
    <n v="2020"/>
    <n v="1496"/>
    <n v="-1496"/>
    <n v="0"/>
    <n v="21752.5"/>
    <s v="Chq"/>
    <s v="Chq 10/8"/>
    <m/>
  </r>
  <r>
    <x v="10"/>
    <x v="3"/>
    <x v="1"/>
    <x v="11"/>
    <s v="C00000005"/>
    <x v="4"/>
    <s v="RA Butanox M50 (5Kg)"/>
    <n v="1"/>
    <s v="Cash"/>
    <n v="0"/>
    <d v="2020-08-10T00:00:00"/>
    <n v="8"/>
    <n v="2020"/>
    <n v="90"/>
    <n v="-90"/>
    <n v="0"/>
    <n v="21842.5"/>
    <s v="Chq"/>
    <s v="Chq 10/8"/>
    <m/>
  </r>
  <r>
    <x v="10"/>
    <x v="3"/>
    <x v="1"/>
    <x v="12"/>
    <s v="C00000003"/>
    <x v="2"/>
    <s v="RA Nor 3338W (220Kg)"/>
    <n v="2"/>
    <s v="T45"/>
    <n v="45"/>
    <d v="2020-09-24T00:00:00"/>
    <n v="9"/>
    <n v="2020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s v="RA Butanox M50 (5Kg)"/>
    <n v="4"/>
    <s v="T45"/>
    <n v="45"/>
    <d v="2020-09-24T00:00:00"/>
    <n v="9"/>
    <n v="2020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s v="RA Nor 3338W (220Kg)"/>
    <n v="1"/>
    <s v="Cash"/>
    <n v="0"/>
    <d v="2020-08-12T00:00:00"/>
    <n v="8"/>
    <n v="2020"/>
    <n v="1496"/>
    <n v="-1496"/>
    <n v="0"/>
    <n v="26744.5"/>
    <s v="Trsf"/>
    <s v="Trsf 23/8"/>
    <m/>
  </r>
  <r>
    <x v="11"/>
    <x v="3"/>
    <x v="1"/>
    <x v="13"/>
    <s v="C00000001"/>
    <x v="0"/>
    <s v="RA CSM 450 GSM JUSHI 37kg 79m(L) X 1040mm(W)"/>
    <n v="4"/>
    <s v="Cash"/>
    <n v="0"/>
    <d v="2020-08-12T00:00:00"/>
    <n v="8"/>
    <n v="2020"/>
    <n v="962"/>
    <n v="-962"/>
    <n v="0"/>
    <n v="27706.5"/>
    <s v="Trsf"/>
    <s v="Trsf 23/8"/>
    <m/>
  </r>
  <r>
    <x v="11"/>
    <x v="3"/>
    <x v="1"/>
    <x v="13"/>
    <s v="C00000001"/>
    <x v="0"/>
    <s v="RC Woven Roving E-800 40Kg 1000mm"/>
    <n v="2"/>
    <s v="Cash"/>
    <n v="0"/>
    <d v="2020-08-12T00:00:00"/>
    <n v="8"/>
    <n v="2020"/>
    <n v="464"/>
    <n v="-464"/>
    <n v="0"/>
    <n v="28170.5"/>
    <s v="Trsf"/>
    <s v="Trsf 23/8"/>
    <m/>
  </r>
  <r>
    <x v="12"/>
    <x v="3"/>
    <x v="1"/>
    <x v="14"/>
    <s v="C00000001"/>
    <x v="0"/>
    <s v="RA Gelcoat GS-S ISO (20kg)"/>
    <n v="4"/>
    <s v="Cash"/>
    <n v="0"/>
    <d v="2020-08-13T00:00:00"/>
    <n v="8"/>
    <n v="2020"/>
    <n v="960"/>
    <n v="-960"/>
    <n v="0"/>
    <n v="29130.5"/>
    <s v="Trsf"/>
    <s v="Trsf 23/8"/>
    <m/>
  </r>
  <r>
    <x v="13"/>
    <x v="3"/>
    <x v="1"/>
    <x v="15"/>
    <s v="C00000003"/>
    <x v="2"/>
    <s v="RA CSM 450 GSM 54kg 64m(L) X 1860mm(W)"/>
    <n v="1"/>
    <s v="T45"/>
    <n v="45"/>
    <d v="2020-10-03T00:00:00"/>
    <n v="10"/>
    <n v="2020"/>
    <n v="367.2"/>
    <n v="-367.2"/>
    <n v="0"/>
    <n v="29497.7"/>
    <s v="PD Chq"/>
    <s v="PD Chq 27/9, RM1,270.20"/>
    <m/>
  </r>
  <r>
    <x v="13"/>
    <x v="3"/>
    <x v="1"/>
    <x v="16"/>
    <s v="C00000006"/>
    <x v="5"/>
    <s v="RA Nor 3338W (220Kg)"/>
    <n v="1"/>
    <s v="Cash"/>
    <n v="0"/>
    <d v="2020-08-19T00:00:00"/>
    <n v="8"/>
    <n v="2020"/>
    <n v="1496"/>
    <n v="-1496"/>
    <n v="0"/>
    <n v="30993.7"/>
    <s v="Chq"/>
    <s v="Chq 19/8"/>
    <m/>
  </r>
  <r>
    <x v="13"/>
    <x v="3"/>
    <x v="1"/>
    <x v="16"/>
    <s v="C00000006"/>
    <x v="5"/>
    <s v="RA Gelcoat GP-H (20Kg)"/>
    <n v="1"/>
    <s v="Cash"/>
    <n v="0"/>
    <d v="2020-08-19T00:00:00"/>
    <n v="8"/>
    <n v="2020"/>
    <n v="210"/>
    <n v="-210"/>
    <n v="0"/>
    <n v="31203.7"/>
    <s v="Chq"/>
    <s v="Chq 19/8"/>
    <m/>
  </r>
  <r>
    <x v="14"/>
    <x v="3"/>
    <x v="1"/>
    <x v="17"/>
    <s v="C00000007"/>
    <x v="6"/>
    <s v="RA CSM 450 GSM 54kg 64m(L) X 1860mm(W)"/>
    <n v="4"/>
    <s v="T60"/>
    <n v="60"/>
    <d v="2020-10-21T00:00:00"/>
    <n v="10"/>
    <n v="2020"/>
    <n v="1296"/>
    <n v="-1296"/>
    <n v="0"/>
    <n v="32499.7"/>
    <s v="Term"/>
    <s v="Due 30/9/2020, Trsf IBG 1/10/2020"/>
    <m/>
  </r>
  <r>
    <x v="14"/>
    <x v="3"/>
    <x v="1"/>
    <x v="17"/>
    <s v="C00000007"/>
    <x v="6"/>
    <s v="RA Gelcoat GP-H (20Kg)"/>
    <n v="4"/>
    <s v="T60"/>
    <n v="60"/>
    <d v="2020-10-21T00:00:00"/>
    <n v="10"/>
    <n v="2020"/>
    <n v="840"/>
    <n v="-840"/>
    <n v="0"/>
    <n v="33339.699999999997"/>
    <s v="Term"/>
    <s v="Due 30/9/2020, Trsf IBG 1/10/2020"/>
    <m/>
  </r>
  <r>
    <x v="14"/>
    <x v="3"/>
    <x v="1"/>
    <x v="17"/>
    <s v="C00000007"/>
    <x v="6"/>
    <s v="RA Gelcoat GS-H (20kg)"/>
    <n v="2"/>
    <s v="T60"/>
    <n v="60"/>
    <d v="2020-10-21T00:00:00"/>
    <n v="10"/>
    <n v="2020"/>
    <n v="460"/>
    <n v="-460"/>
    <n v="0"/>
    <n v="33799.699999999997"/>
    <s v="Term"/>
    <s v="Due 30/9/2020, Trsf IBG 1/10/2020"/>
    <m/>
  </r>
  <r>
    <x v="14"/>
    <x v="3"/>
    <x v="1"/>
    <x v="17"/>
    <s v="C00000007"/>
    <x v="6"/>
    <s v="RA Butanox M50 (5Kg)"/>
    <n v="4"/>
    <s v="T60"/>
    <n v="60"/>
    <d v="2020-10-21T00:00:00"/>
    <n v="10"/>
    <n v="2020"/>
    <n v="360"/>
    <n v="-360"/>
    <n v="0"/>
    <n v="34159.699999999997"/>
    <s v="Term"/>
    <s v="Due 30/9/2020, Trsf IBG 1/10/2020"/>
    <m/>
  </r>
  <r>
    <x v="14"/>
    <x v="3"/>
    <x v="1"/>
    <x v="18"/>
    <s v="C00000008"/>
    <x v="7"/>
    <s v="RA Nor 3338W (220Kg)"/>
    <n v="1"/>
    <s v="Cash"/>
    <n v="0"/>
    <d v="2020-08-22T00:00:00"/>
    <n v="8"/>
    <n v="2020"/>
    <n v="1452"/>
    <n v="-1452"/>
    <n v="0"/>
    <n v="35611.699999999997"/>
    <s v="Trsf"/>
    <s v="Trsf 24/8"/>
    <m/>
  </r>
  <r>
    <x v="15"/>
    <x v="3"/>
    <x v="1"/>
    <x v="19"/>
    <s v="C00000003"/>
    <x v="2"/>
    <s v="RA Nor 3338W (220Kg)"/>
    <n v="1"/>
    <s v="T45"/>
    <n v="45"/>
    <d v="2020-10-08T00:00:00"/>
    <n v="10"/>
    <n v="2020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s v="RA Talcum Powder (25Kg)"/>
    <n v="4"/>
    <s v="T45"/>
    <n v="45"/>
    <d v="2020-10-08T00:00:00"/>
    <n v="10"/>
    <n v="2020"/>
    <n v="200"/>
    <n v="-200"/>
    <n v="0"/>
    <n v="37329.699999999997"/>
    <s v="PD Chq"/>
    <s v="PD Chq 11/10, RM1,000/-"/>
    <m/>
  </r>
  <r>
    <x v="15"/>
    <x v="3"/>
    <x v="1"/>
    <x v="19"/>
    <s v="C00000003"/>
    <x v="2"/>
    <s v="RA Butanox M50 (5Kg)"/>
    <n v="2"/>
    <s v="T45"/>
    <n v="45"/>
    <d v="2020-10-08T00:00:00"/>
    <n v="10"/>
    <n v="2020"/>
    <n v="185"/>
    <n v="-185"/>
    <n v="0"/>
    <n v="37514.699999999997"/>
    <s v="PD Chq"/>
    <s v="PD Chq 11/10, RM1,000/-"/>
    <m/>
  </r>
  <r>
    <x v="16"/>
    <x v="3"/>
    <x v="1"/>
    <x v="20"/>
    <s v="C00000009"/>
    <x v="8"/>
    <s v="RA Nor 3338W (220Kg)"/>
    <n v="1"/>
    <s v="T60"/>
    <n v="60"/>
    <d v="2020-10-24T00:00:00"/>
    <n v="10"/>
    <n v="2020"/>
    <n v="1276"/>
    <n v="-1276"/>
    <n v="0"/>
    <n v="38790.699999999997"/>
    <s v="Term"/>
    <s v="HLIB Chq No 008781, 28/11/20"/>
    <m/>
  </r>
  <r>
    <x v="16"/>
    <x v="3"/>
    <x v="1"/>
    <x v="20"/>
    <s v="C00000009"/>
    <x v="8"/>
    <s v="RA Norsodyne 3338NW (220Kg)"/>
    <n v="1"/>
    <s v="T60"/>
    <n v="60"/>
    <d v="2020-10-24T00:00:00"/>
    <n v="10"/>
    <n v="2020"/>
    <n v="1276"/>
    <n v="-1276"/>
    <n v="0"/>
    <n v="40066.699999999997"/>
    <s v="Term"/>
    <s v="HLIB Chq No 008781, 28/11/20"/>
    <m/>
  </r>
  <r>
    <x v="16"/>
    <x v="3"/>
    <x v="1"/>
    <x v="21"/>
    <s v="C00000001"/>
    <x v="0"/>
    <s v="RA Nor 3338W (220Kg)"/>
    <n v="1"/>
    <s v="Cash"/>
    <n v="0"/>
    <d v="2020-08-25T00:00:00"/>
    <n v="8"/>
    <n v="2020"/>
    <n v="1496"/>
    <n v="-1496"/>
    <n v="0"/>
    <n v="41562.699999999997"/>
    <s v="Trsf"/>
    <s v="Trsf 1/9/2020"/>
    <m/>
  </r>
  <r>
    <x v="17"/>
    <x v="3"/>
    <x v="1"/>
    <x v="22"/>
    <s v="C00000010"/>
    <x v="9"/>
    <s v="RA Nor 3338W (220Kg)"/>
    <n v="4"/>
    <s v="T120"/>
    <s v="120"/>
    <d v="2020-12-25T00:00:00"/>
    <n v="12"/>
    <n v="2020"/>
    <n v="5280"/>
    <n v="-5280"/>
    <n v="0"/>
    <n v="46842.7"/>
    <s v="Term"/>
    <s v="Trsf 23/12/2020"/>
    <m/>
  </r>
  <r>
    <x v="17"/>
    <x v="3"/>
    <x v="1"/>
    <x v="22"/>
    <s v="C00000010"/>
    <x v="9"/>
    <s v="RA CSM 450 GSM JUSHI 37kg 79m(L) X 1040mm(W)"/>
    <n v="2"/>
    <s v="T120"/>
    <s v="120"/>
    <d v="2020-12-25T00:00:00"/>
    <n v="12"/>
    <n v="2020"/>
    <n v="444"/>
    <n v="-444"/>
    <n v="0"/>
    <n v="47286.7"/>
    <s v="Term"/>
    <s v="Trsf 23/12/2020"/>
    <m/>
  </r>
  <r>
    <x v="17"/>
    <x v="3"/>
    <x v="1"/>
    <x v="22"/>
    <s v="C00000010"/>
    <x v="9"/>
    <s v="RA Talcum Powder (25Kg)"/>
    <n v="5"/>
    <s v="T120"/>
    <s v="120"/>
    <d v="2020-12-25T00:00:00"/>
    <n v="12"/>
    <n v="2020"/>
    <n v="275"/>
    <n v="-275"/>
    <n v="0"/>
    <n v="47561.7"/>
    <s v="Term"/>
    <s v="Trsf 23/12/2020"/>
    <m/>
  </r>
  <r>
    <x v="17"/>
    <x v="3"/>
    <x v="1"/>
    <x v="22"/>
    <s v="C00000010"/>
    <x v="9"/>
    <s v="RA Butanox M50 (5Kg)"/>
    <n v="4"/>
    <s v="T120"/>
    <s v="120"/>
    <d v="2020-12-25T00:00:00"/>
    <n v="12"/>
    <n v="2020"/>
    <n v="360"/>
    <n v="-360"/>
    <n v="0"/>
    <n v="47921.7"/>
    <s v="Term"/>
    <s v="Trsf 23/12/2020"/>
    <m/>
  </r>
  <r>
    <x v="17"/>
    <x v="3"/>
    <x v="1"/>
    <x v="22"/>
    <s v="C00000010"/>
    <x v="9"/>
    <s v="RA Bosny Wax (15kg)"/>
    <n v="1"/>
    <s v="T120"/>
    <s v="120"/>
    <d v="2020-12-25T00:00:00"/>
    <n v="12"/>
    <n v="2020"/>
    <n v="375"/>
    <n v="-375"/>
    <n v="0"/>
    <n v="48296.7"/>
    <s v="Term"/>
    <s v="Trsf 23/12/2020"/>
    <m/>
  </r>
  <r>
    <x v="18"/>
    <x v="4"/>
    <x v="1"/>
    <x v="23"/>
    <s v="C00000008"/>
    <x v="7"/>
    <s v="RA Resin 3317AW (220Kg)"/>
    <n v="2"/>
    <s v="Cash"/>
    <n v="0"/>
    <d v="2020-09-01T00:00:00"/>
    <n v="9"/>
    <n v="2020"/>
    <n v="2948"/>
    <n v="-2948"/>
    <n v="0"/>
    <n v="51244.7"/>
    <s v="Trsf"/>
    <s v="Trsf 7/9/2020"/>
    <m/>
  </r>
  <r>
    <x v="18"/>
    <x v="4"/>
    <x v="1"/>
    <x v="23"/>
    <s v="C00000008"/>
    <x v="7"/>
    <s v="RA Gelcoat GP-H (20Kg)"/>
    <n v="4"/>
    <s v="Cash"/>
    <n v="0"/>
    <d v="2020-09-01T00:00:00"/>
    <n v="9"/>
    <n v="2020"/>
    <n v="840"/>
    <n v="-840"/>
    <n v="0"/>
    <n v="52084.7"/>
    <s v="Trsf"/>
    <s v="Trsf 7/9/2020"/>
    <m/>
  </r>
  <r>
    <x v="18"/>
    <x v="4"/>
    <x v="1"/>
    <x v="23"/>
    <s v="C00000008"/>
    <x v="7"/>
    <s v="RA Butanox M50 (5Kg)"/>
    <n v="2"/>
    <s v="Cash"/>
    <n v="0"/>
    <d v="2020-09-01T00:00:00"/>
    <n v="9"/>
    <n v="2020"/>
    <n v="180"/>
    <n v="-180"/>
    <n v="0"/>
    <n v="52264.7"/>
    <s v="Trsf"/>
    <s v="Trsf 7/9/2020"/>
    <m/>
  </r>
  <r>
    <x v="19"/>
    <x v="4"/>
    <x v="1"/>
    <x v="24"/>
    <s v="C00000001"/>
    <x v="0"/>
    <s v="RA Silicone Rubber (25Kg)"/>
    <n v="1"/>
    <s v="Cash"/>
    <n v="0"/>
    <d v="2020-09-02T00:00:00"/>
    <n v="9"/>
    <n v="2020"/>
    <n v="1250"/>
    <n v="-1250"/>
    <n v="0"/>
    <n v="53514.7"/>
    <s v="Trsf"/>
    <s v="Trsf 5/9/2020"/>
    <s v="Delived on 3/9/2020"/>
  </r>
  <r>
    <x v="20"/>
    <x v="4"/>
    <x v="1"/>
    <x v="25"/>
    <s v="C00000001"/>
    <x v="0"/>
    <s v="RA Resin 3317AW (220Kg)"/>
    <n v="1"/>
    <s v="Cash"/>
    <n v="0"/>
    <d v="2020-09-05T00:00:00"/>
    <n v="9"/>
    <n v="2020"/>
    <n v="1496"/>
    <n v="-1496"/>
    <n v="0"/>
    <n v="55010.7"/>
    <s v="Trsf"/>
    <s v="Trsf 5/9/2020"/>
    <m/>
  </r>
  <r>
    <x v="20"/>
    <x v="4"/>
    <x v="1"/>
    <x v="25"/>
    <s v="C00000001"/>
    <x v="0"/>
    <s v="RA CSM 450 GSM JUSHI 37kg 79m(L) X 1040mm(W)"/>
    <n v="4"/>
    <s v="Cash"/>
    <n v="0"/>
    <d v="2020-09-05T00:00:00"/>
    <n v="9"/>
    <n v="2020"/>
    <n v="962"/>
    <n v="-962"/>
    <n v="0"/>
    <n v="55972.7"/>
    <s v="Trsf"/>
    <s v="Trsf 5/9/2020"/>
    <m/>
  </r>
  <r>
    <x v="21"/>
    <x v="4"/>
    <x v="1"/>
    <x v="26"/>
    <s v="C00000004"/>
    <x v="3"/>
    <s v="RA Nor 3338W (220Kg)"/>
    <n v="5"/>
    <s v="T120"/>
    <s v="120"/>
    <d v="2021-01-15T00:00:00"/>
    <n v="1"/>
    <n v="2021"/>
    <n v="6270"/>
    <n v="-6270"/>
    <n v="0"/>
    <n v="62242.7"/>
    <s v="Term"/>
    <s v="PD HLB 004649, 25/1/2021"/>
    <m/>
  </r>
  <r>
    <x v="21"/>
    <x v="4"/>
    <x v="1"/>
    <x v="26"/>
    <s v="C00000004"/>
    <x v="3"/>
    <s v="RA Norsodyne 3338NW (220Kg)"/>
    <n v="1"/>
    <s v="T120"/>
    <s v="120"/>
    <d v="2021-01-15T00:00:00"/>
    <n v="1"/>
    <n v="2021"/>
    <n v="1254"/>
    <n v="-1254"/>
    <n v="0"/>
    <n v="63496.7"/>
    <s v="Term"/>
    <s v="PD HLB 004649, 25/1/2021"/>
    <m/>
  </r>
  <r>
    <x v="21"/>
    <x v="4"/>
    <x v="1"/>
    <x v="26"/>
    <s v="C00000004"/>
    <x v="3"/>
    <s v="RA CSM 450 GSM 54kg 64m(L) X 1860mm(W)"/>
    <n v="3"/>
    <s v="T120"/>
    <s v="120"/>
    <d v="2021-01-15T00:00:00"/>
    <n v="1"/>
    <n v="2021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s v="RA CSM 300 GSM 54Kg 96m(L) X 1860mm(W)"/>
    <n v="3"/>
    <s v="T120"/>
    <s v="120"/>
    <d v="2021-01-15T00:00:00"/>
    <n v="1"/>
    <n v="2021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s v="RA Gelcoat GP-H (20Kg)"/>
    <n v="6"/>
    <s v="T120"/>
    <s v="120"/>
    <d v="2021-01-15T00:00:00"/>
    <n v="1"/>
    <n v="2021"/>
    <n v="1224"/>
    <n v="-1224"/>
    <n v="0"/>
    <n v="66470.3"/>
    <s v="Term"/>
    <s v="PD HLB 004649, 25/1/2021"/>
    <m/>
  </r>
  <r>
    <x v="21"/>
    <x v="4"/>
    <x v="1"/>
    <x v="26"/>
    <s v="C00000004"/>
    <x v="3"/>
    <s v="RA Butanox M50 (5Kg)"/>
    <n v="4"/>
    <s v="T120"/>
    <s v="120"/>
    <d v="2021-01-15T00:00:00"/>
    <n v="1"/>
    <n v="2021"/>
    <n v="360"/>
    <n v="-360"/>
    <n v="0"/>
    <n v="66830.3"/>
    <s v="Term"/>
    <s v="PD HLB 004649, 25/1/2021"/>
    <m/>
  </r>
  <r>
    <x v="21"/>
    <x v="4"/>
    <x v="1"/>
    <x v="26"/>
    <s v="C00000004"/>
    <x v="3"/>
    <s v="RA Accelerator (5kg)"/>
    <n v="1"/>
    <s v="T120"/>
    <s v="120"/>
    <d v="2021-01-15T00:00:00"/>
    <n v="1"/>
    <n v="2021"/>
    <n v="390"/>
    <n v="-390"/>
    <n v="0"/>
    <n v="67220.3"/>
    <s v="Term"/>
    <s v="PD HLB 004649, 25/1/2021"/>
    <m/>
  </r>
  <r>
    <x v="21"/>
    <x v="4"/>
    <x v="1"/>
    <x v="27"/>
    <s v="C00000001"/>
    <x v="0"/>
    <s v="RA Resin 3317AW (220Kg)"/>
    <n v="1"/>
    <s v="Cash"/>
    <n v="0"/>
    <d v="2020-09-17T00:00:00"/>
    <n v="9"/>
    <n v="2020"/>
    <n v="1496"/>
    <n v="-1496"/>
    <n v="0"/>
    <n v="68716.3"/>
    <s v="Trsf"/>
    <s v="Trst 22/9/2020"/>
    <m/>
  </r>
  <r>
    <x v="21"/>
    <x v="4"/>
    <x v="1"/>
    <x v="27"/>
    <s v="C00000001"/>
    <x v="0"/>
    <s v="RA CSM 450 GSM JUSHI 37kg 79m(L) X 1040mm(W)"/>
    <n v="2"/>
    <s v="Cash"/>
    <n v="0"/>
    <d v="2020-09-17T00:00:00"/>
    <n v="9"/>
    <n v="2020"/>
    <n v="481"/>
    <n v="-481"/>
    <n v="0"/>
    <n v="69197.3"/>
    <s v="Trsf"/>
    <s v="Trst 22/9/2020"/>
    <m/>
  </r>
  <r>
    <x v="22"/>
    <x v="4"/>
    <x v="1"/>
    <x v="28"/>
    <s v="C00000004"/>
    <x v="3"/>
    <s v="RA Nor 3338W (220Kg)"/>
    <n v="5"/>
    <s v="T120"/>
    <s v="120"/>
    <d v="2021-01-20T00:00:00"/>
    <n v="1"/>
    <n v="2021"/>
    <n v="6270"/>
    <n v="-6270"/>
    <n v="0"/>
    <n v="75467.3"/>
    <s v="Term"/>
    <s v="PD HLB 004649, 25/1/2021"/>
    <m/>
  </r>
  <r>
    <x v="22"/>
    <x v="4"/>
    <x v="1"/>
    <x v="28"/>
    <s v="C00000004"/>
    <x v="3"/>
    <s v="RA Norsodyne 3338NW (220Kg)"/>
    <n v="1"/>
    <s v="T120"/>
    <s v="120"/>
    <d v="2021-01-20T00:00:00"/>
    <n v="1"/>
    <n v="2021"/>
    <n v="1254"/>
    <n v="-1254"/>
    <n v="0"/>
    <n v="76721.3"/>
    <s v="Term"/>
    <s v="PD HLB 004649, 25/1/2021"/>
    <m/>
  </r>
  <r>
    <x v="22"/>
    <x v="4"/>
    <x v="1"/>
    <x v="28"/>
    <s v="C00000004"/>
    <x v="3"/>
    <s v="RA CSM 450 GSM 54kg 64m(L) X 1860mm(W)"/>
    <n v="5"/>
    <s v="T120"/>
    <s v="120"/>
    <d v="2021-01-20T00:00:00"/>
    <n v="1"/>
    <n v="2021"/>
    <n v="1458"/>
    <n v="-1458"/>
    <n v="0"/>
    <n v="78179.3"/>
    <s v="Term"/>
    <s v="PD HLB 004649, 25/1/2021"/>
    <m/>
  </r>
  <r>
    <x v="22"/>
    <x v="4"/>
    <x v="1"/>
    <x v="28"/>
    <s v="C00000004"/>
    <x v="3"/>
    <s v="RA CSM 300 GSM 54Kg 96m(L) X 1860mm(W)"/>
    <n v="2"/>
    <s v="T120"/>
    <s v="120"/>
    <d v="2021-01-20T00:00:00"/>
    <n v="1"/>
    <n v="2021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s v="RA Gelcoat GP-H (20Kg)"/>
    <n v="10"/>
    <s v="T120"/>
    <s v="120"/>
    <d v="2021-01-20T00:00:00"/>
    <n v="1"/>
    <n v="2021"/>
    <n v="2040"/>
    <n v="-2040"/>
    <n v="0"/>
    <n v="80802.5"/>
    <s v="Term"/>
    <s v="PD HLB 004649, 25/1/2021"/>
    <m/>
  </r>
  <r>
    <x v="23"/>
    <x v="4"/>
    <x v="1"/>
    <x v="29"/>
    <s v="C00000010"/>
    <x v="9"/>
    <s v="RA Nor 3338W (220Kg)"/>
    <n v="5"/>
    <s v="T120"/>
    <s v="120"/>
    <d v="2021-01-21T00:00:00"/>
    <n v="1"/>
    <n v="2021"/>
    <n v="6600"/>
    <n v="-6600"/>
    <n v="0"/>
    <n v="87402.5"/>
    <s v="Term"/>
    <s v="Trsf 20/1/2021"/>
    <m/>
  </r>
  <r>
    <x v="23"/>
    <x v="4"/>
    <x v="1"/>
    <x v="29"/>
    <s v="C00000010"/>
    <x v="9"/>
    <s v="RA CSM 450 GSM JUSHI 37kg 79m(L) X 1040mm(W)"/>
    <n v="4"/>
    <s v="T120"/>
    <s v="120"/>
    <d v="2021-01-21T00:00:00"/>
    <n v="1"/>
    <n v="2021"/>
    <n v="888"/>
    <n v="-888"/>
    <n v="0"/>
    <n v="88290.5"/>
    <s v="Term"/>
    <s v="Trsf 20/1/2021"/>
    <m/>
  </r>
  <r>
    <x v="23"/>
    <x v="4"/>
    <x v="1"/>
    <x v="29"/>
    <s v="C00000010"/>
    <x v="9"/>
    <s v="RA Talcum Powder (25Kg)"/>
    <n v="5"/>
    <s v="T120"/>
    <s v="120"/>
    <d v="2021-01-21T00:00:00"/>
    <n v="1"/>
    <n v="2021"/>
    <n v="275"/>
    <n v="-275"/>
    <n v="0"/>
    <n v="88565.5"/>
    <s v="Term"/>
    <s v="Trsf 20/1/2021"/>
    <m/>
  </r>
  <r>
    <x v="23"/>
    <x v="4"/>
    <x v="1"/>
    <x v="29"/>
    <s v="C00000010"/>
    <x v="9"/>
    <s v="RA Butanox M50 (5Kg)"/>
    <n v="4"/>
    <s v="T120"/>
    <s v="120"/>
    <d v="2021-01-21T00:00:00"/>
    <n v="1"/>
    <n v="2021"/>
    <n v="360"/>
    <n v="-360"/>
    <n v="0"/>
    <n v="88925.5"/>
    <s v="Term"/>
    <s v="Trsf 20/1/2021"/>
    <m/>
  </r>
  <r>
    <x v="23"/>
    <x v="4"/>
    <x v="1"/>
    <x v="30"/>
    <s v="C00000001"/>
    <x v="0"/>
    <s v="RC Woven Roving E-800 40Kg 1000mm"/>
    <n v="6"/>
    <s v="Cash"/>
    <n v="0"/>
    <d v="2020-09-23T00:00:00"/>
    <n v="9"/>
    <n v="2020"/>
    <n v="1392"/>
    <n v="-1392"/>
    <n v="0"/>
    <n v="90317.5"/>
    <s v="Term"/>
    <s v="Trst 01/10/2020"/>
    <m/>
  </r>
  <r>
    <x v="24"/>
    <x v="4"/>
    <x v="1"/>
    <x v="31"/>
    <s v="C00000001"/>
    <x v="0"/>
    <s v="RA Nor 3338W (220Kg)"/>
    <n v="1"/>
    <s v="Cash"/>
    <n v="0"/>
    <d v="2020-09-26T00:00:00"/>
    <n v="9"/>
    <n v="2020"/>
    <n v="1496"/>
    <n v="-1496"/>
    <n v="0"/>
    <n v="91813.5"/>
    <s v="Term"/>
    <s v="Trst 01/10/2020"/>
    <m/>
  </r>
  <r>
    <x v="25"/>
    <x v="5"/>
    <x v="1"/>
    <x v="32"/>
    <s v="C00000005"/>
    <x v="4"/>
    <s v="RA Resin 3317AW (220Kg)"/>
    <n v="1"/>
    <s v="Cash"/>
    <n v="0"/>
    <d v="2020-10-05T00:00:00"/>
    <n v="10"/>
    <n v="2020"/>
    <n v="1496"/>
    <n v="-1496"/>
    <n v="0"/>
    <n v="93309.5"/>
    <s v="Term"/>
    <s v="Chq 5/10 (Bank in 19/10/2020)"/>
    <m/>
  </r>
  <r>
    <x v="25"/>
    <x v="5"/>
    <x v="1"/>
    <x v="33"/>
    <s v="C00000003"/>
    <x v="2"/>
    <s v="RA Resin 3317AW (220Kg)"/>
    <n v="3"/>
    <s v="T45"/>
    <n v="45"/>
    <d v="2020-11-19T00:00:00"/>
    <n v="11"/>
    <n v="2020"/>
    <n v="4554"/>
    <n v="-4554"/>
    <n v="0"/>
    <n v="97863.5"/>
    <s v="Term"/>
    <s v="PD Chq 14/11, RM2,713/-"/>
    <m/>
  </r>
  <r>
    <x v="25"/>
    <x v="5"/>
    <x v="1"/>
    <x v="33"/>
    <s v="C00000003"/>
    <x v="2"/>
    <s v="RA Talcum Powder (25Kg)"/>
    <n v="8"/>
    <s v="T45"/>
    <n v="45"/>
    <d v="2020-11-19T00:00:00"/>
    <n v="11"/>
    <n v="2020"/>
    <n v="400"/>
    <n v="-400"/>
    <n v="0"/>
    <n v="98263.5"/>
    <s v="Term"/>
    <s v="PD Chq 21/11, RM1,500/-"/>
    <m/>
  </r>
  <r>
    <x v="25"/>
    <x v="5"/>
    <x v="1"/>
    <x v="33"/>
    <s v="C00000003"/>
    <x v="2"/>
    <s v="RA Butanox M50 (5Kg)"/>
    <n v="6"/>
    <s v="T45"/>
    <n v="45"/>
    <d v="2020-11-19T00:00:00"/>
    <n v="11"/>
    <n v="2020"/>
    <n v="555"/>
    <n v="-555"/>
    <n v="0"/>
    <n v="98818.5"/>
    <s v="Term"/>
    <s v="PD Chq 29/11, RM1,500/-"/>
    <m/>
  </r>
  <r>
    <x v="25"/>
    <x v="5"/>
    <x v="1"/>
    <x v="33"/>
    <s v="C00000003"/>
    <x v="2"/>
    <s v="RA CSM 300 GSM TWL 30kg 64m(L) x 1040mm(W)"/>
    <n v="1"/>
    <s v="T45"/>
    <n v="45"/>
    <d v="2020-11-19T00:00:00"/>
    <n v="11"/>
    <n v="2020"/>
    <n v="204"/>
    <n v="-204"/>
    <n v="0"/>
    <n v="99022.5"/>
    <s v="Term"/>
    <s v="PD Chq 29/11, RM1,500/-"/>
    <m/>
  </r>
  <r>
    <x v="26"/>
    <x v="5"/>
    <x v="1"/>
    <x v="34"/>
    <s v="C00000004"/>
    <x v="3"/>
    <s v="RA Nor 3338W (220Kg)"/>
    <n v="5"/>
    <s v="T120"/>
    <s v="120"/>
    <d v="2021-02-05T00:00:00"/>
    <n v="2"/>
    <n v="2021"/>
    <n v="6270"/>
    <n v="-6270"/>
    <n v="0"/>
    <n v="105292.5"/>
    <s v="Term"/>
    <s v="PD HLB 5704, 22/2/2021"/>
    <m/>
  </r>
  <r>
    <x v="26"/>
    <x v="5"/>
    <x v="1"/>
    <x v="34"/>
    <s v="C00000004"/>
    <x v="3"/>
    <s v="RA Norsodyne 3338NW (220Kg)"/>
    <n v="1"/>
    <s v="T120"/>
    <s v="120"/>
    <d v="2021-02-05T00:00:00"/>
    <n v="2"/>
    <n v="2021"/>
    <n v="1254"/>
    <n v="-1254"/>
    <n v="0"/>
    <n v="106546.5"/>
    <s v="Term"/>
    <s v="PD HLB 5704, 22/2/2021"/>
    <m/>
  </r>
  <r>
    <x v="26"/>
    <x v="5"/>
    <x v="1"/>
    <x v="34"/>
    <s v="C00000004"/>
    <x v="3"/>
    <s v="RA CSM 300 GSM 54Kg 96m(L) X 1860mm(W)"/>
    <n v="3"/>
    <s v="T120"/>
    <s v="120"/>
    <d v="2021-02-05T00:00:00"/>
    <n v="2"/>
    <n v="2021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s v="RA Gelcoat GP-H (20Kg)"/>
    <n v="10"/>
    <s v="T120"/>
    <s v="120"/>
    <d v="2021-02-05T00:00:00"/>
    <n v="2"/>
    <n v="2021"/>
    <n v="2040"/>
    <n v="-2040"/>
    <n v="0"/>
    <n v="109461.3"/>
    <s v="Term"/>
    <s v="PD HLB 5704, 22/2/2021"/>
    <m/>
  </r>
  <r>
    <x v="26"/>
    <x v="5"/>
    <x v="1"/>
    <x v="34"/>
    <s v="C00000004"/>
    <x v="3"/>
    <s v="RA Butanox M50 (5Kg)"/>
    <n v="2"/>
    <s v="T120"/>
    <s v="120"/>
    <d v="2021-02-05T00:00:00"/>
    <n v="2"/>
    <n v="2021"/>
    <n v="180"/>
    <n v="-180"/>
    <n v="0"/>
    <n v="109641.3"/>
    <s v="Term"/>
    <s v="PD HLB 5704, 22/2/2021"/>
    <m/>
  </r>
  <r>
    <x v="27"/>
    <x v="5"/>
    <x v="1"/>
    <x v="35"/>
    <s v="C00000004"/>
    <x v="3"/>
    <s v="RA Nor 3338W (220Kg)"/>
    <n v="6"/>
    <s v="T120"/>
    <s v="120"/>
    <d v="2021-02-09T00:00:00"/>
    <n v="2"/>
    <n v="2021"/>
    <n v="7524"/>
    <n v="-7524"/>
    <n v="0"/>
    <n v="117165.3"/>
    <s v="Term"/>
    <s v="PD HLB 5704, 22/2/2021"/>
    <m/>
  </r>
  <r>
    <x v="27"/>
    <x v="5"/>
    <x v="1"/>
    <x v="35"/>
    <s v="C00000004"/>
    <x v="3"/>
    <s v="RA Norsodyne 3338NW (220Kg)"/>
    <n v="1"/>
    <s v="T120"/>
    <s v="120"/>
    <d v="2021-02-09T00:00:00"/>
    <n v="2"/>
    <n v="2021"/>
    <n v="1254"/>
    <n v="-1254"/>
    <n v="0"/>
    <n v="118419.3"/>
    <s v="Term"/>
    <s v="PD HLB 5704, 22/2/2021"/>
    <m/>
  </r>
  <r>
    <x v="27"/>
    <x v="5"/>
    <x v="1"/>
    <x v="36"/>
    <s v="C00000001"/>
    <x v="0"/>
    <s v="RA Resin 3317AW (220Kg)"/>
    <n v="1"/>
    <s v="Cash"/>
    <n v="0"/>
    <d v="2020-10-12T00:00:00"/>
    <n v="10"/>
    <n v="2020"/>
    <n v="1496"/>
    <n v="-1496"/>
    <n v="0"/>
    <n v="119915.3"/>
    <s v="Trsf"/>
    <s v="Trsf 19/10/2020"/>
    <m/>
  </r>
  <r>
    <x v="27"/>
    <x v="5"/>
    <x v="1"/>
    <x v="36"/>
    <s v="C00000001"/>
    <x v="0"/>
    <s v="RA CSM 450 GSM JUSHI 37kg 79m(L) X 1040mm(W)"/>
    <n v="4"/>
    <s v="Cash"/>
    <n v="0"/>
    <d v="2020-10-12T00:00:00"/>
    <n v="10"/>
    <n v="2020"/>
    <n v="962"/>
    <n v="-962"/>
    <n v="0"/>
    <n v="120877.3"/>
    <s v="Trsf"/>
    <s v="Trsf 19/10/2020"/>
    <m/>
  </r>
  <r>
    <x v="28"/>
    <x v="5"/>
    <x v="1"/>
    <x v="37"/>
    <s v="C00000007"/>
    <x v="6"/>
    <s v="RA Gelcoat GP-H (20Kg)"/>
    <n v="7"/>
    <s v="T60"/>
    <n v="60"/>
    <d v="2020-12-13T00:00:00"/>
    <n v="12"/>
    <n v="2020"/>
    <n v="1470"/>
    <n v="-1470"/>
    <n v="0"/>
    <n v="122347.3"/>
    <s v="Term"/>
    <s v="Due 30/11/2020"/>
    <m/>
  </r>
  <r>
    <x v="28"/>
    <x v="5"/>
    <x v="1"/>
    <x v="37"/>
    <s v="C00000007"/>
    <x v="6"/>
    <s v="RA Butanox M50 (5Kg)"/>
    <n v="8"/>
    <s v="T60"/>
    <n v="60"/>
    <d v="2020-12-13T00:00:00"/>
    <n v="12"/>
    <n v="2020"/>
    <n v="720"/>
    <n v="-720"/>
    <n v="0"/>
    <n v="123067.3"/>
    <s v="Term"/>
    <s v="Due 30/11/2020"/>
    <m/>
  </r>
  <r>
    <x v="29"/>
    <x v="5"/>
    <x v="1"/>
    <x v="37"/>
    <s v="C00000007"/>
    <x v="6"/>
    <s v="RA Gelcoat GS-H (20kg)"/>
    <n v="2"/>
    <s v="T60"/>
    <n v="60"/>
    <d v="2020-12-18T00:00:00"/>
    <n v="12"/>
    <n v="2020"/>
    <n v="460"/>
    <n v="-460"/>
    <n v="0"/>
    <n v="123527.3"/>
    <s v="Term"/>
    <s v="Due 30/11/2020"/>
    <m/>
  </r>
  <r>
    <x v="30"/>
    <x v="5"/>
    <x v="1"/>
    <x v="38"/>
    <s v="C00000003"/>
    <x v="2"/>
    <s v="RA Mirror Glaze"/>
    <n v="4"/>
    <s v="T45"/>
    <n v="45"/>
    <d v="2020-12-01T00:00:00"/>
    <n v="12"/>
    <n v="2020"/>
    <n v="180"/>
    <n v="-180"/>
    <n v="0"/>
    <n v="123707.3"/>
    <s v="Term"/>
    <s v="PD Chq 22/10, RM384/-"/>
    <m/>
  </r>
  <r>
    <x v="30"/>
    <x v="5"/>
    <x v="1"/>
    <x v="39"/>
    <s v="C00000003"/>
    <x v="2"/>
    <s v="RA CSM 300 GSM TWL 30kg 64m(L) x 1040mm(W)"/>
    <n v="1"/>
    <s v="T45"/>
    <n v="45"/>
    <d v="2020-12-01T00:00:00"/>
    <n v="12"/>
    <n v="2020"/>
    <n v="204"/>
    <n v="-204"/>
    <n v="0"/>
    <n v="123911.3"/>
    <s v="Term"/>
    <s v="PD Chq 22/10, RM384/-"/>
    <m/>
  </r>
  <r>
    <x v="29"/>
    <x v="5"/>
    <x v="1"/>
    <x v="40"/>
    <s v="C00000001"/>
    <x v="0"/>
    <s v="RA Gelcoat GS-S ISO (20kg)"/>
    <n v="4"/>
    <s v="Cash"/>
    <n v="0"/>
    <d v="2020-10-19T00:00:00"/>
    <n v="10"/>
    <n v="2020"/>
    <n v="960"/>
    <n v="-960"/>
    <n v="0"/>
    <n v="124871.3"/>
    <s v="Trsf"/>
    <s v="Trsf 9/11/2020"/>
    <m/>
  </r>
  <r>
    <x v="29"/>
    <x v="5"/>
    <x v="1"/>
    <x v="40"/>
    <s v="C00000001"/>
    <x v="0"/>
    <s v="RA Pigment Super White (25Kg)"/>
    <n v="1"/>
    <s v="Cash"/>
    <n v="0"/>
    <d v="2020-10-19T00:00:00"/>
    <n v="10"/>
    <n v="2020"/>
    <n v="625"/>
    <n v="-625"/>
    <n v="0"/>
    <n v="125496.3"/>
    <s v="Trsf"/>
    <s v="Trsf 9/11/2020"/>
    <m/>
  </r>
  <r>
    <x v="29"/>
    <x v="5"/>
    <x v="1"/>
    <x v="40"/>
    <s v="C00000001"/>
    <x v="0"/>
    <s v="Brush 2 1/2&quot; (12 pc)"/>
    <n v="1"/>
    <s v="Cash"/>
    <n v="0"/>
    <d v="2020-10-19T00:00:00"/>
    <n v="10"/>
    <n v="2020"/>
    <n v="60"/>
    <n v="-60"/>
    <n v="0"/>
    <n v="125556.3"/>
    <s v="Trsf"/>
    <s v="Trsf 9/11/2020"/>
    <m/>
  </r>
  <r>
    <x v="29"/>
    <x v="5"/>
    <x v="1"/>
    <x v="41"/>
    <s v="C00000005"/>
    <x v="4"/>
    <s v="RA Butanox M50 (5Kg)"/>
    <n v="1"/>
    <s v="Cash"/>
    <n v="0"/>
    <d v="2020-10-19T00:00:00"/>
    <n v="10"/>
    <n v="2020"/>
    <n v="90"/>
    <n v="-90"/>
    <n v="0"/>
    <n v="125646.3"/>
    <s v="Chq"/>
    <s v="Chq CIMB 000054 28/10/2019"/>
    <m/>
  </r>
  <r>
    <x v="31"/>
    <x v="5"/>
    <x v="1"/>
    <x v="42"/>
    <s v="C00000005"/>
    <x v="4"/>
    <s v="RA Resin 3317AW (220Kg)"/>
    <n v="1"/>
    <s v="Cash"/>
    <n v="0"/>
    <d v="2020-10-21T00:00:00"/>
    <n v="10"/>
    <n v="2020"/>
    <n v="1496"/>
    <n v="-1496"/>
    <n v="0"/>
    <n v="127142.3"/>
    <s v="Chq"/>
    <s v="Chq CIMB 000050 21/10/2020"/>
    <m/>
  </r>
  <r>
    <x v="31"/>
    <x v="5"/>
    <x v="1"/>
    <x v="43"/>
    <s v="C00000010"/>
    <x v="9"/>
    <s v="RA Nor 3338W (220Kg)"/>
    <n v="5"/>
    <s v="T120"/>
    <s v="120"/>
    <d v="2021-02-18T00:00:00"/>
    <n v="2"/>
    <n v="2021"/>
    <n v="6600"/>
    <n v="-6600"/>
    <n v="0"/>
    <n v="133742.29999999999"/>
    <s v="Term"/>
    <s v="Trsf 19/3/2021"/>
    <m/>
  </r>
  <r>
    <x v="31"/>
    <x v="5"/>
    <x v="1"/>
    <x v="43"/>
    <s v="C00000010"/>
    <x v="9"/>
    <s v="RA CSM 450 GSM JUSHI 37kg 79m(L) X 1040mm(W)"/>
    <n v="4"/>
    <s v="T120"/>
    <s v="120"/>
    <d v="2021-02-18T00:00:00"/>
    <n v="2"/>
    <n v="2021"/>
    <n v="888"/>
    <n v="-888"/>
    <n v="0"/>
    <n v="134630.29999999999"/>
    <s v="Term"/>
    <s v="Trsf 19/3/2021"/>
    <m/>
  </r>
  <r>
    <x v="31"/>
    <x v="5"/>
    <x v="1"/>
    <x v="43"/>
    <s v="C00000010"/>
    <x v="9"/>
    <s v="RA Talcum Powder (25Kg)"/>
    <n v="5"/>
    <s v="T120"/>
    <s v="120"/>
    <d v="2021-02-18T00:00:00"/>
    <n v="2"/>
    <n v="2021"/>
    <n v="275"/>
    <n v="-275"/>
    <n v="0"/>
    <n v="134905.29999999999"/>
    <s v="Term"/>
    <s v="Trsf 19/3/2021"/>
    <m/>
  </r>
  <r>
    <x v="31"/>
    <x v="5"/>
    <x v="1"/>
    <x v="43"/>
    <s v="C00000010"/>
    <x v="9"/>
    <s v="RA Butanox M50 (5Kg)"/>
    <n v="4"/>
    <s v="T120"/>
    <s v="120"/>
    <d v="2021-02-18T00:00:00"/>
    <n v="2"/>
    <n v="2021"/>
    <n v="360"/>
    <n v="-360"/>
    <n v="0"/>
    <n v="135265.29999999999"/>
    <s v="Term"/>
    <s v="Trsf 19/3/2021"/>
    <m/>
  </r>
  <r>
    <x v="32"/>
    <x v="5"/>
    <x v="1"/>
    <x v="44"/>
    <s v="C00000003"/>
    <x v="2"/>
    <s v="RA Resin 3317AW (220Kg)"/>
    <n v="3"/>
    <s v="T45"/>
    <n v="45"/>
    <d v="2020-12-10T00:00:00"/>
    <n v="12"/>
    <n v="2020"/>
    <n v="4554"/>
    <n v="-4554"/>
    <n v="0"/>
    <n v="139819.29999999999"/>
    <s v="Term"/>
    <s v="PD Chq 12/10, 19/10 &amp; 26/10 "/>
    <m/>
  </r>
  <r>
    <x v="32"/>
    <x v="5"/>
    <x v="1"/>
    <x v="44"/>
    <s v="C00000003"/>
    <x v="2"/>
    <s v="RA Butanox M50 (5Kg)"/>
    <n v="6"/>
    <s v="T45"/>
    <n v="45"/>
    <d v="2020-12-10T00:00:00"/>
    <n v="12"/>
    <n v="2020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s v="RA Resin 3317AW (220Kg)"/>
    <n v="1"/>
    <s v="Cash"/>
    <n v="0"/>
    <d v="2020-10-31T00:00:00"/>
    <n v="10"/>
    <n v="2020"/>
    <n v="1496"/>
    <n v="-1496"/>
    <n v="0"/>
    <n v="141870.29999999999"/>
    <s v="Trsf"/>
    <s v="Trsf 9/11/2020"/>
    <m/>
  </r>
  <r>
    <x v="33"/>
    <x v="5"/>
    <x v="1"/>
    <x v="45"/>
    <s v="C00000001"/>
    <x v="0"/>
    <s v="RA CSM 450 GSM JUSHI 37kg 79m(L) X 1040mm(W)"/>
    <n v="4"/>
    <s v="Cash"/>
    <n v="0"/>
    <d v="2020-10-31T00:00:00"/>
    <n v="10"/>
    <n v="2020"/>
    <n v="962"/>
    <n v="-962"/>
    <n v="0"/>
    <n v="142832.29999999999"/>
    <s v="Trsf"/>
    <s v="Trsf 9/11/2020"/>
    <m/>
  </r>
  <r>
    <x v="33"/>
    <x v="5"/>
    <x v="1"/>
    <x v="46"/>
    <s v="C00000005"/>
    <x v="4"/>
    <s v="RA Resin 3317AW (220Kg)"/>
    <n v="1"/>
    <s v="Cash"/>
    <n v="0"/>
    <d v="2020-10-31T00:00:00"/>
    <n v="10"/>
    <n v="2020"/>
    <n v="1496"/>
    <n v="-1496"/>
    <n v="0"/>
    <n v="144328.29999999999"/>
    <s v="Chq"/>
    <s v="Chq CIMB 000056, 31/10/2020"/>
    <m/>
  </r>
  <r>
    <x v="34"/>
    <x v="6"/>
    <x v="1"/>
    <x v="47"/>
    <s v="C00000006"/>
    <x v="5"/>
    <s v="RA Nor 3338W (220Kg)"/>
    <n v="1"/>
    <s v="Cash"/>
    <n v="0"/>
    <d v="2020-11-09T00:00:00"/>
    <n v="11"/>
    <n v="2020"/>
    <n v="1584"/>
    <n v="-1584"/>
    <n v="0"/>
    <n v="145912.29999999999"/>
    <s v="Chq"/>
    <s v="Bank in 16/12/2020"/>
    <m/>
  </r>
  <r>
    <x v="34"/>
    <x v="6"/>
    <x v="1"/>
    <x v="47"/>
    <s v="C00000006"/>
    <x v="5"/>
    <s v="RA Gelcoat GP-H (20Kg)"/>
    <n v="1"/>
    <s v="Cash"/>
    <n v="0"/>
    <d v="2020-11-09T00:00:00"/>
    <n v="11"/>
    <n v="2020"/>
    <n v="210"/>
    <n v="-210"/>
    <n v="0"/>
    <n v="146122.29999999999"/>
    <s v="Chq"/>
    <s v="Bank in 16/12/2020"/>
    <m/>
  </r>
  <r>
    <x v="34"/>
    <x v="6"/>
    <x v="1"/>
    <x v="47"/>
    <s v="C00000006"/>
    <x v="5"/>
    <s v="RA CSM 300 GSM 54Kg 96m(L) X 1860mm(W)"/>
    <n v="1"/>
    <s v="Cash"/>
    <n v="0"/>
    <d v="2020-11-09T00:00:00"/>
    <n v="11"/>
    <n v="2020"/>
    <n v="378"/>
    <n v="-378"/>
    <n v="0"/>
    <n v="146500.29999999999"/>
    <s v="Chq"/>
    <s v="Bank in 16/12/2020"/>
    <m/>
  </r>
  <r>
    <x v="34"/>
    <x v="6"/>
    <x v="1"/>
    <x v="47"/>
    <s v="C00000006"/>
    <x v="5"/>
    <s v="RA Pigment Black (5Kg)"/>
    <n v="1"/>
    <s v="Cash"/>
    <n v="0"/>
    <d v="2020-11-09T00:00:00"/>
    <n v="11"/>
    <n v="2020"/>
    <n v="130"/>
    <n v="-130"/>
    <n v="0"/>
    <n v="146630.29999999999"/>
    <s v="Chq"/>
    <s v="Bank in 16/12/2020"/>
    <m/>
  </r>
  <r>
    <x v="35"/>
    <x v="6"/>
    <x v="1"/>
    <x v="48"/>
    <s v="C00000001"/>
    <x v="0"/>
    <s v="RA Resin 3317AW (220Kg)"/>
    <n v="1"/>
    <s v="Cash"/>
    <n v="0"/>
    <d v="2020-11-10T00:00:00"/>
    <n v="11"/>
    <n v="2020"/>
    <n v="1584"/>
    <n v="-1584"/>
    <n v="0"/>
    <n v="148214.29999999999"/>
    <s v="Chq"/>
    <s v="Trsf 20/11/2020"/>
    <m/>
  </r>
  <r>
    <x v="35"/>
    <x v="6"/>
    <x v="1"/>
    <x v="48"/>
    <s v="C00000001"/>
    <x v="0"/>
    <s v="RA Butanox M50 (5Kg)"/>
    <n v="4"/>
    <s v="Cash"/>
    <n v="0"/>
    <d v="2020-11-10T00:00:00"/>
    <n v="11"/>
    <n v="2020"/>
    <n v="370"/>
    <n v="-370"/>
    <n v="0"/>
    <n v="148584.29999999999"/>
    <s v="Chq"/>
    <s v="Trsf 20/11/2020"/>
    <m/>
  </r>
  <r>
    <x v="35"/>
    <x v="6"/>
    <x v="1"/>
    <x v="49"/>
    <s v="C00000005"/>
    <x v="4"/>
    <s v="RA Resin 3317AW (220Kg)"/>
    <n v="1"/>
    <s v="Cash"/>
    <n v="0"/>
    <d v="2020-11-10T00:00:00"/>
    <n v="11"/>
    <n v="2020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s v="RA Butanox M50 (5Kg)"/>
    <n v="1"/>
    <s v="Cash"/>
    <n v="0"/>
    <d v="2020-11-10T00:00:00"/>
    <n v="11"/>
    <n v="2020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s v="RA CSM 450 GSM 54kg 64m(L) X 1860mm(W)"/>
    <n v="3"/>
    <s v="T60"/>
    <n v="60"/>
    <d v="2021-01-10T00:00:00"/>
    <n v="1"/>
    <n v="2021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s v="RA CSM 300 GSM 54Kg 96m(L) X 1860mm(W)"/>
    <n v="1"/>
    <s v="T60"/>
    <n v="60"/>
    <d v="2021-01-10T00:00:00"/>
    <n v="1"/>
    <n v="2021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s v="RA Resin 3317AW (220Kg)"/>
    <n v="1"/>
    <s v="Cash"/>
    <n v="0"/>
    <d v="2020-11-18T00:00:00"/>
    <n v="11"/>
    <n v="2020"/>
    <n v="1584"/>
    <n v="-1584"/>
    <n v="0"/>
    <n v="153029.49999999997"/>
    <s v="Term"/>
    <s v="Trsf 20/11/2020"/>
    <m/>
  </r>
  <r>
    <x v="38"/>
    <x v="6"/>
    <x v="1"/>
    <x v="52"/>
    <s v="C00000001"/>
    <x v="0"/>
    <s v="RC Woven Roving E-800 40Kg 1000mm"/>
    <n v="2"/>
    <s v="Cash"/>
    <n v="0"/>
    <d v="2020-11-24T00:00:00"/>
    <n v="11"/>
    <n v="2020"/>
    <n v="520"/>
    <n v="-520"/>
    <n v="0"/>
    <n v="153549.49999999997"/>
    <s v="Term"/>
    <s v="Trsf 5/12/2020"/>
    <m/>
  </r>
  <r>
    <x v="39"/>
    <x v="6"/>
    <x v="1"/>
    <x v="53"/>
    <s v="C00000010"/>
    <x v="9"/>
    <s v="RA GP Resin (225Kg)"/>
    <n v="3"/>
    <s v="T120"/>
    <s v="120"/>
    <d v="2021-03-20T00:00:00"/>
    <n v="3"/>
    <n v="2021"/>
    <n v="4050"/>
    <n v="-4050"/>
    <n v="0"/>
    <n v="157599.49999999997"/>
    <s v="Term"/>
    <s v="Due 28/2/2020"/>
    <m/>
  </r>
  <r>
    <x v="39"/>
    <x v="6"/>
    <x v="1"/>
    <x v="53"/>
    <s v="C00000010"/>
    <x v="9"/>
    <s v="RA Nor 3338W (220Kg)"/>
    <n v="2"/>
    <s v="T120"/>
    <s v="120"/>
    <d v="2021-03-20T00:00:00"/>
    <n v="3"/>
    <n v="2021"/>
    <n v="2640"/>
    <n v="-2640"/>
    <n v="0"/>
    <n v="160239.49999999997"/>
    <s v="Term"/>
    <s v="Due 28/2/2020"/>
    <m/>
  </r>
  <r>
    <x v="39"/>
    <x v="6"/>
    <x v="1"/>
    <x v="53"/>
    <s v="C00000010"/>
    <x v="9"/>
    <s v="RA CSM 450 GSM JUSHI 37kg 79m(L) X 1040mm(W)"/>
    <n v="8"/>
    <s v="T120"/>
    <s v="120"/>
    <d v="2021-03-20T00:00:00"/>
    <n v="3"/>
    <n v="2021"/>
    <n v="1776"/>
    <n v="-1776"/>
    <n v="0"/>
    <n v="162015.49999999997"/>
    <s v="Term"/>
    <s v="Due 28/2/2020"/>
    <m/>
  </r>
  <r>
    <x v="39"/>
    <x v="6"/>
    <x v="1"/>
    <x v="53"/>
    <s v="C00000010"/>
    <x v="9"/>
    <s v="RA Talcum Powder (25Kg)"/>
    <n v="5"/>
    <s v="T120"/>
    <s v="120"/>
    <d v="2021-03-20T00:00:00"/>
    <n v="3"/>
    <n v="2021"/>
    <n v="275"/>
    <n v="-275"/>
    <n v="0"/>
    <n v="162290.49999999997"/>
    <s v="Term"/>
    <s v="Due 28/2/2020"/>
    <m/>
  </r>
  <r>
    <x v="39"/>
    <x v="6"/>
    <x v="1"/>
    <x v="53"/>
    <s v="C00000010"/>
    <x v="9"/>
    <s v="RA Butanox M50 (5Kg)"/>
    <n v="2"/>
    <s v="T120"/>
    <s v="120"/>
    <d v="2021-03-20T00:00:00"/>
    <n v="3"/>
    <n v="2021"/>
    <n v="180"/>
    <n v="-180"/>
    <n v="0"/>
    <n v="162470.49999999997"/>
    <s v="Term"/>
    <s v="Due 28/2/2020"/>
    <m/>
  </r>
  <r>
    <x v="39"/>
    <x v="6"/>
    <x v="1"/>
    <x v="53"/>
    <s v="C00000010"/>
    <x v="9"/>
    <s v="RA Bosny Wax (15kg)"/>
    <n v="1"/>
    <s v="T120"/>
    <s v="120"/>
    <d v="2021-03-20T00:00:00"/>
    <n v="3"/>
    <n v="2021"/>
    <n v="375"/>
    <n v="-375"/>
    <n v="0"/>
    <n v="162845.49999999997"/>
    <s v="Term"/>
    <s v="Due 28/2/2020"/>
    <m/>
  </r>
  <r>
    <x v="40"/>
    <x v="6"/>
    <x v="1"/>
    <x v="54"/>
    <s v="C00000008"/>
    <x v="7"/>
    <s v="RA Nor 3338W (220Kg)"/>
    <n v="1"/>
    <s v="Cash"/>
    <n v="0"/>
    <d v="2020-11-21T00:00:00"/>
    <n v="11"/>
    <n v="2020"/>
    <n v="1584"/>
    <n v="-1584"/>
    <n v="0"/>
    <n v="164429.49999999997"/>
    <s v="Trsf"/>
    <m/>
    <m/>
  </r>
  <r>
    <x v="40"/>
    <x v="6"/>
    <x v="1"/>
    <x v="54"/>
    <s v="C00000008"/>
    <x v="7"/>
    <s v="RA Gelcoat GP-H (20Kg)"/>
    <n v="2"/>
    <s v="Cash"/>
    <n v="0"/>
    <d v="2020-11-21T00:00:00"/>
    <n v="11"/>
    <n v="2020"/>
    <n v="420"/>
    <n v="-420"/>
    <n v="0"/>
    <n v="164849.49999999997"/>
    <s v="Trsf"/>
    <m/>
    <m/>
  </r>
  <r>
    <x v="40"/>
    <x v="6"/>
    <x v="1"/>
    <x v="54"/>
    <s v="C00000008"/>
    <x v="7"/>
    <s v="RA Butanox M50 (5Kg)"/>
    <n v="1"/>
    <s v="Cash"/>
    <n v="0"/>
    <d v="2020-11-21T00:00:00"/>
    <n v="11"/>
    <n v="2020"/>
    <n v="90"/>
    <n v="-90"/>
    <n v="0"/>
    <n v="164939.49999999997"/>
    <s v="Trsf"/>
    <m/>
    <m/>
  </r>
  <r>
    <x v="40"/>
    <x v="6"/>
    <x v="1"/>
    <x v="54"/>
    <s v="C00000008"/>
    <x v="7"/>
    <s v="RA CSM 450 GSM JUSHI 37kg 79m(L) X 1040mm(W)"/>
    <n v="2"/>
    <s v="Cash"/>
    <n v="0"/>
    <d v="2020-11-21T00:00:00"/>
    <n v="11"/>
    <n v="2020"/>
    <n v="518"/>
    <n v="-518"/>
    <n v="0"/>
    <n v="165457.49999999997"/>
    <s v="Trsf"/>
    <m/>
    <m/>
  </r>
  <r>
    <x v="41"/>
    <x v="6"/>
    <x v="1"/>
    <x v="55"/>
    <s v="C00000005"/>
    <x v="4"/>
    <s v="RA Resin 3317AW (220Kg)"/>
    <n v="1"/>
    <s v="Cash"/>
    <n v="0"/>
    <d v="2020-11-23T00:00:00"/>
    <n v="11"/>
    <n v="2020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s v="Alkaline resistance Chopped Strand 24MM (18Kgs)"/>
    <n v="3"/>
    <s v="Cash"/>
    <n v="0"/>
    <d v="2020-11-24T00:00:00"/>
    <n v="11"/>
    <n v="2020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s v="Transport charge"/>
    <n v="1"/>
    <s v="Cash"/>
    <n v="0"/>
    <d v="2020-11-24T00:00:00"/>
    <n v="11"/>
    <n v="2020"/>
    <n v="100"/>
    <n v="-100"/>
    <n v="0"/>
    <n v="168080.29999999996"/>
    <s v="Trsf"/>
    <s v="Trsf 23/11/2020"/>
    <m/>
  </r>
  <r>
    <x v="38"/>
    <x v="6"/>
    <x v="1"/>
    <x v="57"/>
    <s v="C00000003"/>
    <x v="2"/>
    <s v="RA Resin 3317AW (220Kg)"/>
    <n v="1"/>
    <s v="T45"/>
    <n v="45"/>
    <d v="2021-01-08T00:00:00"/>
    <n v="1"/>
    <n v="2021"/>
    <n v="1628"/>
    <n v="-1628"/>
    <n v="0"/>
    <n v="169708.29999999996"/>
    <s v="Term"/>
    <s v="PD Chq 10/1/21, RM2,008/-"/>
    <m/>
  </r>
  <r>
    <x v="38"/>
    <x v="6"/>
    <x v="1"/>
    <x v="57"/>
    <s v="C00000003"/>
    <x v="2"/>
    <s v="RA Talcum Powder (25Kg)"/>
    <n v="3"/>
    <s v="T45"/>
    <n v="45"/>
    <d v="2021-01-08T00:00:00"/>
    <n v="1"/>
    <n v="2021"/>
    <n v="150"/>
    <n v="-150"/>
    <n v="0"/>
    <n v="169858.29999999996"/>
    <s v="Term"/>
    <s v="PD Chq 10/1/21, RM2,008/-"/>
    <m/>
  </r>
  <r>
    <x v="38"/>
    <x v="6"/>
    <x v="1"/>
    <x v="57"/>
    <s v="C00000003"/>
    <x v="2"/>
    <s v="RA Butanox M50 (5Kg)"/>
    <n v="2"/>
    <s v="T45"/>
    <n v="45"/>
    <d v="2021-01-08T00:00:00"/>
    <n v="1"/>
    <n v="2021"/>
    <n v="185"/>
    <n v="-185"/>
    <n v="0"/>
    <n v="170043.29999999996"/>
    <s v="Term"/>
    <s v="PD Chq 10/1/21, RM2,008/-"/>
    <m/>
  </r>
  <r>
    <x v="38"/>
    <x v="6"/>
    <x v="1"/>
    <x v="57"/>
    <s v="C00000003"/>
    <x v="2"/>
    <s v="RA Miracle Gloss Wax"/>
    <n v="1"/>
    <s v="T45"/>
    <n v="45"/>
    <d v="2021-01-08T00:00:00"/>
    <n v="1"/>
    <n v="2021"/>
    <n v="45"/>
    <n v="-45"/>
    <n v="0"/>
    <n v="170088.29999999996"/>
    <s v="Term"/>
    <s v="PD Chq 10/1/21, RM2,008/-"/>
    <m/>
  </r>
  <r>
    <x v="42"/>
    <x v="6"/>
    <x v="1"/>
    <x v="58"/>
    <s v="C00000001"/>
    <x v="0"/>
    <s v="RA Nor 3338W (220Kg)"/>
    <n v="1"/>
    <s v="Cash"/>
    <n v="0"/>
    <d v="2020-11-27T00:00:00"/>
    <n v="11"/>
    <n v="2020"/>
    <n v="1584"/>
    <n v="-1584"/>
    <n v="0"/>
    <n v="171672.29999999996"/>
    <s v="Trsf"/>
    <s v="Trsf 5/12/2020"/>
    <m/>
  </r>
  <r>
    <x v="42"/>
    <x v="6"/>
    <x v="1"/>
    <x v="58"/>
    <s v="C00000001"/>
    <x v="0"/>
    <s v="RA CSM 450 GSM TWL 30kg 64m(L) X 1040mm(W)"/>
    <n v="4"/>
    <s v="Cash"/>
    <n v="0"/>
    <d v="2020-11-27T00:00:00"/>
    <n v="11"/>
    <n v="2020"/>
    <n v="840"/>
    <n v="-840"/>
    <n v="0"/>
    <n v="172512.29999999996"/>
    <s v="Trsf"/>
    <s v="Trsf 5/12/2020"/>
    <m/>
  </r>
  <r>
    <x v="43"/>
    <x v="6"/>
    <x v="1"/>
    <x v="59"/>
    <s v="C00000009"/>
    <x v="8"/>
    <s v="RA Gelcoat GP-H (20Kg)"/>
    <n v="2"/>
    <s v="T60"/>
    <n v="60"/>
    <d v="2021-01-27T00:00:00"/>
    <n v="1"/>
    <n v="2021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s v="RA Gelcoat GP-H (20Kg)"/>
    <n v="5"/>
    <s v="Cash"/>
    <n v="0"/>
    <d v="2020-11-30T00:00:00"/>
    <n v="11"/>
    <n v="2020"/>
    <n v="1050"/>
    <n v="-1050"/>
    <n v="0"/>
    <n v="173970.29999999996"/>
    <s v="Trsf"/>
    <m/>
    <m/>
  </r>
  <r>
    <x v="44"/>
    <x v="6"/>
    <x v="1"/>
    <x v="61"/>
    <s v="C00000010"/>
    <x v="9"/>
    <s v="RA Nor 3338W (220Kg)"/>
    <n v="5"/>
    <s v="T120"/>
    <s v="120"/>
    <d v="2021-03-30T00:00:00"/>
    <n v="3"/>
    <n v="2021"/>
    <n v="6600"/>
    <n v="-6600"/>
    <n v="0"/>
    <n v="180570.29999999996"/>
    <s v="Term"/>
    <s v="Due 28/2/2020"/>
    <m/>
  </r>
  <r>
    <x v="44"/>
    <x v="6"/>
    <x v="1"/>
    <x v="61"/>
    <s v="C00000010"/>
    <x v="9"/>
    <s v="RA CSM 450 GSM TWL 30kg 64m(L) X 1040mm(W)"/>
    <n v="4"/>
    <s v="T120"/>
    <s v="120"/>
    <d v="2021-03-30T00:00:00"/>
    <n v="3"/>
    <n v="2021"/>
    <n v="720"/>
    <n v="-720"/>
    <n v="0"/>
    <n v="181290.29999999996"/>
    <s v="Term"/>
    <s v="Due 28/2/2020"/>
    <m/>
  </r>
  <r>
    <x v="44"/>
    <x v="6"/>
    <x v="1"/>
    <x v="61"/>
    <s v="C00000010"/>
    <x v="9"/>
    <s v="RA Talcum Powder (25Kg)"/>
    <n v="5"/>
    <s v="T120"/>
    <s v="120"/>
    <d v="2021-03-30T00:00:00"/>
    <n v="3"/>
    <n v="2021"/>
    <n v="275"/>
    <n v="-275"/>
    <n v="0"/>
    <n v="181565.29999999996"/>
    <s v="Term"/>
    <s v="Due 28/2/2020"/>
    <m/>
  </r>
  <r>
    <x v="44"/>
    <x v="6"/>
    <x v="1"/>
    <x v="61"/>
    <s v="C00000010"/>
    <x v="9"/>
    <s v="RA Butanox M50 (5Kg)"/>
    <n v="2"/>
    <s v="T120"/>
    <s v="120"/>
    <d v="2021-03-30T00:00:00"/>
    <n v="3"/>
    <n v="2021"/>
    <n v="180"/>
    <n v="-180"/>
    <n v="0"/>
    <n v="181745.29999999996"/>
    <s v="Term"/>
    <s v="Due 28/2/2020"/>
    <m/>
  </r>
  <r>
    <x v="44"/>
    <x v="6"/>
    <x v="1"/>
    <x v="62"/>
    <s v="C00000010"/>
    <x v="9"/>
    <s v="RA Talcum Powder (25Kg)"/>
    <n v="5"/>
    <s v="T120"/>
    <s v="120"/>
    <d v="2021-03-30T00:00:00"/>
    <n v="3"/>
    <n v="2021"/>
    <n v="275"/>
    <n v="-275"/>
    <n v="0"/>
    <n v="182020.29999999996"/>
    <s v="Term"/>
    <s v="Due 28/2/2020"/>
    <m/>
  </r>
  <r>
    <x v="45"/>
    <x v="0"/>
    <x v="1"/>
    <x v="63"/>
    <s v="C00000011"/>
    <x v="11"/>
    <s v="RA CSM 450 GSM 54kg 64m(L) X 1860mm(W)"/>
    <n v="2"/>
    <s v="Cash"/>
    <n v="0"/>
    <d v="2020-12-05T00:00:00"/>
    <n v="12"/>
    <n v="2020"/>
    <n v="799.2"/>
    <n v="-799.2"/>
    <n v="0"/>
    <n v="182819.49999999997"/>
    <s v="Term"/>
    <s v="Trsf 5/12/2020"/>
    <m/>
  </r>
  <r>
    <x v="46"/>
    <x v="0"/>
    <x v="1"/>
    <x v="64"/>
    <s v="C00000001"/>
    <x v="0"/>
    <s v="RA Resin 3317AW (220Kg)"/>
    <n v="1"/>
    <s v="Cash"/>
    <n v="0"/>
    <d v="2020-12-15T00:00:00"/>
    <n v="12"/>
    <n v="2020"/>
    <n v="1716"/>
    <n v="-1716"/>
    <n v="0"/>
    <n v="184535.49999999997"/>
    <s v="Trsf"/>
    <s v="Trsf 18/12/2020"/>
    <m/>
  </r>
  <r>
    <x v="46"/>
    <x v="0"/>
    <x v="1"/>
    <x v="64"/>
    <s v="C00000001"/>
    <x v="0"/>
    <s v="RA Gelcoat GS-S ISO (20kg)"/>
    <n v="2"/>
    <s v="Cash"/>
    <n v="0"/>
    <d v="2020-12-15T00:00:00"/>
    <n v="12"/>
    <n v="2020"/>
    <n v="512"/>
    <n v="-512"/>
    <n v="0"/>
    <n v="185047.49999999997"/>
    <s v="Trsf"/>
    <s v="Trsf 18/12/2020"/>
    <m/>
  </r>
  <r>
    <x v="47"/>
    <x v="0"/>
    <x v="1"/>
    <x v="65"/>
    <s v="C00000004"/>
    <x v="3"/>
    <s v="RA Norsodyne 3338NW (220Kg)"/>
    <n v="2"/>
    <s v="T120"/>
    <n v="120"/>
    <d v="2021-04-25T00:00:00"/>
    <n v="4"/>
    <n v="2021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s v="RA Resin 3317AW (220Kg)"/>
    <n v="3"/>
    <s v="T45"/>
    <n v="45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s v="RA CSM 450 GSM 54kg 64m(L) X 1860mm(W)"/>
    <n v="1"/>
    <s v="T45"/>
    <n v="45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s v="RA Butanox M50 (5Kg)"/>
    <n v="6"/>
    <s v="T45"/>
    <n v="45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s v="RA Norsodyne 3338W (220Kg)"/>
    <n v="5"/>
    <s v="T120"/>
    <s v="120"/>
    <d v="2021-04-30T00:00:00"/>
    <n v="4"/>
    <n v="2021"/>
    <n v="7700"/>
    <n v="-7700"/>
    <n v="0"/>
    <n v="201715.49999999997"/>
    <s v="Term"/>
    <s v="Trsf 20/04/21"/>
    <m/>
  </r>
  <r>
    <x v="49"/>
    <x v="0"/>
    <x v="1"/>
    <x v="67"/>
    <s v="C00000010"/>
    <x v="9"/>
    <s v="RA CSM 450 30kg 79m(L) X 1040mm(W)"/>
    <n v="8"/>
    <s v="T120"/>
    <s v="120"/>
    <d v="2021-04-30T00:00:00"/>
    <n v="4"/>
    <n v="2021"/>
    <n v="1680"/>
    <n v="-1680"/>
    <n v="0"/>
    <n v="203395.49999999997"/>
    <s v="Term"/>
    <s v="Trsf 20/04/21"/>
    <m/>
  </r>
  <r>
    <x v="49"/>
    <x v="0"/>
    <x v="1"/>
    <x v="67"/>
    <s v="C00000010"/>
    <x v="9"/>
    <s v="RA Talcum Powder (25Kg)"/>
    <n v="10"/>
    <s v="T120"/>
    <s v="120"/>
    <d v="2021-04-30T00:00:00"/>
    <n v="4"/>
    <n v="2021"/>
    <n v="550"/>
    <n v="-550"/>
    <n v="0"/>
    <n v="203945.49999999997"/>
    <s v="Term"/>
    <s v="Trsf 20/04/21"/>
    <m/>
  </r>
  <r>
    <x v="49"/>
    <x v="0"/>
    <x v="1"/>
    <x v="67"/>
    <s v="C00000010"/>
    <x v="9"/>
    <s v="RA Butanox M50 (5Kg)"/>
    <n v="2"/>
    <s v="T120"/>
    <s v="120"/>
    <d v="2021-04-30T00:00:00"/>
    <n v="4"/>
    <n v="2021"/>
    <n v="190"/>
    <n v="-190"/>
    <n v="0"/>
    <n v="204135.49999999997"/>
    <s v="Term"/>
    <s v="Trsf 20/04/21"/>
    <m/>
  </r>
  <r>
    <x v="50"/>
    <x v="7"/>
    <x v="2"/>
    <x v="68"/>
    <s v="C00000013"/>
    <x v="12"/>
    <s v="RA Tooling Gelcoat RP92 (22Kg)"/>
    <n v="2"/>
    <s v="Cash"/>
    <n v="0"/>
    <d v="2021-01-04T00:00:00"/>
    <n v="1"/>
    <n v="2021"/>
    <n v="1540"/>
    <n v="-1540"/>
    <n v="0"/>
    <n v="205675.49999999997"/>
    <s v="Cash"/>
    <s v="Bank in 2-5/1/2021"/>
    <m/>
  </r>
  <r>
    <x v="50"/>
    <x v="7"/>
    <x v="2"/>
    <x v="68"/>
    <s v="C00000013"/>
    <x v="12"/>
    <s v="RA CSM 450 54kg 64m(L) X 1860mm(W)"/>
    <n v="2"/>
    <s v="Cash"/>
    <n v="0"/>
    <d v="2021-01-04T00:00:00"/>
    <n v="1"/>
    <n v="2021"/>
    <n v="810"/>
    <n v="-810"/>
    <n v="0"/>
    <n v="206485.49999999997"/>
    <s v="Cash"/>
    <s v="Bank in 2-5/1/2021"/>
    <m/>
  </r>
  <r>
    <x v="50"/>
    <x v="7"/>
    <x v="2"/>
    <x v="68"/>
    <s v="C00000013"/>
    <x v="12"/>
    <s v="RA CSM 300 GSM 54Kg 96m(L) X 1860mm(W)"/>
    <n v="1"/>
    <s v="Cash"/>
    <n v="0"/>
    <d v="2021-01-04T00:00:00"/>
    <n v="1"/>
    <n v="2021"/>
    <n v="405"/>
    <n v="-405"/>
    <n v="0"/>
    <n v="206890.49999999997"/>
    <s v="Cash"/>
    <s v="Bank in 2-5/1/2021"/>
    <m/>
  </r>
  <r>
    <x v="50"/>
    <x v="7"/>
    <x v="2"/>
    <x v="68"/>
    <s v="C00000013"/>
    <x v="12"/>
    <s v="RA Vinlyeter Resin (200Kg)"/>
    <n v="2"/>
    <s v="Cash"/>
    <n v="0"/>
    <d v="2021-01-04T00:00:00"/>
    <n v="1"/>
    <n v="2021"/>
    <n v="5920"/>
    <n v="-5920"/>
    <n v="0"/>
    <n v="212810.49999999997"/>
    <s v="Cash"/>
    <s v="Bank in 2-5/1/2021"/>
    <m/>
  </r>
  <r>
    <x v="50"/>
    <x v="7"/>
    <x v="2"/>
    <x v="68"/>
    <s v="C00000013"/>
    <x v="12"/>
    <s v="RA Mirror Glaze Mold Release "/>
    <n v="3"/>
    <s v="Cash"/>
    <n v="0"/>
    <d v="2021-01-04T00:00:00"/>
    <n v="1"/>
    <n v="2021"/>
    <n v="135"/>
    <n v="-135"/>
    <n v="0"/>
    <n v="212945.49999999997"/>
    <s v="Cash"/>
    <s v="Bank in 2-5/1/2021"/>
    <m/>
  </r>
  <r>
    <x v="50"/>
    <x v="7"/>
    <x v="2"/>
    <x v="68"/>
    <s v="C00000013"/>
    <x v="12"/>
    <s v="RA Pigment H 2006 Dark Grey (5Kg)"/>
    <n v="1"/>
    <s v="Cash"/>
    <n v="0"/>
    <d v="2021-01-04T00:00:00"/>
    <n v="1"/>
    <n v="2021"/>
    <n v="130"/>
    <n v="-130"/>
    <n v="0"/>
    <n v="213075.49999999997"/>
    <s v="Cash"/>
    <s v="Bank in 2-5/1/2021"/>
    <m/>
  </r>
  <r>
    <x v="50"/>
    <x v="7"/>
    <x v="2"/>
    <x v="68"/>
    <s v="C00000013"/>
    <x v="12"/>
    <s v="RA Deawa DW-5213"/>
    <n v="1"/>
    <s v="Cash"/>
    <n v="0"/>
    <d v="2021-01-04T00:00:00"/>
    <n v="1"/>
    <n v="2021"/>
    <n v="380"/>
    <n v="-380"/>
    <n v="0"/>
    <n v="213455.49999999997"/>
    <s v="Cash"/>
    <s v="Bank in 2-5/1/2021"/>
    <m/>
  </r>
  <r>
    <x v="50"/>
    <x v="7"/>
    <x v="2"/>
    <x v="68"/>
    <s v="C00000013"/>
    <x v="12"/>
    <s v="RA Pigment H 7001 Bright Orange (5Kg)"/>
    <n v="1"/>
    <s v="Cash"/>
    <n v="0"/>
    <d v="2021-01-04T00:00:00"/>
    <n v="1"/>
    <n v="2021"/>
    <n v="180"/>
    <n v="-180"/>
    <n v="0"/>
    <n v="213635.49999999997"/>
    <s v="Cash"/>
    <s v="Bank in 2-5/1/2021"/>
    <m/>
  </r>
  <r>
    <x v="50"/>
    <x v="7"/>
    <x v="2"/>
    <x v="68"/>
    <s v="C00000013"/>
    <x v="12"/>
    <s v="RA Steel Roller 3&quot;"/>
    <n v="3"/>
    <s v="Cash"/>
    <n v="0"/>
    <d v="2021-01-04T00:00:00"/>
    <n v="1"/>
    <n v="2021"/>
    <n v="144"/>
    <n v="-144"/>
    <n v="0"/>
    <n v="213779.49999999997"/>
    <s v="Cash"/>
    <s v="Bank in 2-5/1/2021"/>
    <m/>
  </r>
  <r>
    <x v="50"/>
    <x v="7"/>
    <x v="2"/>
    <x v="68"/>
    <s v="C00000013"/>
    <x v="12"/>
    <s v="RA Aerosil (Silica Fume) (10Kg)"/>
    <n v="1"/>
    <s v="Cash"/>
    <n v="0"/>
    <d v="2021-01-04T00:00:00"/>
    <n v="1"/>
    <n v="2021"/>
    <n v="360"/>
    <n v="-360"/>
    <n v="0"/>
    <n v="214139.49999999997"/>
    <s v="Cash"/>
    <s v="Bank in 2-5/1/2021"/>
    <m/>
  </r>
  <r>
    <x v="50"/>
    <x v="7"/>
    <x v="2"/>
    <x v="68"/>
    <s v="C00000013"/>
    <x v="12"/>
    <s v="RA Butanox M50 (5Kg)"/>
    <n v="1"/>
    <s v="Cash"/>
    <n v="0"/>
    <d v="2021-01-04T00:00:00"/>
    <n v="1"/>
    <n v="2021"/>
    <n v="95"/>
    <n v="-95"/>
    <n v="0"/>
    <n v="214234.49999999997"/>
    <s v="Cash"/>
    <s v="Bank in 2-5/1/2021"/>
    <m/>
  </r>
  <r>
    <x v="50"/>
    <x v="7"/>
    <x v="2"/>
    <x v="68"/>
    <s v="C00000013"/>
    <x v="12"/>
    <s v="RA Accelerator (4Kg)"/>
    <n v="1"/>
    <s v="Cash"/>
    <n v="0"/>
    <d v="2021-01-04T00:00:00"/>
    <n v="1"/>
    <n v="2021"/>
    <n v="300"/>
    <n v="-300"/>
    <n v="0"/>
    <n v="214534.49999999997"/>
    <s v="Cash"/>
    <s v="Bank in 2-5/1/2021"/>
    <m/>
  </r>
  <r>
    <x v="51"/>
    <x v="7"/>
    <x v="2"/>
    <x v="69"/>
    <s v="C00000010"/>
    <x v="9"/>
    <s v="RA Styrene Monomer (6Kg)"/>
    <n v="1"/>
    <s v="FOC"/>
    <n v="0"/>
    <d v="2021-01-11T00:00:00"/>
    <n v="1"/>
    <n v="2021"/>
    <n v="0"/>
    <n v="0"/>
    <n v="0"/>
    <n v="214534.49999999997"/>
    <s v="FOC"/>
    <s v="FOC"/>
    <m/>
  </r>
  <r>
    <x v="52"/>
    <x v="7"/>
    <x v="2"/>
    <x v="70"/>
    <s v="C00000013"/>
    <x v="12"/>
    <s v="RA Steel Roller 4&quot;"/>
    <n v="3"/>
    <s v="Cash"/>
    <n v="0"/>
    <d v="2021-01-08T00:00:00"/>
    <n v="1"/>
    <n v="2021"/>
    <n v="49"/>
    <n v="-49"/>
    <n v="0"/>
    <n v="214583.49999999997"/>
    <s v="Bank in"/>
    <m/>
    <m/>
  </r>
  <r>
    <x v="53"/>
    <x v="7"/>
    <x v="2"/>
    <x v="71"/>
    <s v="C00000003"/>
    <x v="2"/>
    <s v="RA Talcum Powder (25Kg)"/>
    <n v="5"/>
    <s v="Cash"/>
    <n v="0"/>
    <d v="2021-01-09T00:00:00"/>
    <n v="1"/>
    <n v="2021"/>
    <n v="250"/>
    <n v="-250"/>
    <n v="0"/>
    <n v="214833.49999999997"/>
    <s v="Cash"/>
    <s v="Cash 9/1/2021"/>
    <m/>
  </r>
  <r>
    <x v="53"/>
    <x v="7"/>
    <x v="2"/>
    <x v="71"/>
    <s v="C00000003"/>
    <x v="2"/>
    <s v="RA Miracle Gloss Wax"/>
    <n v="2"/>
    <s v="Cash"/>
    <n v="0"/>
    <d v="2021-01-09T00:00:00"/>
    <n v="1"/>
    <n v="2021"/>
    <n v="90"/>
    <n v="-90"/>
    <n v="0"/>
    <n v="214923.49999999997"/>
    <s v="Cash"/>
    <s v="Cash 9/1/2021"/>
    <m/>
  </r>
  <r>
    <x v="54"/>
    <x v="7"/>
    <x v="2"/>
    <x v="72"/>
    <s v="C00000013"/>
    <x v="12"/>
    <s v="RA Gelcoat GP-H (20Kg)"/>
    <n v="2"/>
    <s v="Cash"/>
    <n v="0"/>
    <d v="2021-01-18T00:00:00"/>
    <n v="1"/>
    <n v="2021"/>
    <n v="472"/>
    <n v="-472"/>
    <n v="0"/>
    <n v="215395.49999999997"/>
    <s v="Cash"/>
    <s v="Bank in 18-19/1/2021"/>
    <m/>
  </r>
  <r>
    <x v="54"/>
    <x v="7"/>
    <x v="2"/>
    <x v="72"/>
    <s v="C00000013"/>
    <x v="12"/>
    <s v="RA CSM 450 54kg 64m(L) X 1860mm(W)"/>
    <n v="1"/>
    <s v="Cash"/>
    <n v="0"/>
    <d v="2021-01-18T00:00:00"/>
    <n v="1"/>
    <n v="2021"/>
    <n v="405"/>
    <n v="-405"/>
    <n v="0"/>
    <n v="215800.49999999997"/>
    <s v="Cash"/>
    <s v="Bank in 18-19/1/2021"/>
    <m/>
  </r>
  <r>
    <x v="54"/>
    <x v="7"/>
    <x v="2"/>
    <x v="72"/>
    <s v="C00000013"/>
    <x v="12"/>
    <s v="RA CSM 300 GSM 54Kg 96m(L) X 1860mm(W)"/>
    <n v="1"/>
    <s v="Cash"/>
    <n v="0"/>
    <d v="2021-01-18T00:00:00"/>
    <n v="1"/>
    <n v="2021"/>
    <n v="405"/>
    <n v="-405"/>
    <n v="0"/>
    <n v="216205.49999999997"/>
    <s v="Cash"/>
    <s v="Bank in 18-19/1/2021"/>
    <m/>
  </r>
  <r>
    <x v="54"/>
    <x v="7"/>
    <x v="2"/>
    <x v="72"/>
    <s v="C00000013"/>
    <x v="12"/>
    <s v="RA Pigment H 2006 Dark Grey (5Kg)"/>
    <n v="1"/>
    <s v="Cash"/>
    <n v="0"/>
    <d v="2021-01-18T00:00:00"/>
    <n v="1"/>
    <n v="2021"/>
    <n v="130"/>
    <n v="-130"/>
    <n v="0"/>
    <n v="216335.49999999997"/>
    <s v="Cash"/>
    <s v="Bank in 18-19/1/2021"/>
    <m/>
  </r>
  <r>
    <x v="54"/>
    <x v="7"/>
    <x v="2"/>
    <x v="72"/>
    <s v="C00000013"/>
    <x v="12"/>
    <s v="RA Miracle Gloss Wax"/>
    <n v="2"/>
    <s v="Cash"/>
    <n v="0"/>
    <d v="2021-01-18T00:00:00"/>
    <n v="1"/>
    <n v="2021"/>
    <n v="90"/>
    <n v="-90"/>
    <n v="0"/>
    <n v="216425.49999999997"/>
    <s v="Cash"/>
    <s v="Bank in 18-19/1/2021"/>
    <m/>
  </r>
  <r>
    <x v="54"/>
    <x v="7"/>
    <x v="2"/>
    <x v="72"/>
    <s v="C00000013"/>
    <x v="12"/>
    <s v="RA Butanox M50 (5Kg)"/>
    <n v="2"/>
    <s v="Cash"/>
    <n v="0"/>
    <d v="2021-01-18T00:00:00"/>
    <n v="1"/>
    <n v="2021"/>
    <n v="190"/>
    <n v="-190"/>
    <n v="0"/>
    <n v="216615.49999999997"/>
    <s v="Cash"/>
    <s v="Bank in 18-19/1/2021"/>
    <m/>
  </r>
  <r>
    <x v="54"/>
    <x v="7"/>
    <x v="2"/>
    <x v="72"/>
    <s v="C00000013"/>
    <x v="12"/>
    <s v="RA Norsodyne 3338W (220Kg)"/>
    <n v="1"/>
    <s v="Cash"/>
    <n v="0"/>
    <d v="2021-01-18T00:00:00"/>
    <n v="1"/>
    <n v="2021"/>
    <n v="1716"/>
    <n v="-1716"/>
    <n v="0"/>
    <n v="218331.49999999997"/>
    <s v="Cash"/>
    <s v="Bank in 18-19/1/2021"/>
    <m/>
  </r>
  <r>
    <x v="55"/>
    <x v="7"/>
    <x v="2"/>
    <x v="73"/>
    <s v="C00000003"/>
    <x v="2"/>
    <s v="RA Resin 3317AW (220Kg)"/>
    <n v="3"/>
    <s v="T45"/>
    <n v="45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s v="RA Talcum Powder (25Kg)"/>
    <n v="5"/>
    <s v="T45"/>
    <n v="45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s v="RA Butanox M50 (5kg)"/>
    <n v="6"/>
    <s v="T45"/>
    <n v="45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s v="RA Nor 3338W (220Kg)"/>
    <n v="1"/>
    <s v="Cash"/>
    <n v="0"/>
    <d v="2021-01-29T00:00:00"/>
    <n v="1"/>
    <n v="2021"/>
    <n v="1694"/>
    <n v="-1694"/>
    <n v="0"/>
    <n v="225912.49999999997"/>
    <s v="Cash"/>
    <s v="Trsf 1/2/2021"/>
    <m/>
  </r>
  <r>
    <x v="56"/>
    <x v="7"/>
    <x v="2"/>
    <x v="74"/>
    <s v="C00000001"/>
    <x v="0"/>
    <s v="RA CSM 450 GSM TWL 30kg 64m(L) X 1040mm(W)"/>
    <n v="4"/>
    <s v="Cash"/>
    <n v="0"/>
    <d v="2021-01-29T00:00:00"/>
    <n v="1"/>
    <n v="2021"/>
    <n v="900"/>
    <n v="-900"/>
    <n v="0"/>
    <n v="226812.49999999997"/>
    <s v="Cash"/>
    <s v="Trsf 1/2/2021"/>
    <m/>
  </r>
  <r>
    <x v="56"/>
    <x v="7"/>
    <x v="2"/>
    <x v="74"/>
    <s v="C00000001"/>
    <x v="0"/>
    <s v="RC Woven Roving E-800 40Kg 1000mm"/>
    <n v="1"/>
    <s v="Cash"/>
    <n v="0"/>
    <d v="2021-01-29T00:00:00"/>
    <n v="1"/>
    <n v="2021"/>
    <n v="272"/>
    <n v="-272"/>
    <n v="0"/>
    <n v="227084.49999999997"/>
    <s v="Cash"/>
    <s v="Trsf 1/2/2021"/>
    <m/>
  </r>
  <r>
    <x v="56"/>
    <x v="7"/>
    <x v="2"/>
    <x v="75"/>
    <s v="C00000010"/>
    <x v="9"/>
    <s v="RA Norsodyne 3338W (220Kg)"/>
    <n v="5"/>
    <s v="T120"/>
    <s v="120"/>
    <d v="2021-05-29T00:00:00"/>
    <n v="5"/>
    <n v="2021"/>
    <n v="7700"/>
    <n v="-7700"/>
    <n v="0"/>
    <n v="234784.49999999997"/>
    <s v="Term"/>
    <s v="Trsf 21/5/2021"/>
    <m/>
  </r>
  <r>
    <x v="56"/>
    <x v="7"/>
    <x v="2"/>
    <x v="75"/>
    <s v="C00000010"/>
    <x v="9"/>
    <s v="RA CSM 450 30kg 79m(L) X 1040mm(W)"/>
    <n v="8"/>
    <s v="T120"/>
    <s v="120"/>
    <d v="2021-05-29T00:00:00"/>
    <n v="5"/>
    <n v="2021"/>
    <n v="1680"/>
    <n v="-1680"/>
    <n v="0"/>
    <n v="236464.49999999997"/>
    <s v="Term"/>
    <s v="Trsf 21/5/2021"/>
    <m/>
  </r>
  <r>
    <x v="56"/>
    <x v="7"/>
    <x v="2"/>
    <x v="75"/>
    <s v="C00000010"/>
    <x v="9"/>
    <s v="RA Talcum Powder (25kg)"/>
    <n v="10"/>
    <s v="T120"/>
    <s v="120"/>
    <d v="2021-05-29T00:00:00"/>
    <n v="5"/>
    <n v="2021"/>
    <n v="550"/>
    <n v="-550"/>
    <n v="0"/>
    <n v="237014.49999999997"/>
    <s v="Term"/>
    <s v="Trsf 21/5/2021"/>
    <m/>
  </r>
  <r>
    <x v="56"/>
    <x v="7"/>
    <x v="2"/>
    <x v="75"/>
    <s v="C00000010"/>
    <x v="9"/>
    <s v="RA Butanox M50 (5kg)"/>
    <n v="4"/>
    <s v="T120"/>
    <s v="120"/>
    <d v="2021-05-29T00:00:00"/>
    <n v="5"/>
    <n v="2021"/>
    <n v="380"/>
    <n v="-380"/>
    <n v="0"/>
    <n v="237394.49999999997"/>
    <s v="Term"/>
    <s v="Trsf 21/5/2021"/>
    <m/>
  </r>
  <r>
    <x v="57"/>
    <x v="8"/>
    <x v="2"/>
    <x v="76"/>
    <s v="C00000014"/>
    <x v="13"/>
    <s v="RA Resin 3317AW (220Kg)"/>
    <n v="2"/>
    <s v="Cash"/>
    <n v="0"/>
    <d v="2021-02-03T00:00:00"/>
    <n v="2"/>
    <n v="2021"/>
    <n v="3344"/>
    <n v="-3344"/>
    <n v="0"/>
    <n v="240738.49999999997"/>
    <s v="Cash"/>
    <s v="Cash 3/2/2021"/>
    <m/>
  </r>
  <r>
    <x v="57"/>
    <x v="8"/>
    <x v="2"/>
    <x v="76"/>
    <s v="C00000014"/>
    <x v="13"/>
    <s v="RA CSM 450 GSM TWL 30kg 64m(L) X 1040mm(W)"/>
    <n v="5"/>
    <s v="Cash"/>
    <n v="0"/>
    <d v="2021-02-03T00:00:00"/>
    <n v="2"/>
    <n v="2021"/>
    <n v="1125"/>
    <n v="-1125"/>
    <n v="0"/>
    <n v="241863.49999999997"/>
    <s v="Cash"/>
    <s v="Cash 3/2/2021"/>
    <m/>
  </r>
  <r>
    <x v="57"/>
    <x v="8"/>
    <x v="2"/>
    <x v="76"/>
    <s v="C00000014"/>
    <x v="13"/>
    <s v="RC Woven Roving E-800 1000mm (40Kg)"/>
    <n v="1"/>
    <s v="Cash"/>
    <n v="0"/>
    <d v="2021-02-03T00:00:00"/>
    <n v="2"/>
    <n v="2021"/>
    <n v="280"/>
    <n v="-280"/>
    <n v="0"/>
    <n v="242143.49999999997"/>
    <s v="Cash"/>
    <s v="Cash 3/2/2021"/>
    <m/>
  </r>
  <r>
    <x v="57"/>
    <x v="8"/>
    <x v="2"/>
    <x v="76"/>
    <s v="C00000014"/>
    <x v="13"/>
    <s v="RA Butanox M50 (5kg)"/>
    <n v="2"/>
    <s v="Cash"/>
    <n v="0"/>
    <d v="2021-02-03T00:00:00"/>
    <n v="2"/>
    <n v="2021"/>
    <n v="195"/>
    <n v="-195"/>
    <n v="0"/>
    <n v="242338.49999999997"/>
    <s v="Cash"/>
    <s v="Cash 3/2/2021"/>
    <m/>
  </r>
  <r>
    <x v="57"/>
    <x v="8"/>
    <x v="2"/>
    <x v="76"/>
    <s v="C00000014"/>
    <x v="13"/>
    <s v="RA Miracle Gloss Wax"/>
    <n v="4"/>
    <s v="Cash"/>
    <n v="0"/>
    <d v="2021-02-03T00:00:00"/>
    <n v="2"/>
    <n v="2021"/>
    <n v="180"/>
    <n v="-180"/>
    <n v="0"/>
    <n v="242518.49999999997"/>
    <s v="Cash"/>
    <s v="Cash 3/2/2021"/>
    <m/>
  </r>
  <r>
    <x v="57"/>
    <x v="8"/>
    <x v="2"/>
    <x v="76"/>
    <s v="C00000014"/>
    <x v="13"/>
    <s v="RA Gelcoat GP-H (20kg)"/>
    <n v="1"/>
    <s v="Cash"/>
    <n v="0"/>
    <d v="2021-02-03T00:00:00"/>
    <n v="2"/>
    <n v="2021"/>
    <n v="232"/>
    <n v="-232"/>
    <n v="0"/>
    <n v="242750.49999999997"/>
    <s v="Cash"/>
    <s v="Cash 3/2/2021"/>
    <m/>
  </r>
  <r>
    <x v="58"/>
    <x v="8"/>
    <x v="2"/>
    <x v="77"/>
    <s v="C00000005"/>
    <x v="4"/>
    <s v="RA Resin 3317AW (220Kg)"/>
    <n v="1"/>
    <s v="Cash"/>
    <n v="0"/>
    <d v="2021-02-02T00:00:00"/>
    <n v="2"/>
    <n v="2021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s v="RA Butanox M50 (5kg)"/>
    <n v="1"/>
    <s v="Cash"/>
    <n v="0"/>
    <d v="2021-02-02T00:00:00"/>
    <n v="2"/>
    <n v="2021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s v="RA Pigment Super White (5Kg)"/>
    <n v="1"/>
    <s v="Cash"/>
    <n v="0"/>
    <d v="2021-02-06T00:00:00"/>
    <n v="2"/>
    <n v="2021"/>
    <n v="130"/>
    <n v="-130"/>
    <n v="0"/>
    <n v="244630.49999999997"/>
    <s v="Cash"/>
    <s v="Cash 3/2/2021"/>
    <m/>
  </r>
  <r>
    <x v="60"/>
    <x v="8"/>
    <x v="2"/>
    <x v="79"/>
    <s v="C00000013"/>
    <x v="12"/>
    <s v="RA Deawa DW-5213"/>
    <n v="1"/>
    <s v="Cash"/>
    <n v="0"/>
    <d v="2021-02-09T00:00:00"/>
    <n v="2"/>
    <n v="2021"/>
    <n v="380"/>
    <n v="-380"/>
    <n v="0"/>
    <n v="245010.49999999997"/>
    <s v="Cash"/>
    <s v="Trsf 8/2/2021"/>
    <m/>
  </r>
  <r>
    <x v="60"/>
    <x v="8"/>
    <x v="2"/>
    <x v="79"/>
    <s v="C00000013"/>
    <x v="12"/>
    <s v="RA Gelcoat GP-H (20Kg)"/>
    <n v="2"/>
    <s v="Cash"/>
    <n v="0"/>
    <d v="2021-02-09T00:00:00"/>
    <n v="2"/>
    <n v="2021"/>
    <n v="472"/>
    <n v="-472"/>
    <n v="0"/>
    <n v="245482.49999999997"/>
    <s v="Cash"/>
    <s v="Trsf 8/2/2021"/>
    <m/>
  </r>
  <r>
    <x v="60"/>
    <x v="8"/>
    <x v="2"/>
    <x v="79"/>
    <s v="C00000013"/>
    <x v="12"/>
    <s v="RA Resin 3317AW (220Kg)"/>
    <n v="1"/>
    <s v="Cash"/>
    <n v="0"/>
    <d v="2021-02-09T00:00:00"/>
    <n v="2"/>
    <n v="2021"/>
    <n v="1716"/>
    <n v="-1716"/>
    <n v="0"/>
    <n v="247198.49999999997"/>
    <s v="Cash"/>
    <s v="Trsf 8/2/2021"/>
    <m/>
  </r>
  <r>
    <x v="60"/>
    <x v="8"/>
    <x v="2"/>
    <x v="79"/>
    <s v="C00000013"/>
    <x v="12"/>
    <s v="RA CSM 450 54kg 64m(L) X 1860mm(W)"/>
    <n v="1"/>
    <s v="Cash"/>
    <n v="0"/>
    <d v="2021-02-09T00:00:00"/>
    <n v="2"/>
    <n v="2021"/>
    <n v="405"/>
    <n v="-405"/>
    <n v="0"/>
    <n v="247603.49999999997"/>
    <s v="Cash"/>
    <s v="Trsf 8/2/2021"/>
    <m/>
  </r>
  <r>
    <x v="60"/>
    <x v="8"/>
    <x v="2"/>
    <x v="79"/>
    <s v="C00000013"/>
    <x v="12"/>
    <s v="RA Butanox M50 (5Kg)"/>
    <n v="1"/>
    <s v="Cash"/>
    <n v="0"/>
    <d v="2021-02-09T00:00:00"/>
    <n v="2"/>
    <n v="2021"/>
    <n v="95"/>
    <n v="-95"/>
    <n v="0"/>
    <n v="247698.49999999997"/>
    <s v="Cash"/>
    <s v="Trsf 9/2/2021"/>
    <m/>
  </r>
  <r>
    <x v="60"/>
    <x v="8"/>
    <x v="2"/>
    <x v="79"/>
    <s v="C00000013"/>
    <x v="12"/>
    <s v="RA Pigment H 2006 Dark Grey (5Kg)"/>
    <n v="1"/>
    <s v="Cash"/>
    <n v="0"/>
    <d v="2021-02-09T00:00:00"/>
    <n v="2"/>
    <n v="2021"/>
    <n v="130"/>
    <n v="-130"/>
    <n v="0"/>
    <n v="247828.49999999997"/>
    <s v="Cash"/>
    <s v="Trsf 9/2/2021"/>
    <m/>
  </r>
  <r>
    <x v="61"/>
    <x v="8"/>
    <x v="2"/>
    <x v="80"/>
    <s v="C00000005"/>
    <x v="4"/>
    <s v="RA CSM 450 GSM TWL 30kg 64m(L) X 1040mm(W)"/>
    <n v="1"/>
    <s v="Cash"/>
    <n v="0"/>
    <d v="2021-02-17T00:00:00"/>
    <n v="2"/>
    <n v="2021"/>
    <n v="225"/>
    <n v="-225"/>
    <n v="0"/>
    <n v="248053.49999999997"/>
    <s v="Cash"/>
    <m/>
    <m/>
  </r>
  <r>
    <x v="62"/>
    <x v="8"/>
    <x v="2"/>
    <x v="81"/>
    <s v="C00000001"/>
    <x v="0"/>
    <s v="RA Resin 3317AW (220Kg)"/>
    <n v="1"/>
    <s v="Cash"/>
    <n v="0"/>
    <d v="2021-02-19T00:00:00"/>
    <n v="2"/>
    <n v="2021"/>
    <n v="1694"/>
    <n v="-1694"/>
    <n v="0"/>
    <n v="249747.49999999997"/>
    <s v="Cash"/>
    <s v="Trsf 26/2/2021"/>
    <m/>
  </r>
  <r>
    <x v="63"/>
    <x v="8"/>
    <x v="2"/>
    <x v="82"/>
    <s v="C00000004"/>
    <x v="3"/>
    <s v="RA Nor 3338W (220Kg)"/>
    <n v="5"/>
    <s v="T120"/>
    <n v="120"/>
    <d v="2021-06-24T00:00:00"/>
    <n v="6"/>
    <n v="2021"/>
    <n v="7370"/>
    <n v="-7370"/>
    <n v="0"/>
    <n v="257117.49999999997"/>
    <s v="Term"/>
    <s v="Chq Cleared 2/8/2021"/>
    <m/>
  </r>
  <r>
    <x v="63"/>
    <x v="8"/>
    <x v="2"/>
    <x v="82"/>
    <s v="C00000004"/>
    <x v="3"/>
    <s v="RA CSM 450 54kg 64m(L) X 1860mm(W)"/>
    <n v="3"/>
    <s v="T120"/>
    <n v="120"/>
    <d v="2021-06-24T00:00:00"/>
    <n v="6"/>
    <n v="2021"/>
    <n v="1069.2"/>
    <n v="-1069.2"/>
    <n v="0"/>
    <n v="258186.69999999998"/>
    <s v="Term"/>
    <s v="Chq Cleared 2/8/2021"/>
    <m/>
  </r>
  <r>
    <x v="63"/>
    <x v="8"/>
    <x v="2"/>
    <x v="82"/>
    <s v="C00000004"/>
    <x v="3"/>
    <s v="RA Butanox M50 (5Kg)"/>
    <n v="1"/>
    <s v="T120"/>
    <n v="120"/>
    <d v="2021-06-24T00:00:00"/>
    <n v="6"/>
    <n v="2021"/>
    <n v="360"/>
    <n v="-360"/>
    <n v="0"/>
    <n v="258546.69999999998"/>
    <s v="Term"/>
    <s v="Chq Cleared 2/8/2021"/>
    <m/>
  </r>
  <r>
    <x v="63"/>
    <x v="8"/>
    <x v="2"/>
    <x v="82"/>
    <s v="C00000004"/>
    <x v="3"/>
    <s v="RA Accelerator (4Kg)"/>
    <n v="1"/>
    <s v="T120"/>
    <n v="120"/>
    <d v="2021-06-24T00:00:00"/>
    <n v="6"/>
    <n v="2021"/>
    <n v="312"/>
    <n v="-312"/>
    <n v="0"/>
    <n v="258858.69999999998"/>
    <s v="Term"/>
    <s v="Chq Cleared 2/8/2021"/>
    <m/>
  </r>
  <r>
    <x v="64"/>
    <x v="8"/>
    <x v="2"/>
    <x v="83"/>
    <s v="C00000008"/>
    <x v="7"/>
    <s v="RA Gelcoat GP-H (20Kg)"/>
    <n v="4"/>
    <s v="Cash"/>
    <n v="0"/>
    <d v="2021-02-23T00:00:00"/>
    <n v="2"/>
    <n v="2021"/>
    <n v="920"/>
    <n v="-920"/>
    <n v="0"/>
    <n v="259778.69999999998"/>
    <s v="Cash"/>
    <s v="Trsf 11/3/3021"/>
    <m/>
  </r>
  <r>
    <x v="64"/>
    <x v="8"/>
    <x v="2"/>
    <x v="83"/>
    <s v="C00000008"/>
    <x v="7"/>
    <s v="RA Butanox M50 (5Kg)"/>
    <n v="1"/>
    <s v="Cash"/>
    <n v="0"/>
    <d v="2021-02-23T00:00:00"/>
    <n v="2"/>
    <n v="2021"/>
    <n v="100"/>
    <n v="-100"/>
    <n v="0"/>
    <n v="259878.69999999998"/>
    <s v="Cash"/>
    <s v="Trsf 11/3/3021"/>
    <m/>
  </r>
  <r>
    <x v="64"/>
    <x v="8"/>
    <x v="2"/>
    <x v="83"/>
    <s v="C00000008"/>
    <x v="7"/>
    <s v="Brush 2 1/2&quot; (12 pc)"/>
    <n v="3"/>
    <s v="Cash"/>
    <n v="0"/>
    <d v="2021-02-23T00:00:00"/>
    <n v="2"/>
    <n v="2021"/>
    <n v="180"/>
    <n v="-180"/>
    <n v="0"/>
    <n v="260058.69999999998"/>
    <s v="Cash"/>
    <s v="Trsf 11/3/3021"/>
    <m/>
  </r>
  <r>
    <x v="65"/>
    <x v="8"/>
    <x v="2"/>
    <x v="84"/>
    <s v="C00000015"/>
    <x v="14"/>
    <s v="RA Nor 3338W (220Kg)"/>
    <n v="1"/>
    <s v="Cash"/>
    <n v="0"/>
    <d v="2021-02-26T00:00:00"/>
    <n v="2"/>
    <n v="2021"/>
    <n v="1694"/>
    <n v="-1694"/>
    <n v="0"/>
    <n v="261752.69999999998"/>
    <s v="Cash"/>
    <s v="Trsf 27/2/2021"/>
    <m/>
  </r>
  <r>
    <x v="65"/>
    <x v="8"/>
    <x v="2"/>
    <x v="84"/>
    <s v="C00000015"/>
    <x v="14"/>
    <s v="RA CSM 450 GSM TWL 30kg 64m(L) X 1040mm(W)"/>
    <n v="1"/>
    <s v="Cash"/>
    <n v="0"/>
    <d v="2021-02-26T00:00:00"/>
    <n v="2"/>
    <n v="2021"/>
    <n v="228"/>
    <n v="-228"/>
    <n v="0"/>
    <n v="261980.69999999998"/>
    <s v="Cash"/>
    <s v="Trsf 27/2/2021"/>
    <m/>
  </r>
  <r>
    <x v="65"/>
    <x v="8"/>
    <x v="2"/>
    <x v="84"/>
    <s v="C00000015"/>
    <x v="14"/>
    <s v="RA Butanox M50 (5kg)"/>
    <n v="1"/>
    <s v="Cash"/>
    <n v="0"/>
    <d v="2021-02-26T00:00:00"/>
    <n v="2"/>
    <n v="2021"/>
    <n v="100"/>
    <n v="-100"/>
    <n v="0"/>
    <n v="262080.69999999998"/>
    <s v="Cash"/>
    <s v="Trsf 27/2/2021"/>
    <m/>
  </r>
  <r>
    <x v="66"/>
    <x v="9"/>
    <x v="2"/>
    <x v="85"/>
    <s v="C00000004"/>
    <x v="3"/>
    <s v="RA Nor 3338W (220Kg)"/>
    <n v="6"/>
    <s v="T120"/>
    <n v="120"/>
    <d v="2021-07-06T00:00:00"/>
    <n v="7"/>
    <n v="2021"/>
    <n v="8976"/>
    <n v="-8976"/>
    <n v="0"/>
    <n v="271056.69999999995"/>
    <s v="Term"/>
    <s v="Chq Cleared 13/9/2021"/>
    <m/>
  </r>
  <r>
    <x v="66"/>
    <x v="9"/>
    <x v="2"/>
    <x v="85"/>
    <s v="C00000004"/>
    <x v="3"/>
    <s v="RA Nor 3338NW (220Kg)"/>
    <n v="1"/>
    <s v="T120"/>
    <n v="120"/>
    <d v="2021-07-06T00:00:00"/>
    <n v="7"/>
    <n v="2021"/>
    <n v="1496"/>
    <n v="-1496"/>
    <n v="0"/>
    <n v="272552.69999999995"/>
    <s v="Term"/>
    <s v="Chq Cleared 13/9/2021"/>
    <m/>
  </r>
  <r>
    <x v="66"/>
    <x v="9"/>
    <x v="2"/>
    <x v="85"/>
    <s v="C00000004"/>
    <x v="3"/>
    <s v="RA CSM 450 GSM 54kg 64m(L) X 1860mm(W)"/>
    <n v="7"/>
    <s v="T120"/>
    <n v="120"/>
    <d v="2021-07-06T00:00:00"/>
    <n v="7"/>
    <n v="2021"/>
    <n v="2532.6"/>
    <n v="-2532.6"/>
    <n v="0"/>
    <n v="275085.29999999993"/>
    <s v="Term"/>
    <s v="Chq Cleared 13/9/2021"/>
    <m/>
  </r>
  <r>
    <x v="66"/>
    <x v="9"/>
    <x v="2"/>
    <x v="85"/>
    <s v="C00000004"/>
    <x v="3"/>
    <s v="RA CSM 300 GSM 54Kg 96m(L) X 1860mm(W)"/>
    <n v="5"/>
    <s v="T120"/>
    <n v="120"/>
    <d v="2021-07-06T00:00:00"/>
    <n v="7"/>
    <n v="2021"/>
    <n v="1809"/>
    <n v="-1809"/>
    <n v="0"/>
    <n v="276894.29999999993"/>
    <s v="Term"/>
    <s v="Chq Cleared 13/9/2021"/>
    <m/>
  </r>
  <r>
    <x v="67"/>
    <x v="9"/>
    <x v="2"/>
    <x v="86"/>
    <s v="C00000016"/>
    <x v="15"/>
    <s v="RA Nor 3338W (220Kg)"/>
    <n v="2"/>
    <s v="Cash"/>
    <n v="0"/>
    <d v="2021-03-10T00:00:00"/>
    <n v="3"/>
    <n v="2021"/>
    <n v="3058"/>
    <n v="-3058"/>
    <n v="0"/>
    <n v="279952.29999999993"/>
    <s v="Cash"/>
    <s v="Trsf 10/3/2021"/>
    <m/>
  </r>
  <r>
    <x v="67"/>
    <x v="9"/>
    <x v="2"/>
    <x v="86"/>
    <s v="C00000016"/>
    <x v="15"/>
    <s v="RA Resin 3317AW (220Kg)"/>
    <n v="2"/>
    <s v="Cash"/>
    <n v="0"/>
    <d v="2021-03-10T00:00:00"/>
    <n v="3"/>
    <n v="2021"/>
    <n v="3058"/>
    <n v="-3058"/>
    <n v="0"/>
    <n v="283010.29999999993"/>
    <s v="Cash"/>
    <s v="Trsf 10/3/2021"/>
    <m/>
  </r>
  <r>
    <x v="67"/>
    <x v="9"/>
    <x v="2"/>
    <x v="86"/>
    <s v="C00000016"/>
    <x v="15"/>
    <s v="RA Resin 8201W (225Kg)"/>
    <n v="3"/>
    <s v="Cash"/>
    <n v="0"/>
    <d v="2021-03-10T00:00:00"/>
    <n v="3"/>
    <n v="2021"/>
    <n v="4691.25"/>
    <n v="-4691.25"/>
    <n v="0"/>
    <n v="287701.54999999993"/>
    <s v="Cash"/>
    <s v="Trsf 10/3/2021"/>
    <m/>
  </r>
  <r>
    <x v="68"/>
    <x v="9"/>
    <x v="2"/>
    <x v="87"/>
    <s v="C00000009"/>
    <x v="8"/>
    <s v="RA Nor 3338NW (220Kg)"/>
    <n v="2"/>
    <s v="T60"/>
    <n v="60"/>
    <d v="2021-05-10T00:00:00"/>
    <n v="5"/>
    <n v="2021"/>
    <n v="3212"/>
    <n v="-3212"/>
    <n v="0"/>
    <n v="290913.54999999993"/>
    <s v="Term"/>
    <s v="Chq HL 012137 dd 20/10/21"/>
    <m/>
  </r>
  <r>
    <x v="68"/>
    <x v="9"/>
    <x v="2"/>
    <x v="87"/>
    <s v="C00000009"/>
    <x v="8"/>
    <s v="RA Nor 3338NW (220Kg)"/>
    <n v="1"/>
    <s v="T60"/>
    <n v="60"/>
    <d v="2021-05-10T00:00:00"/>
    <n v="5"/>
    <n v="2021"/>
    <n v="1606"/>
    <n v="-1606"/>
    <n v="0"/>
    <n v="292519.54999999993"/>
    <s v="Term"/>
    <s v="Chq HL 012137 dd 20/10/21"/>
    <m/>
  </r>
  <r>
    <x v="68"/>
    <x v="9"/>
    <x v="2"/>
    <x v="87"/>
    <s v="C00000009"/>
    <x v="8"/>
    <s v="RA CSM 450 GSM 54kg 64m(L) X 1860mm(W)"/>
    <n v="2"/>
    <s v="T60"/>
    <n v="60"/>
    <d v="2021-05-10T00:00:00"/>
    <n v="5"/>
    <n v="2021"/>
    <n v="820.8"/>
    <n v="-820.8"/>
    <n v="0"/>
    <n v="293340.34999999992"/>
    <s v="Term"/>
    <s v="Chq HL 012137 dd 20/10/21"/>
    <m/>
  </r>
  <r>
    <x v="68"/>
    <x v="9"/>
    <x v="2"/>
    <x v="87"/>
    <s v="C00000009"/>
    <x v="8"/>
    <s v="RA CSM 300 GSM 54Kg 96m(L) X 1860mm(W)"/>
    <n v="2"/>
    <s v="T60"/>
    <n v="60"/>
    <d v="2021-05-10T00:00:00"/>
    <n v="5"/>
    <n v="2021"/>
    <n v="820.8"/>
    <n v="-820.8"/>
    <n v="0"/>
    <n v="294161.14999999991"/>
    <s v="Term"/>
    <s v="Chq HL 012137 dd 20/10/21"/>
    <m/>
  </r>
  <r>
    <x v="69"/>
    <x v="9"/>
    <x v="2"/>
    <x v="88"/>
    <s v="C00000004"/>
    <x v="3"/>
    <s v="RA Nor 3338W (220Kg)"/>
    <n v="5"/>
    <s v="T120"/>
    <n v="120"/>
    <d v="2021-07-21T00:00:00"/>
    <n v="7"/>
    <n v="2021"/>
    <n v="8140"/>
    <n v="-8140"/>
    <n v="0"/>
    <n v="302301.14999999991"/>
    <s v="Term"/>
    <s v="Chq Cleared 13/9/2021"/>
    <m/>
  </r>
  <r>
    <x v="69"/>
    <x v="9"/>
    <x v="2"/>
    <x v="88"/>
    <s v="C00000004"/>
    <x v="3"/>
    <s v="RA CSM 450 GSM 54kg 64m(L) X 1860mm(W)"/>
    <n v="4"/>
    <s v="T120"/>
    <n v="120"/>
    <d v="2021-07-21T00:00:00"/>
    <n v="7"/>
    <n v="2021"/>
    <n v="1641.6"/>
    <n v="-1641.6"/>
    <n v="0"/>
    <n v="303942.74999999988"/>
    <s v="Term"/>
    <s v="Chq Cleared 13/9/2021"/>
    <m/>
  </r>
  <r>
    <x v="69"/>
    <x v="9"/>
    <x v="2"/>
    <x v="88"/>
    <s v="C00000004"/>
    <x v="3"/>
    <s v="RA CSM 300 GSM 54Kg 96m(L) X 1860mm(W)"/>
    <n v="4"/>
    <s v="T120"/>
    <n v="120"/>
    <d v="2021-07-21T00:00:00"/>
    <n v="7"/>
    <n v="2021"/>
    <n v="1641.6"/>
    <n v="-1641.6"/>
    <n v="0"/>
    <n v="305584.34999999986"/>
    <s v="Term"/>
    <s v="Chq Cleared 13/9/2021"/>
    <m/>
  </r>
  <r>
    <x v="69"/>
    <x v="9"/>
    <x v="2"/>
    <x v="88"/>
    <s v="C00000004"/>
    <x v="3"/>
    <s v="RA Butanox M50 (5kg)"/>
    <n v="4"/>
    <s v="T120"/>
    <n v="120"/>
    <d v="2021-07-21T00:00:00"/>
    <n v="7"/>
    <n v="2021"/>
    <n v="380"/>
    <n v="-380"/>
    <n v="0"/>
    <n v="305964.34999999986"/>
    <s v="Term"/>
    <s v="Chq Cleared 13/9/2021"/>
    <m/>
  </r>
  <r>
    <x v="70"/>
    <x v="9"/>
    <x v="2"/>
    <x v="89"/>
    <s v="C00000009"/>
    <x v="8"/>
    <s v="RA Miracle Gloss Wax"/>
    <n v="2"/>
    <s v="T60"/>
    <n v="60"/>
    <d v="2021-05-23T00:00:00"/>
    <n v="5"/>
    <n v="2021"/>
    <n v="90"/>
    <n v="-90"/>
    <n v="0"/>
    <n v="306054.34999999986"/>
    <s v="Term"/>
    <s v="Chq HL 012137 dd 20/10/21"/>
    <m/>
  </r>
  <r>
    <x v="70"/>
    <x v="9"/>
    <x v="2"/>
    <x v="90"/>
    <s v="C00000010"/>
    <x v="9"/>
    <s v="RA Resin 3338AW (220Kg)"/>
    <n v="5"/>
    <s v="T120"/>
    <s v="120"/>
    <d v="2021-07-22T00:00:00"/>
    <n v="7"/>
    <n v="2021"/>
    <n v="8250"/>
    <n v="-8250"/>
    <n v="0"/>
    <n v="314304.34999999986"/>
    <s v="Term"/>
    <s v="Trsf 26/7/21"/>
    <m/>
  </r>
  <r>
    <x v="70"/>
    <x v="9"/>
    <x v="2"/>
    <x v="90"/>
    <s v="C00000010"/>
    <x v="9"/>
    <s v="RA CSM 450 30kg 79m(L) X 1040mm(W)"/>
    <n v="5"/>
    <s v="T120"/>
    <s v="120"/>
    <d v="2021-07-22T00:00:00"/>
    <n v="7"/>
    <n v="2021"/>
    <n v="1170"/>
    <n v="-1170"/>
    <n v="0"/>
    <n v="315474.34999999986"/>
    <s v="Term"/>
    <s v="Trsf 26/7/21"/>
    <m/>
  </r>
  <r>
    <x v="70"/>
    <x v="9"/>
    <x v="2"/>
    <x v="90"/>
    <s v="C00000010"/>
    <x v="9"/>
    <s v="RA Talcum Powder (25kg)"/>
    <n v="5"/>
    <s v="T120"/>
    <s v="120"/>
    <d v="2021-07-22T00:00:00"/>
    <n v="7"/>
    <n v="2021"/>
    <n v="275"/>
    <n v="-275"/>
    <n v="0"/>
    <n v="315749.34999999986"/>
    <s v="Term"/>
    <s v="Trsf 26/7/21"/>
    <m/>
  </r>
  <r>
    <x v="70"/>
    <x v="9"/>
    <x v="2"/>
    <x v="90"/>
    <s v="C00000010"/>
    <x v="9"/>
    <s v="RA Butanox M50 (5kg)"/>
    <n v="4"/>
    <s v="T120"/>
    <s v="120"/>
    <d v="2021-07-22T00:00:00"/>
    <n v="7"/>
    <n v="2021"/>
    <n v="380"/>
    <n v="-380"/>
    <n v="0"/>
    <n v="316129.34999999986"/>
    <s v="Term"/>
    <s v="Trsf 26/7/21"/>
    <m/>
  </r>
  <r>
    <x v="71"/>
    <x v="9"/>
    <x v="2"/>
    <x v="91"/>
    <s v="C00000014"/>
    <x v="13"/>
    <s v="RA Gelcoat GP-H (20Kg)"/>
    <n v="1"/>
    <s v="Cash"/>
    <n v="0"/>
    <d v="2021-03-25T00:00:00"/>
    <n v="3"/>
    <n v="2021"/>
    <n v="240"/>
    <n v="-240"/>
    <n v="0"/>
    <n v="316369.34999999986"/>
    <s v="Cash"/>
    <s v="Bank in Cash 18/4/2021"/>
    <m/>
  </r>
  <r>
    <x v="72"/>
    <x v="9"/>
    <x v="2"/>
    <x v="92"/>
    <s v="C00000004"/>
    <x v="3"/>
    <s v="RA Resin 9539NW (225Kg)"/>
    <n v="2"/>
    <s v="T120"/>
    <n v="120"/>
    <d v="2021-07-28T00:00:00"/>
    <n v="7"/>
    <n v="2021"/>
    <n v="3510"/>
    <n v="-3510"/>
    <n v="0"/>
    <n v="319879.34999999986"/>
    <s v="Term"/>
    <s v="Chq Cleared 13/9/2021"/>
    <m/>
  </r>
  <r>
    <x v="73"/>
    <x v="10"/>
    <x v="2"/>
    <x v="93"/>
    <s v="C00000003"/>
    <x v="2"/>
    <s v="RA Resin 3317AW (220Kg)"/>
    <n v="3"/>
    <s v="T45"/>
    <n v="45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s v="RA CSM 300 GSM 54Kg 96m(L) X 1860mm(W)"/>
    <n v="1"/>
    <s v="T45"/>
    <n v="45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s v="RA Talcum Powder (25Kg)"/>
    <n v="5"/>
    <s v="T45"/>
    <n v="45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s v="RA Butanox M50 (5kg)"/>
    <n v="5"/>
    <s v="T45"/>
    <n v="45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s v="RA Miracle Gloss Wax"/>
    <n v="2"/>
    <s v="T45"/>
    <n v="45"/>
    <d v="2021-05-16T00:00:00"/>
    <n v="5"/>
    <n v="2021"/>
    <n v="90"/>
    <n v="-90"/>
    <n v="0"/>
    <n v="326590.34999999986"/>
    <s v="Term"/>
    <s v="Bank in Cash 18/4/2021"/>
    <m/>
  </r>
  <r>
    <x v="74"/>
    <x v="10"/>
    <x v="2"/>
    <x v="95"/>
    <s v="C00000015"/>
    <x v="14"/>
    <s v="RA Nor 3338W (220Kg)"/>
    <n v="1"/>
    <s v="Cash"/>
    <n v="0"/>
    <d v="2021-04-08T00:00:00"/>
    <n v="4"/>
    <n v="2021"/>
    <n v="1870"/>
    <n v="-1870"/>
    <n v="0"/>
    <n v="328460.34999999986"/>
    <s v="Cash"/>
    <s v="Trsf 13/4/2021"/>
    <m/>
  </r>
  <r>
    <x v="74"/>
    <x v="10"/>
    <x v="2"/>
    <x v="95"/>
    <s v="C00000015"/>
    <x v="14"/>
    <s v="RA CSM 450 GSM TWL 30kg 64m(L) X 1040mm(W)"/>
    <n v="1"/>
    <s v="Cash"/>
    <n v="0"/>
    <d v="2021-04-08T00:00:00"/>
    <n v="4"/>
    <n v="2021"/>
    <n v="255"/>
    <n v="-255"/>
    <n v="0"/>
    <n v="328715.34999999986"/>
    <s v="Cash"/>
    <s v="Trsf 13/4/2021"/>
    <m/>
  </r>
  <r>
    <x v="74"/>
    <x v="10"/>
    <x v="2"/>
    <x v="95"/>
    <s v="C00000015"/>
    <x v="14"/>
    <s v="RA Butanox M50 (5kg)"/>
    <n v="1"/>
    <s v="Cash"/>
    <n v="0"/>
    <d v="2021-04-08T00:00:00"/>
    <n v="4"/>
    <n v="2021"/>
    <n v="100"/>
    <n v="-100"/>
    <n v="0"/>
    <n v="328815.34999999986"/>
    <s v="Cash"/>
    <s v="Trsf 13/4/2021"/>
    <m/>
  </r>
  <r>
    <x v="74"/>
    <x v="10"/>
    <x v="2"/>
    <x v="96"/>
    <s v="C00000010"/>
    <x v="9"/>
    <s v="RA Resin 3338AW (220kg)"/>
    <n v="5"/>
    <s v="T120"/>
    <n v="120"/>
    <d v="2021-08-06T00:00:00"/>
    <n v="8"/>
    <n v="2021"/>
    <n v="8690"/>
    <n v="-8690"/>
    <n v="0"/>
    <n v="337505.34999999986"/>
    <s v="Term"/>
    <s v="Trsf 17/8/2021"/>
    <m/>
  </r>
  <r>
    <x v="74"/>
    <x v="10"/>
    <x v="2"/>
    <x v="96"/>
    <s v="C00000010"/>
    <x v="9"/>
    <s v="RA CSM 450 GSM JUSHI 37kg 79m(L) X 1040mm(W)"/>
    <n v="6"/>
    <s v="T120"/>
    <n v="120"/>
    <d v="2021-08-06T00:00:00"/>
    <n v="8"/>
    <n v="2021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s v="RA Talcum Powder (25kg)"/>
    <n v="10"/>
    <s v="T120"/>
    <n v="120"/>
    <d v="2021-08-06T00:00:00"/>
    <n v="8"/>
    <n v="2021"/>
    <n v="550"/>
    <n v="-550"/>
    <n v="0"/>
    <n v="339786.94999999984"/>
    <s v="Term"/>
    <s v="Trsf 17/8/2021"/>
    <m/>
  </r>
  <r>
    <x v="74"/>
    <x v="10"/>
    <x v="2"/>
    <x v="96"/>
    <s v="C00000010"/>
    <x v="9"/>
    <s v="RA Butanox M50 (5kg)"/>
    <n v="2"/>
    <s v="T120"/>
    <n v="120"/>
    <d v="2021-08-06T00:00:00"/>
    <n v="8"/>
    <n v="2021"/>
    <n v="190"/>
    <n v="-190"/>
    <n v="0"/>
    <n v="339976.94999999984"/>
    <s v="Term"/>
    <s v="Trsf 17/8/2021"/>
    <m/>
  </r>
  <r>
    <x v="74"/>
    <x v="10"/>
    <x v="2"/>
    <x v="96"/>
    <s v="C00000010"/>
    <x v="9"/>
    <s v="RA Aerosil (Silica Fume) (10Kg)"/>
    <n v="2"/>
    <s v="T120"/>
    <n v="120"/>
    <d v="2021-08-06T00:00:00"/>
    <n v="8"/>
    <n v="2021"/>
    <n v="720"/>
    <n v="-720"/>
    <n v="0"/>
    <n v="340696.94999999984"/>
    <s v="Term"/>
    <s v="Trsf 17/8/2021"/>
    <m/>
  </r>
  <r>
    <x v="74"/>
    <x v="10"/>
    <x v="2"/>
    <x v="96"/>
    <s v="C00000010"/>
    <x v="9"/>
    <s v="RD Paint Brush 3&quot;(12Pc/Ctr)"/>
    <n v="4"/>
    <s v="T120"/>
    <n v="120"/>
    <d v="2021-08-06T00:00:00"/>
    <n v="8"/>
    <n v="2021"/>
    <n v="220"/>
    <n v="-220"/>
    <n v="0"/>
    <n v="340916.94999999984"/>
    <s v="Term"/>
    <s v="Trsf 17/8/2021"/>
    <m/>
  </r>
  <r>
    <x v="75"/>
    <x v="10"/>
    <x v="2"/>
    <x v="97"/>
    <s v="C00000001"/>
    <x v="0"/>
    <s v="RA Gelcoat GS-S ISO (20Kg)"/>
    <n v="2"/>
    <s v="Cash"/>
    <n v="0"/>
    <d v="2021-04-09T00:00:00"/>
    <n v="4"/>
    <n v="2021"/>
    <n v="520"/>
    <n v="-520"/>
    <n v="0"/>
    <n v="341436.94999999984"/>
    <s v="Cash"/>
    <s v="Trsf 9/4/21"/>
    <m/>
  </r>
  <r>
    <x v="76"/>
    <x v="10"/>
    <x v="2"/>
    <x v="98"/>
    <s v="C00000009"/>
    <x v="8"/>
    <s v="RA Nor 3338W (220Kg)"/>
    <n v="2"/>
    <s v="T60"/>
    <n v="60"/>
    <d v="2021-06-26T00:00:00"/>
    <n v="6"/>
    <n v="2021"/>
    <n v="3476"/>
    <n v="-3476"/>
    <n v="0"/>
    <n v="344912.94999999984"/>
    <s v="Term"/>
    <s v="HLB 012122, dd101121"/>
    <m/>
  </r>
  <r>
    <x v="76"/>
    <x v="10"/>
    <x v="2"/>
    <x v="98"/>
    <s v="C00000010"/>
    <x v="8"/>
    <s v="RA Nor 3338NW (220Kg)"/>
    <n v="1"/>
    <s v="T60"/>
    <n v="60"/>
    <d v="2021-06-26T00:00:00"/>
    <n v="6"/>
    <n v="2021"/>
    <n v="1738"/>
    <n v="-1738"/>
    <n v="0"/>
    <n v="346650.94999999984"/>
    <s v="Term"/>
    <s v="HLB 012122, dd101121"/>
    <m/>
  </r>
  <r>
    <x v="76"/>
    <x v="10"/>
    <x v="2"/>
    <x v="98"/>
    <s v="C00000011"/>
    <x v="8"/>
    <s v="RA CSM 450 GSM 54kg 64m(L) X 1860mm(W)"/>
    <n v="5"/>
    <s v="T60"/>
    <n v="60"/>
    <d v="2021-06-26T00:00:00"/>
    <n v="6"/>
    <n v="2021"/>
    <n v="2268"/>
    <n v="-2268"/>
    <n v="0"/>
    <n v="348918.94999999984"/>
    <s v="Term"/>
    <s v="HLB 012122, dd101121"/>
    <m/>
  </r>
  <r>
    <x v="77"/>
    <x v="10"/>
    <x v="2"/>
    <x v="99"/>
    <s v="C00000010"/>
    <x v="9"/>
    <s v="RA Resin 3338AW (220kg)"/>
    <n v="5"/>
    <s v="T120"/>
    <n v="120"/>
    <d v="2021-08-27T00:00:00"/>
    <n v="8"/>
    <n v="2021"/>
    <n v="8690"/>
    <n v="-8690"/>
    <n v="0"/>
    <n v="357608.94999999984"/>
    <s v="Term"/>
    <s v="Trsf 17/8/2021"/>
    <m/>
  </r>
  <r>
    <x v="77"/>
    <x v="10"/>
    <x v="2"/>
    <x v="99"/>
    <s v="C00000010"/>
    <x v="9"/>
    <s v="RA CSM 450 30kg 79m(L) X 1040mm(W)"/>
    <n v="5"/>
    <s v="T120"/>
    <n v="120"/>
    <d v="2021-08-27T00:00:00"/>
    <n v="8"/>
    <n v="2021"/>
    <n v="1230"/>
    <n v="-1230"/>
    <n v="0"/>
    <n v="358838.94999999984"/>
    <s v="Term"/>
    <s v="Trsf 17/8/2021"/>
    <m/>
  </r>
  <r>
    <x v="77"/>
    <x v="10"/>
    <x v="2"/>
    <x v="99"/>
    <s v="C00000010"/>
    <x v="9"/>
    <s v="RA Talcum Powder (25kg)"/>
    <n v="10"/>
    <s v="T120"/>
    <n v="120"/>
    <d v="2021-08-27T00:00:00"/>
    <n v="8"/>
    <n v="2021"/>
    <n v="550"/>
    <n v="-550"/>
    <n v="0"/>
    <n v="359388.94999999984"/>
    <s v="Term"/>
    <s v="Trsf 17/8/2021"/>
    <m/>
  </r>
  <r>
    <x v="77"/>
    <x v="10"/>
    <x v="2"/>
    <x v="99"/>
    <s v="C00000010"/>
    <x v="9"/>
    <s v="RA Butanox M50 (5kg)"/>
    <n v="4"/>
    <s v="T120"/>
    <n v="120"/>
    <d v="2021-08-27T00:00:00"/>
    <n v="8"/>
    <n v="2021"/>
    <n v="380"/>
    <n v="-380"/>
    <n v="0"/>
    <n v="359768.94999999984"/>
    <s v="Term"/>
    <s v="Trsf 17/8/2021"/>
    <m/>
  </r>
  <r>
    <x v="77"/>
    <x v="10"/>
    <x v="2"/>
    <x v="99"/>
    <s v="C00000010"/>
    <x v="9"/>
    <s v="RA Aerosil (Silica Fume) (10Kg)"/>
    <n v="1"/>
    <s v="T120"/>
    <n v="120"/>
    <d v="2021-08-27T00:00:00"/>
    <n v="8"/>
    <n v="2021"/>
    <n v="360"/>
    <n v="-360"/>
    <n v="0"/>
    <n v="360128.94999999984"/>
    <s v="Term"/>
    <s v="Trsf 17/8/2021"/>
    <m/>
  </r>
  <r>
    <x v="77"/>
    <x v="10"/>
    <x v="2"/>
    <x v="99"/>
    <s v="C00000010"/>
    <x v="9"/>
    <s v="RH Bosny Wax (15kg)"/>
    <n v="1"/>
    <s v="T120"/>
    <n v="120"/>
    <d v="2021-08-27T00:00:00"/>
    <n v="8"/>
    <n v="2021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s v="RA Nor 3338W (220Kg)"/>
    <n v="5"/>
    <s v="T120"/>
    <n v="120"/>
    <d v="2021-08-31T00:00:00"/>
    <n v="8"/>
    <n v="2021"/>
    <n v="8690"/>
    <n v="-8690"/>
    <n v="0"/>
    <n v="369193.94999999984"/>
    <s v="Term"/>
    <s v="Chq 008127, cleared 22/11/21"/>
    <m/>
  </r>
  <r>
    <x v="78"/>
    <x v="11"/>
    <x v="2"/>
    <x v="100"/>
    <s v="C00000004"/>
    <x v="3"/>
    <s v="RF Nor 3338NW (220Kg)"/>
    <n v="1"/>
    <s v="T120"/>
    <n v="120"/>
    <d v="2021-08-31T00:00:00"/>
    <n v="8"/>
    <n v="2021"/>
    <n v="1716"/>
    <n v="-1716"/>
    <n v="0"/>
    <n v="370909.94999999984"/>
    <s v="Term"/>
    <s v="Chq 008127, cleared 22/11/21"/>
    <m/>
  </r>
  <r>
    <x v="78"/>
    <x v="11"/>
    <x v="2"/>
    <x v="100"/>
    <s v="C00000004"/>
    <x v="3"/>
    <s v="RG CSM 450 GSM 54kg 64m(L) X 1860mm(W)"/>
    <n v="4"/>
    <s v="T120"/>
    <n v="120"/>
    <d v="2021-08-31T00:00:00"/>
    <n v="8"/>
    <n v="2021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s v="RA CSM 300 GSM 54Kg 96m(L) X 1860mm(W)"/>
    <n v="4"/>
    <s v="T120"/>
    <n v="120"/>
    <d v="2021-08-31T00:00:00"/>
    <n v="8"/>
    <n v="2021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s v="RA Resin 3317AW (220Kg)"/>
    <n v="1"/>
    <s v="Cash"/>
    <n v="0"/>
    <d v="2021-05-06T00:00:00"/>
    <n v="5"/>
    <n v="2021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s v="Mould Released"/>
    <n v="1"/>
    <s v="Cash"/>
    <n v="0"/>
    <d v="2021-05-06T00:00:00"/>
    <n v="5"/>
    <n v="2021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s v="RA Resin 3317AW (220Kg)"/>
    <n v="1"/>
    <s v="Cash"/>
    <n v="0"/>
    <d v="2021-05-07T00:00:00"/>
    <n v="5"/>
    <n v="2021"/>
    <n v="1826"/>
    <n v="-1826"/>
    <n v="0"/>
    <n v="378240.74999999988"/>
    <s v="Cash"/>
    <s v="Trsf 8/5/2021"/>
    <m/>
  </r>
  <r>
    <x v="80"/>
    <x v="11"/>
    <x v="2"/>
    <x v="102"/>
    <s v="C00000001"/>
    <x v="0"/>
    <s v="RA CSM 450 GSM TWL 30kg 64m(L) X 1040mm(W)"/>
    <n v="4"/>
    <s v="Cash"/>
    <n v="0"/>
    <d v="2021-05-07T00:00:00"/>
    <n v="5"/>
    <n v="2021"/>
    <n v="1020"/>
    <n v="-1020"/>
    <n v="0"/>
    <n v="379260.74999999988"/>
    <s v="Cash"/>
    <s v="Trsf 8/5/2021"/>
    <m/>
  </r>
  <r>
    <x v="81"/>
    <x v="11"/>
    <x v="2"/>
    <x v="103"/>
    <s v="C00000005"/>
    <x v="4"/>
    <s v="RA Resin 3317AW (220Kg)"/>
    <n v="1"/>
    <s v="Cash"/>
    <n v="0"/>
    <d v="2021-05-19T00:00:00"/>
    <n v="5"/>
    <n v="2021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s v="RA Resin 3317AW (220Kg)"/>
    <n v="3"/>
    <s v="T45"/>
    <n v="45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s v="RA Talcum Powder (25Kg)"/>
    <n v="5"/>
    <s v="T45"/>
    <n v="45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s v="RA Butanox M50 (5kg)"/>
    <n v="5"/>
    <s v="T45"/>
    <n v="45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s v="RA Miracle Gloss Wax"/>
    <n v="2"/>
    <s v="T45"/>
    <n v="45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s v="RA CSM 450 GSM 54kg 64m(L) X 1860mm(W)"/>
    <n v="1"/>
    <s v="Cash"/>
    <n v="0"/>
    <d v="2021-05-25T00:00:00"/>
    <n v="5"/>
    <n v="2021"/>
    <n v="459"/>
    <n v="-459"/>
    <n v="0"/>
    <n v="387995.74999999988"/>
    <s v="Cash"/>
    <s v="Trsf 21 &amp; 22/5/2021"/>
    <m/>
  </r>
  <r>
    <x v="83"/>
    <x v="11"/>
    <x v="2"/>
    <x v="105"/>
    <s v="C00000013"/>
    <x v="12"/>
    <s v="RA CSM 300 GSM 54Kg 96m(L) X 1860mm(W)"/>
    <n v="1"/>
    <s v="Cash"/>
    <n v="0"/>
    <d v="2021-05-25T00:00:00"/>
    <n v="5"/>
    <n v="2021"/>
    <n v="459"/>
    <n v="-459"/>
    <n v="0"/>
    <n v="388454.74999999988"/>
    <s v="Cash"/>
    <s v="Trsf 21 &amp; 22/5/2021"/>
    <m/>
  </r>
  <r>
    <x v="83"/>
    <x v="11"/>
    <x v="2"/>
    <x v="105"/>
    <s v="C00000013"/>
    <x v="12"/>
    <s v="RA Butanox M50 (5Kg)"/>
    <n v="1"/>
    <s v="Cash"/>
    <n v="0"/>
    <d v="2021-05-25T00:00:00"/>
    <n v="5"/>
    <n v="2021"/>
    <n v="100"/>
    <n v="-100"/>
    <n v="0"/>
    <n v="388554.74999999988"/>
    <s v="Cash"/>
    <s v="Trsf 21 &amp; 22/5/2021"/>
    <m/>
  </r>
  <r>
    <x v="83"/>
    <x v="11"/>
    <x v="2"/>
    <x v="105"/>
    <s v="C00000013"/>
    <x v="12"/>
    <s v="RE Frekote 770NC (1 Gallon)"/>
    <n v="1"/>
    <s v="Cash"/>
    <n v="0"/>
    <d v="2021-05-25T00:00:00"/>
    <n v="5"/>
    <n v="2021"/>
    <n v="380"/>
    <n v="-380"/>
    <n v="0"/>
    <n v="388934.74999999988"/>
    <s v="Cash"/>
    <s v="Trsf 21 &amp; 22/5/2021"/>
    <m/>
  </r>
  <r>
    <x v="83"/>
    <x v="11"/>
    <x v="2"/>
    <x v="105"/>
    <s v="C00000013"/>
    <x v="12"/>
    <s v="RA Gelcoat GP-H (20Kg)"/>
    <n v="1"/>
    <s v="Cash"/>
    <n v="0"/>
    <d v="2021-05-25T00:00:00"/>
    <n v="5"/>
    <n v="2021"/>
    <n v="246"/>
    <n v="-246"/>
    <n v="0"/>
    <n v="389180.74999999988"/>
    <s v="Cash"/>
    <s v="Trsf 21 &amp; 22/5/2021"/>
    <m/>
  </r>
  <r>
    <x v="83"/>
    <x v="11"/>
    <x v="2"/>
    <x v="105"/>
    <s v="C00000013"/>
    <x v="12"/>
    <s v="RA Miracle Gloss Wax"/>
    <n v="2"/>
    <s v="Cash"/>
    <n v="0"/>
    <d v="2021-05-25T00:00:00"/>
    <n v="5"/>
    <n v="2021"/>
    <n v="90"/>
    <n v="-90"/>
    <n v="0"/>
    <n v="389270.74999999988"/>
    <s v="Cash"/>
    <s v="Trsf 21 &amp; 22/5/2021"/>
    <m/>
  </r>
  <r>
    <x v="83"/>
    <x v="11"/>
    <x v="2"/>
    <x v="105"/>
    <s v="C00000013"/>
    <x v="12"/>
    <s v="RD Steel Roller 4&quot;"/>
    <n v="1"/>
    <s v="Cash"/>
    <n v="0"/>
    <d v="2021-05-25T00:00:00"/>
    <n v="5"/>
    <n v="2021"/>
    <n v="68"/>
    <n v="-68"/>
    <n v="0"/>
    <n v="389338.74999999988"/>
    <s v="Cash"/>
    <s v="Trsf 21 &amp; 22/5/2021"/>
    <m/>
  </r>
  <r>
    <x v="83"/>
    <x v="11"/>
    <x v="2"/>
    <x v="105"/>
    <s v="C00000013"/>
    <x v="12"/>
    <s v="RD Steel Roller 3&quot;"/>
    <n v="2"/>
    <s v="Cash"/>
    <n v="0"/>
    <d v="2021-05-25T00:00:00"/>
    <n v="5"/>
    <n v="2021"/>
    <n v="130"/>
    <n v="-130"/>
    <n v="0"/>
    <n v="389468.74999999988"/>
    <s v="Cash"/>
    <s v="Trsf 21 &amp; 22/5/2021"/>
    <m/>
  </r>
  <r>
    <x v="83"/>
    <x v="11"/>
    <x v="2"/>
    <x v="105"/>
    <s v="C00000013"/>
    <x v="12"/>
    <s v="RD Brush 1.1/2 (12 PC)"/>
    <n v="1"/>
    <s v="Cash"/>
    <n v="0"/>
    <d v="2021-05-25T00:00:00"/>
    <n v="5"/>
    <n v="2021"/>
    <n v="42"/>
    <n v="-42"/>
    <n v="0"/>
    <n v="389510.74999999988"/>
    <s v="Cash"/>
    <s v="Trsf 21 &amp; 22/5/2021"/>
    <m/>
  </r>
  <r>
    <x v="83"/>
    <x v="11"/>
    <x v="2"/>
    <x v="105"/>
    <s v="C00000013"/>
    <x v="12"/>
    <s v="RD Brush 3&quot; (12 PC)"/>
    <n v="1"/>
    <s v="Cash"/>
    <n v="0"/>
    <d v="2021-05-25T00:00:00"/>
    <n v="5"/>
    <n v="2021"/>
    <n v="60"/>
    <n v="-60"/>
    <n v="0"/>
    <n v="389570.74999999988"/>
    <s v="Cash"/>
    <s v="Trsf 21 &amp; 22/5/2021"/>
    <m/>
  </r>
  <r>
    <x v="83"/>
    <x v="11"/>
    <x v="2"/>
    <x v="105"/>
    <s v="C00000013"/>
    <x v="12"/>
    <s v="RA Resin 3317AW (220Kg)"/>
    <n v="1"/>
    <s v="Cash"/>
    <n v="0"/>
    <d v="2021-05-25T00:00:00"/>
    <n v="5"/>
    <n v="2021"/>
    <n v="1870"/>
    <n v="-1870"/>
    <n v="0"/>
    <n v="391440.74999999988"/>
    <s v="Cash"/>
    <s v="Trsf 21 &amp; 22/5/2021"/>
    <m/>
  </r>
  <r>
    <x v="83"/>
    <x v="11"/>
    <x v="2"/>
    <x v="105"/>
    <s v="C00000013"/>
    <x v="12"/>
    <s v="RA Talcum Powder (25kg)"/>
    <n v="1"/>
    <s v="Cash"/>
    <n v="0"/>
    <d v="2021-05-25T00:00:00"/>
    <n v="5"/>
    <n v="2021"/>
    <n v="55"/>
    <n v="-55"/>
    <n v="0"/>
    <n v="391495.74999999988"/>
    <s v="Cash"/>
    <s v="Trsf 21 &amp; 22/5/2021"/>
    <m/>
  </r>
  <r>
    <x v="83"/>
    <x v="11"/>
    <x v="2"/>
    <x v="106"/>
    <s v="C00000005"/>
    <x v="4"/>
    <s v="RA Butanox M50 (5Kg)"/>
    <n v="1"/>
    <s v="Cash"/>
    <n v="0"/>
    <d v="2021-05-25T00:00:00"/>
    <n v="5"/>
    <n v="2021"/>
    <n v="100"/>
    <n v="-100"/>
    <n v="0"/>
    <n v="391595.74999999988"/>
    <s v="Cash"/>
    <s v="Bank in Cash 27/5/2021"/>
    <m/>
  </r>
  <r>
    <x v="84"/>
    <x v="1"/>
    <x v="2"/>
    <x v="107"/>
    <s v="C00000010"/>
    <x v="9"/>
    <s v="RA Resin 3338AW (220kg)"/>
    <n v="4"/>
    <s v="T120"/>
    <n v="120"/>
    <d v="2021-09-29T00:00:00"/>
    <n v="9"/>
    <n v="2021"/>
    <n v="6952"/>
    <n v="-6952"/>
    <n v="0"/>
    <n v="398547.74999999988"/>
    <s v="Term"/>
    <s v="Trsf 20/10/2021"/>
    <m/>
  </r>
  <r>
    <x v="84"/>
    <x v="1"/>
    <x v="2"/>
    <x v="108"/>
    <s v="C00000009"/>
    <x v="8"/>
    <s v="RA CSM 450 TWL 60kg 64m(L) X 2080mm(W)"/>
    <n v="3"/>
    <s v="T60"/>
    <n v="60"/>
    <d v="2021-06-26T00:00:00"/>
    <n v="6"/>
    <n v="2021"/>
    <n v="1530"/>
    <n v="-1530"/>
    <n v="0"/>
    <n v="400077.74999999988"/>
    <s v="Term"/>
    <s v="HLB 012142, cleared20/12/21"/>
    <m/>
  </r>
  <r>
    <x v="84"/>
    <x v="1"/>
    <x v="2"/>
    <x v="108"/>
    <s v="C00000009"/>
    <x v="8"/>
    <s v="RA CSM 300 GSM 54kg 64m(L) X 1860mm(W)"/>
    <n v="5"/>
    <s v="T60"/>
    <n v="60"/>
    <d v="2021-06-26T00:00:00"/>
    <n v="6"/>
    <n v="2021"/>
    <n v="2295"/>
    <n v="-2295"/>
    <n v="0"/>
    <n v="402372.74999999988"/>
    <s v="Term"/>
    <s v="HLB 012142, cleared20/12/21"/>
    <m/>
  </r>
  <r>
    <x v="84"/>
    <x v="1"/>
    <x v="2"/>
    <x v="109"/>
    <s v="C00000009"/>
    <x v="8"/>
    <s v="RA Gelcoat GP-H (20kg)"/>
    <n v="3"/>
    <s v="T60"/>
    <n v="60"/>
    <d v="2021-06-26T00:00:00"/>
    <n v="6"/>
    <n v="2021"/>
    <n v="690"/>
    <n v="-690"/>
    <n v="0"/>
    <n v="403062.74999999988"/>
    <s v="Term"/>
    <s v="HLB 012142, cleared20/12/21"/>
    <m/>
  </r>
  <r>
    <x v="84"/>
    <x v="1"/>
    <x v="2"/>
    <x v="110"/>
    <s v="C00000010"/>
    <x v="9"/>
    <s v="RA Talcum Powder (25kg)"/>
    <n v="10"/>
    <s v="T120"/>
    <n v="120"/>
    <d v="2021-09-29T00:00:00"/>
    <n v="9"/>
    <n v="2021"/>
    <n v="550"/>
    <n v="-550"/>
    <n v="0"/>
    <n v="403612.74999999988"/>
    <s v="Term"/>
    <s v="Trsf 20/10/2021"/>
    <m/>
  </r>
  <r>
    <x v="84"/>
    <x v="1"/>
    <x v="2"/>
    <x v="110"/>
    <s v="C00000010"/>
    <x v="9"/>
    <s v="RA Butanox M50 (5kg)"/>
    <n v="4"/>
    <s v="T120"/>
    <n v="120"/>
    <d v="2021-09-29T00:00:00"/>
    <n v="9"/>
    <n v="2021"/>
    <n v="380"/>
    <n v="-380"/>
    <n v="0"/>
    <n v="403992.74999999988"/>
    <s v="Term"/>
    <s v="Trsf 20/10/2021"/>
    <m/>
  </r>
  <r>
    <x v="85"/>
    <x v="4"/>
    <x v="2"/>
    <x v="111"/>
    <s v="C00000017"/>
    <x v="16"/>
    <s v="RA Resin (25kg)"/>
    <n v="2"/>
    <s v="Cash"/>
    <n v="0"/>
    <d v="2021-09-01T00:00:00"/>
    <n v="9"/>
    <n v="2021"/>
    <n v="600"/>
    <n v="-600"/>
    <n v="0"/>
    <n v="404592.74999999988"/>
    <s v="Term"/>
    <s v="Advance payment 26/7/2021"/>
    <m/>
  </r>
  <r>
    <x v="85"/>
    <x v="4"/>
    <x v="2"/>
    <x v="111"/>
    <s v="C00000017"/>
    <x v="16"/>
    <s v="RA CSM 450 GSM TWL 30kg 64m(L) X 1040mm(W)"/>
    <n v="1"/>
    <s v="Cash"/>
    <n v="0"/>
    <d v="2021-09-01T00:00:00"/>
    <n v="9"/>
    <n v="2021"/>
    <n v="255"/>
    <n v="-255"/>
    <n v="0"/>
    <n v="404847.74999999988"/>
    <s v="Term"/>
    <s v="Advance payment 26/7/2021"/>
    <m/>
  </r>
  <r>
    <x v="85"/>
    <x v="4"/>
    <x v="2"/>
    <x v="112"/>
    <s v="C00000005"/>
    <x v="4"/>
    <s v="RA Resin 3317AW (220Kg)"/>
    <n v="1"/>
    <s v="Cash"/>
    <n v="0"/>
    <d v="2021-09-01T00:00:00"/>
    <n v="9"/>
    <n v="2021"/>
    <n v="1826"/>
    <n v="-1826"/>
    <n v="0"/>
    <n v="406673.74999999988"/>
    <s v="Cash"/>
    <s v="Advance payment 20/8/2021"/>
    <m/>
  </r>
  <r>
    <x v="85"/>
    <x v="4"/>
    <x v="2"/>
    <x v="113"/>
    <s v="C00000005"/>
    <x v="4"/>
    <s v="RA Resin 3317AW (220Kg)"/>
    <n v="1"/>
    <s v="Cash"/>
    <n v="0"/>
    <d v="2021-09-01T00:00:00"/>
    <n v="9"/>
    <n v="2021"/>
    <n v="1826"/>
    <n v="-1826"/>
    <n v="0"/>
    <n v="408499.74999999988"/>
    <s v="Cash"/>
    <s v="Advance payment 9/9/2021"/>
    <m/>
  </r>
  <r>
    <x v="85"/>
    <x v="4"/>
    <x v="2"/>
    <x v="113"/>
    <s v="C00000005"/>
    <x v="4"/>
    <s v="RA Butanox M50 (5kg)"/>
    <n v="1"/>
    <s v="Cash"/>
    <n v="0"/>
    <d v="2021-09-01T00:00:00"/>
    <n v="9"/>
    <n v="2021"/>
    <n v="100"/>
    <n v="-100"/>
    <n v="0"/>
    <n v="408599.74999999988"/>
    <s v="Cash"/>
    <s v="Advance payment 9/9/2021"/>
    <m/>
  </r>
  <r>
    <x v="85"/>
    <x v="4"/>
    <x v="2"/>
    <x v="114"/>
    <s v="C00000004"/>
    <x v="3"/>
    <s v="RA CSM 450 TWL 60kg 64m(L) X 2080mm(W)"/>
    <n v="4"/>
    <s v="T120"/>
    <n v="120"/>
    <d v="2021-12-30T00:00:00"/>
    <n v="12"/>
    <n v="2021"/>
    <n v="2016"/>
    <n v="-2016"/>
    <n v="0"/>
    <n v="410615.74999999988"/>
    <s v="Term"/>
    <s v="Chq HLB009259 dd 170122"/>
    <m/>
  </r>
  <r>
    <x v="85"/>
    <x v="4"/>
    <x v="2"/>
    <x v="114"/>
    <s v="C00000004"/>
    <x v="3"/>
    <s v="RA CSM 300 GSM 54kg 64m(L) X 1860mm(W)"/>
    <n v="4"/>
    <s v="T120"/>
    <n v="120"/>
    <d v="2021-12-30T00:00:00"/>
    <n v="12"/>
    <n v="2021"/>
    <n v="1814.4"/>
    <n v="-1814.4"/>
    <n v="0"/>
    <n v="412430.14999999991"/>
    <s v="Term"/>
    <s v="Chq HLB009259 dd 170122"/>
    <m/>
  </r>
  <r>
    <x v="85"/>
    <x v="4"/>
    <x v="2"/>
    <x v="115"/>
    <s v="C00000002"/>
    <x v="1"/>
    <s v="RA Resin 3338AW (220kg)"/>
    <n v="2"/>
    <s v="Cash"/>
    <n v="0"/>
    <d v="2021-09-01T00:00:00"/>
    <n v="9"/>
    <n v="2021"/>
    <n v="3432"/>
    <n v="-3432"/>
    <n v="0"/>
    <n v="415862.14999999991"/>
    <s v="Cash"/>
    <s v="Chq 494585,  Cleared 13/10/21"/>
    <m/>
  </r>
  <r>
    <x v="86"/>
    <x v="4"/>
    <x v="2"/>
    <x v="116"/>
    <s v="C00000003"/>
    <x v="2"/>
    <s v="RA Resin 3317AW (220Kg)"/>
    <n v="3"/>
    <s v="T45"/>
    <n v="45"/>
    <d v="2021-10-29T00:00:00"/>
    <n v="10"/>
    <n v="2021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s v="RA Talcum Powder (25Kg)"/>
    <n v="4"/>
    <s v="T45"/>
    <n v="45"/>
    <d v="2021-10-29T00:00:00"/>
    <n v="10"/>
    <n v="2021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s v="RA Butanox M50 (5kg)"/>
    <n v="6"/>
    <s v="T45"/>
    <n v="45"/>
    <d v="2021-10-29T00:00:00"/>
    <n v="10"/>
    <n v="2021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s v="RA Miracle Gloss Wax"/>
    <n v="1"/>
    <s v="T45"/>
    <n v="45"/>
    <d v="2021-10-29T00:00:00"/>
    <n v="10"/>
    <n v="2021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s v="RA CSM 300 GSM 54Kg 96m(L) X 1860mm(W)"/>
    <n v="1"/>
    <s v="T45"/>
    <n v="45"/>
    <d v="2021-10-29T00:00:00"/>
    <n v="10"/>
    <n v="2021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s v="RA Resin 3338AW (220kg)"/>
    <n v="6"/>
    <s v="T120"/>
    <n v="120"/>
    <d v="2022-01-12T00:00:00"/>
    <n v="1"/>
    <n v="2022"/>
    <n v="10428"/>
    <n v="-10428"/>
    <n v="0"/>
    <n v="433204.14999999991"/>
    <s v="Term"/>
    <s v="Trsf 13/12/2021"/>
    <m/>
  </r>
  <r>
    <x v="86"/>
    <x v="4"/>
    <x v="2"/>
    <x v="117"/>
    <s v="C00000010"/>
    <x v="9"/>
    <s v="RA CSM 450 30kg 79m(L) X 1040mm(W)"/>
    <n v="10"/>
    <s v="T120"/>
    <n v="120"/>
    <d v="2022-01-12T00:00:00"/>
    <n v="1"/>
    <n v="2022"/>
    <n v="2550"/>
    <n v="-2550"/>
    <n v="0"/>
    <n v="435754.14999999991"/>
    <s v="Term"/>
    <s v="Trsf 13/12/2021"/>
    <m/>
  </r>
  <r>
    <x v="86"/>
    <x v="4"/>
    <x v="2"/>
    <x v="117"/>
    <s v="C00000010"/>
    <x v="9"/>
    <s v="RA Talcum Powder (25kg)"/>
    <n v="10"/>
    <s v="T120"/>
    <n v="120"/>
    <d v="2022-01-12T00:00:00"/>
    <n v="1"/>
    <n v="2022"/>
    <n v="550"/>
    <n v="-550"/>
    <n v="0"/>
    <n v="436304.14999999991"/>
    <s v="Term"/>
    <s v="Trsf 13/12/2021"/>
    <m/>
  </r>
  <r>
    <x v="86"/>
    <x v="4"/>
    <x v="2"/>
    <x v="117"/>
    <s v="C00000010"/>
    <x v="9"/>
    <s v="RA Mepoxe M (5kg)"/>
    <n v="4"/>
    <s v="T120"/>
    <n v="120"/>
    <d v="2022-01-12T00:00:00"/>
    <n v="1"/>
    <n v="2022"/>
    <n v="320"/>
    <n v="-320"/>
    <n v="0"/>
    <n v="436624.14999999991"/>
    <s v="Term"/>
    <s v="Trsf 13/12/2021"/>
    <m/>
  </r>
  <r>
    <x v="86"/>
    <x v="4"/>
    <x v="2"/>
    <x v="117"/>
    <s v="C00000010"/>
    <x v="9"/>
    <s v="RA Aerosil (Silica Fume) (10Kg)"/>
    <n v="1"/>
    <s v="T120"/>
    <n v="120"/>
    <d v="2022-01-12T00:00:00"/>
    <n v="1"/>
    <n v="2022"/>
    <n v="360"/>
    <n v="-360"/>
    <n v="0"/>
    <n v="436984.14999999991"/>
    <s v="Term"/>
    <s v="Trsf 13/12/2021"/>
    <m/>
  </r>
  <r>
    <x v="87"/>
    <x v="4"/>
    <x v="2"/>
    <x v="118"/>
    <s v="C00000018"/>
    <x v="17"/>
    <s v="RA Resin 3317AW (220Kg)"/>
    <n v="4"/>
    <s v="Cash"/>
    <n v="0"/>
    <d v="2021-09-21T00:00:00"/>
    <n v="9"/>
    <n v="2021"/>
    <n v="6952"/>
    <n v="-6952"/>
    <n v="0"/>
    <n v="443936.14999999991"/>
    <s v="Cash"/>
    <s v="Trsf 21/9/2021"/>
    <m/>
  </r>
  <r>
    <x v="87"/>
    <x v="4"/>
    <x v="2"/>
    <x v="118"/>
    <s v="C00000018"/>
    <x v="17"/>
    <s v="RA CSM 450 30kg 79m(L) X 1040mm(W)"/>
    <n v="10"/>
    <s v="Cash"/>
    <n v="0"/>
    <d v="2021-09-21T00:00:00"/>
    <n v="9"/>
    <n v="2021"/>
    <n v="2400"/>
    <n v="-2400"/>
    <n v="0"/>
    <n v="446336.14999999991"/>
    <s v="Cash"/>
    <s v="Trsf 21/9/2021"/>
    <m/>
  </r>
  <r>
    <x v="87"/>
    <x v="4"/>
    <x v="2"/>
    <x v="118"/>
    <s v="C00000018"/>
    <x v="17"/>
    <s v="RA Mepoxe M (5kg)"/>
    <n v="3"/>
    <s v="Cash"/>
    <n v="0"/>
    <d v="2021-09-21T00:00:00"/>
    <n v="9"/>
    <n v="2021"/>
    <n v="240"/>
    <n v="-240"/>
    <n v="0"/>
    <n v="446576.14999999991"/>
    <s v="Cash"/>
    <s v="Trsf 21/9/2021"/>
    <m/>
  </r>
  <r>
    <x v="88"/>
    <x v="4"/>
    <x v="2"/>
    <x v="119"/>
    <s v="C00000001"/>
    <x v="0"/>
    <s v="RA Resin 3317AW (220Kg)"/>
    <n v="1"/>
    <s v="Cash"/>
    <n v="0"/>
    <d v="2021-09-25T00:00:00"/>
    <n v="9"/>
    <n v="2021"/>
    <n v="1870"/>
    <n v="-1870"/>
    <n v="0"/>
    <n v="448446.14999999991"/>
    <s v="Cash"/>
    <s v="Trsf 4/10/2021"/>
    <m/>
  </r>
  <r>
    <x v="89"/>
    <x v="4"/>
    <x v="2"/>
    <x v="120"/>
    <s v="C00000004"/>
    <x v="3"/>
    <s v="RA Resin 3338AW (220kg)"/>
    <n v="5"/>
    <s v="T120"/>
    <n v="120"/>
    <d v="2022-01-25T00:00:00"/>
    <n v="1"/>
    <n v="2022"/>
    <n v="8690"/>
    <n v="-8690"/>
    <n v="0"/>
    <n v="457136.14999999991"/>
    <s v="Term"/>
    <s v="Chq HLB009259 dd 170122"/>
    <m/>
  </r>
  <r>
    <x v="89"/>
    <x v="4"/>
    <x v="2"/>
    <x v="120"/>
    <s v="C00000004"/>
    <x v="3"/>
    <s v="RA Resin 3338NW (220kg)"/>
    <n v="1"/>
    <s v="T120"/>
    <n v="120"/>
    <d v="2022-01-25T00:00:00"/>
    <n v="1"/>
    <n v="2022"/>
    <n v="1738"/>
    <n v="-1738"/>
    <n v="0"/>
    <n v="458874.14999999991"/>
    <s v="Term"/>
    <s v="Chq HLB009259 dd 170122"/>
    <m/>
  </r>
  <r>
    <x v="89"/>
    <x v="4"/>
    <x v="2"/>
    <x v="120"/>
    <s v="C00000004"/>
    <x v="3"/>
    <s v="RA CSM 450 TWL 60kg 64m(L) X 2080mm(W)"/>
    <n v="4"/>
    <s v="T120"/>
    <n v="120"/>
    <d v="2022-01-25T00:00:00"/>
    <n v="1"/>
    <n v="2022"/>
    <n v="2016"/>
    <n v="-2016"/>
    <n v="0"/>
    <n v="460890.14999999991"/>
    <s v="Term"/>
    <s v="Chq HLB009259 dd 170122"/>
    <m/>
  </r>
  <r>
    <x v="89"/>
    <x v="4"/>
    <x v="2"/>
    <x v="120"/>
    <s v="C00000004"/>
    <x v="3"/>
    <s v="RA Mepoxe M (5kg)"/>
    <n v="1"/>
    <s v="T120"/>
    <n v="120"/>
    <d v="2022-01-25T00:00:00"/>
    <n v="1"/>
    <n v="2022"/>
    <n v="80"/>
    <n v="-80"/>
    <n v="0"/>
    <n v="460970.14999999991"/>
    <s v="Term"/>
    <s v="Chq HLB009259 dd 170122"/>
    <m/>
  </r>
  <r>
    <x v="90"/>
    <x v="4"/>
    <x v="2"/>
    <x v="121"/>
    <s v="C00000005"/>
    <x v="4"/>
    <s v="RA Resin 3317AW (220Kg)"/>
    <n v="1"/>
    <s v="Cash"/>
    <n v="0"/>
    <d v="2021-09-28T00:00:00"/>
    <n v="9"/>
    <n v="2021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s v="RA Butanox M50 (5Kg)"/>
    <n v="3"/>
    <s v="T120"/>
    <n v="120"/>
    <d v="2022-01-28T00:00:00"/>
    <n v="1"/>
    <n v="2022"/>
    <n v="240"/>
    <n v="-240"/>
    <n v="0"/>
    <n v="463036.14999999991"/>
    <s v="Term"/>
    <s v="Chq HLB009259 dd 170122"/>
    <m/>
  </r>
  <r>
    <x v="92"/>
    <x v="5"/>
    <x v="2"/>
    <x v="123"/>
    <s v="C00000006"/>
    <x v="5"/>
    <s v="RA Gelcoat GP-H (20Kg)"/>
    <n v="1"/>
    <s v="Cash"/>
    <n v="0"/>
    <d v="2021-10-01T00:00:00"/>
    <n v="10"/>
    <n v="2021"/>
    <n v="240"/>
    <n v="-240"/>
    <n v="0"/>
    <n v="463276.14999999991"/>
    <s v="Cash"/>
    <s v="chq 934897 5/11/2021"/>
    <m/>
  </r>
  <r>
    <x v="93"/>
    <x v="5"/>
    <x v="2"/>
    <x v="124"/>
    <s v="C00000019"/>
    <x v="18"/>
    <s v="RA Resin 3338AW (220kg)"/>
    <n v="2"/>
    <s v="Cash"/>
    <n v="0"/>
    <d v="2021-10-02T00:00:00"/>
    <n v="10"/>
    <n v="2021"/>
    <n v="3696"/>
    <n v="-3696"/>
    <n v="0"/>
    <n v="466972.14999999991"/>
    <s v="Cash"/>
    <s v="Trsf 2/10/2021"/>
    <m/>
  </r>
  <r>
    <x v="93"/>
    <x v="5"/>
    <x v="2"/>
    <x v="124"/>
    <s v="C00000019"/>
    <x v="18"/>
    <s v="RA CSM 450 GSM 54kg 64m(L) X 1860mm(W)"/>
    <n v="1"/>
    <s v="Cash"/>
    <n v="0"/>
    <d v="2021-10-02T00:00:00"/>
    <n v="10"/>
    <n v="2021"/>
    <n v="475.2"/>
    <n v="-475.2"/>
    <n v="0"/>
    <n v="467447.34999999992"/>
    <s v="Cash"/>
    <s v="Trsf 2/10/2021"/>
    <m/>
  </r>
  <r>
    <x v="93"/>
    <x v="5"/>
    <x v="2"/>
    <x v="124"/>
    <s v="C00000019"/>
    <x v="18"/>
    <s v="RE Frekote 770NC (1 Gallon)"/>
    <n v="2"/>
    <s v="Cash"/>
    <n v="0"/>
    <d v="2021-10-02T00:00:00"/>
    <n v="10"/>
    <n v="2021"/>
    <n v="720"/>
    <n v="-720"/>
    <n v="0"/>
    <n v="468167.34999999992"/>
    <s v="Cash"/>
    <s v="Trsf 2/10/2021"/>
    <m/>
  </r>
  <r>
    <x v="93"/>
    <x v="5"/>
    <x v="2"/>
    <x v="124"/>
    <s v="C00000019"/>
    <x v="18"/>
    <s v="RA Talcum Powder (25kg)"/>
    <n v="3"/>
    <s v="Cash"/>
    <n v="0"/>
    <d v="2021-10-02T00:00:00"/>
    <n v="10"/>
    <n v="2021"/>
    <n v="165"/>
    <n v="-165"/>
    <n v="0"/>
    <n v="468332.34999999992"/>
    <s v="Cash"/>
    <s v="Trsf 2/10/2021"/>
    <m/>
  </r>
  <r>
    <x v="94"/>
    <x v="5"/>
    <x v="2"/>
    <x v="125"/>
    <s v="C00000019"/>
    <x v="18"/>
    <s v="RA Butanox M50 (5kg)"/>
    <n v="1"/>
    <s v="Cash"/>
    <n v="0"/>
    <d v="2021-10-05T00:00:00"/>
    <n v="10"/>
    <n v="2021"/>
    <n v="100"/>
    <n v="-100"/>
    <n v="0"/>
    <n v="468432.34999999992"/>
    <s v="Cash"/>
    <s v="Trsf 11/10/2021"/>
    <m/>
  </r>
  <r>
    <x v="94"/>
    <x v="5"/>
    <x v="2"/>
    <x v="126"/>
    <s v="C00000010"/>
    <x v="9"/>
    <s v="RA Resin 3338AW (220kg)"/>
    <n v="6"/>
    <s v="T120"/>
    <n v="120"/>
    <d v="2022-02-02T00:00:00"/>
    <n v="2"/>
    <n v="2022"/>
    <n v="10428"/>
    <n v="-10428"/>
    <n v="0"/>
    <n v="478860.34999999992"/>
    <s v="Term"/>
    <s v="Trsf 10/2/2022 RM35,864.00"/>
    <m/>
  </r>
  <r>
    <x v="94"/>
    <x v="5"/>
    <x v="2"/>
    <x v="126"/>
    <s v="C00000010"/>
    <x v="9"/>
    <s v="RA CSM 450 30kg 79m(L) X 1040mm(W)"/>
    <n v="4"/>
    <s v="T120"/>
    <n v="120"/>
    <d v="2022-02-02T00:00:00"/>
    <n v="2"/>
    <n v="2022"/>
    <n v="1258"/>
    <n v="-1258"/>
    <n v="0"/>
    <n v="480118.34999999992"/>
    <s v="Term"/>
    <s v="Trsf 10/2/2022 RM35,864.00"/>
    <m/>
  </r>
  <r>
    <x v="94"/>
    <x v="5"/>
    <x v="2"/>
    <x v="126"/>
    <s v="C00000010"/>
    <x v="9"/>
    <s v="RA Talcum Powder (25kg)"/>
    <n v="5"/>
    <s v="T120"/>
    <n v="120"/>
    <d v="2022-02-02T00:00:00"/>
    <n v="2"/>
    <n v="2022"/>
    <n v="275"/>
    <n v="-275"/>
    <n v="0"/>
    <n v="480393.34999999992"/>
    <s v="Term"/>
    <s v="Trsf 10/2/2022 RM35,864.00"/>
    <m/>
  </r>
  <r>
    <x v="94"/>
    <x v="5"/>
    <x v="2"/>
    <x v="126"/>
    <s v="C00000010"/>
    <x v="9"/>
    <s v="RA Mepoxe M (5kg)"/>
    <n v="2"/>
    <s v="T120"/>
    <n v="120"/>
    <d v="2022-02-02T00:00:00"/>
    <n v="2"/>
    <n v="2022"/>
    <n v="160"/>
    <n v="-160"/>
    <n v="0"/>
    <n v="480553.34999999992"/>
    <s v="Term"/>
    <s v="Trsf 10/2/2022 RM35,864.00"/>
    <m/>
  </r>
  <r>
    <x v="95"/>
    <x v="5"/>
    <x v="2"/>
    <x v="127"/>
    <s v="C00000003"/>
    <x v="2"/>
    <s v="RF Resin 3317AW (220Kg)"/>
    <n v="1"/>
    <s v="T45"/>
    <n v="45"/>
    <d v="2021-11-21T00:00:00"/>
    <n v="11"/>
    <n v="2021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s v="RA Talcum Powder (25Kg)"/>
    <n v="6"/>
    <s v="T45"/>
    <n v="45"/>
    <d v="2021-11-21T00:00:00"/>
    <n v="11"/>
    <n v="2021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s v="RA Mepoxe M (5kg)"/>
    <n v="2"/>
    <s v="T45"/>
    <n v="45"/>
    <d v="2021-11-21T00:00:00"/>
    <n v="11"/>
    <n v="2021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s v="RI Silicone Rubber (25kg)"/>
    <n v="1"/>
    <s v="T45"/>
    <n v="45"/>
    <d v="2021-11-22T00:00:00"/>
    <n v="11"/>
    <n v="2021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s v="RA Nor 3338NW (220Kg)"/>
    <n v="1"/>
    <s v="Cash"/>
    <n v="0"/>
    <d v="2021-10-09T00:00:00"/>
    <n v="10"/>
    <n v="2021"/>
    <n v="1760"/>
    <n v="-1760"/>
    <n v="0"/>
    <n v="485943.34999999992"/>
    <s v="Cash"/>
    <s v="Trsf 11/10/2021"/>
    <m/>
  </r>
  <r>
    <x v="98"/>
    <x v="5"/>
    <x v="2"/>
    <x v="130"/>
    <s v="C00000013"/>
    <x v="12"/>
    <s v="RA Talcum Powder (25kg)"/>
    <n v="2"/>
    <s v="Cash"/>
    <n v="0"/>
    <d v="2021-10-11T00:00:00"/>
    <n v="10"/>
    <n v="2021"/>
    <n v="125"/>
    <n v="-125"/>
    <n v="0"/>
    <n v="486068.34999999992"/>
    <s v="Cash"/>
    <s v="Trsf 11/10/2021"/>
    <m/>
  </r>
  <r>
    <x v="98"/>
    <x v="5"/>
    <x v="2"/>
    <x v="130"/>
    <s v="C00000013"/>
    <x v="12"/>
    <s v="RA Mepoxe M (5kg)"/>
    <n v="1"/>
    <s v="Cash"/>
    <n v="0"/>
    <d v="2021-10-11T00:00:00"/>
    <n v="10"/>
    <n v="2021"/>
    <n v="80"/>
    <n v="-80"/>
    <n v="0"/>
    <n v="486148.34999999992"/>
    <s v="Cash"/>
    <s v="Trsf 11/10/2021"/>
    <m/>
  </r>
  <r>
    <x v="99"/>
    <x v="5"/>
    <x v="2"/>
    <x v="131"/>
    <s v="C00000020"/>
    <x v="19"/>
    <s v="RA Resin SHCP268W (225kg)"/>
    <n v="4"/>
    <s v="Cash"/>
    <n v="0"/>
    <d v="2021-10-12T00:00:00"/>
    <n v="10"/>
    <n v="2021"/>
    <n v="7650"/>
    <n v="-7650"/>
    <n v="0"/>
    <n v="493798.34999999992"/>
    <s v="Cash"/>
    <s v="Trsf 13/10/2021"/>
    <m/>
  </r>
  <r>
    <x v="99"/>
    <x v="5"/>
    <x v="2"/>
    <x v="131"/>
    <s v="C00000020"/>
    <x v="19"/>
    <s v="RA CSM 450 TWL (37Kg) 1040mm"/>
    <n v="10"/>
    <s v="Cash"/>
    <n v="0"/>
    <d v="2021-10-12T00:00:00"/>
    <n v="10"/>
    <n v="2021"/>
    <n v="3182"/>
    <n v="-3182"/>
    <n v="0"/>
    <n v="496980.34999999992"/>
    <s v="Cash"/>
    <s v="Trsf 13/10/2021"/>
    <m/>
  </r>
  <r>
    <x v="99"/>
    <x v="5"/>
    <x v="2"/>
    <x v="131"/>
    <s v="C00000020"/>
    <x v="19"/>
    <s v="RA Talcum Powder (25kg)"/>
    <n v="2"/>
    <s v="Cash"/>
    <n v="0"/>
    <d v="2021-10-12T00:00:00"/>
    <n v="10"/>
    <n v="2021"/>
    <n v="125"/>
    <n v="-125"/>
    <n v="0"/>
    <n v="497105.34999999992"/>
    <s v="Cash"/>
    <s v="Trsf 13/10/2021"/>
    <m/>
  </r>
  <r>
    <x v="99"/>
    <x v="5"/>
    <x v="2"/>
    <x v="131"/>
    <s v="C00000020"/>
    <x v="19"/>
    <s v="RA Mepoxe M (5kg)"/>
    <n v="4"/>
    <s v="Cash"/>
    <n v="0"/>
    <d v="2021-10-12T00:00:00"/>
    <n v="10"/>
    <n v="2021"/>
    <n v="320"/>
    <n v="-320"/>
    <n v="0"/>
    <n v="497425.34999999992"/>
    <s v="Cash"/>
    <s v="Trsf 13/10/2021"/>
    <m/>
  </r>
  <r>
    <x v="99"/>
    <x v="5"/>
    <x v="2"/>
    <x v="131"/>
    <s v="C00000020"/>
    <x v="19"/>
    <s v="RA Woven Roving E-600 (45kg) 1120mm"/>
    <n v="4"/>
    <s v="Cash"/>
    <n v="0"/>
    <d v="2021-10-12T00:00:00"/>
    <n v="10"/>
    <n v="2021"/>
    <n v="1350"/>
    <n v="-1350"/>
    <n v="0"/>
    <n v="498775.34999999992"/>
    <s v="Cash"/>
    <s v="Trsf 13/10/2021"/>
    <m/>
  </r>
  <r>
    <x v="100"/>
    <x v="5"/>
    <x v="2"/>
    <x v="132"/>
    <s v="C00000019"/>
    <x v="18"/>
    <s v="RA Resin 3338AW (220kg)"/>
    <n v="2"/>
    <s v="Cash"/>
    <n v="0"/>
    <d v="2021-10-13T00:00:00"/>
    <n v="10"/>
    <n v="2021"/>
    <n v="3696"/>
    <n v="-3696"/>
    <n v="0"/>
    <n v="502471.34999999992"/>
    <s v="Cash"/>
    <s v="Trsf 14/10/2021"/>
    <m/>
  </r>
  <r>
    <x v="100"/>
    <x v="5"/>
    <x v="2"/>
    <x v="132"/>
    <s v="C00000019"/>
    <x v="18"/>
    <s v="RG CSM 450 CQ 54kg 64m(L) X 1860mm(W)"/>
    <n v="2"/>
    <s v="Cash"/>
    <n v="0"/>
    <d v="2021-10-13T00:00:00"/>
    <n v="10"/>
    <n v="2021"/>
    <n v="950.4"/>
    <n v="-950.4"/>
    <n v="0"/>
    <n v="503421.74999999994"/>
    <s v="Cash"/>
    <s v="Trsf 14/10/2021"/>
    <m/>
  </r>
  <r>
    <x v="100"/>
    <x v="5"/>
    <x v="2"/>
    <x v="132"/>
    <s v="C00000019"/>
    <x v="18"/>
    <s v="RA Aerosil (Silica Fume) (10Kg)"/>
    <n v="1"/>
    <s v="Cash"/>
    <n v="0"/>
    <d v="2021-10-13T00:00:00"/>
    <n v="10"/>
    <n v="2021"/>
    <n v="360"/>
    <n v="-360"/>
    <n v="0"/>
    <n v="503781.74999999994"/>
    <s v="Cash"/>
    <s v="Trsf 14/10/2021"/>
    <m/>
  </r>
  <r>
    <x v="101"/>
    <x v="5"/>
    <x v="2"/>
    <x v="133"/>
    <s v="C00000019"/>
    <x v="18"/>
    <s v="RJ TR104 Hi Temp Wax"/>
    <n v="6"/>
    <s v="Cash"/>
    <n v="0"/>
    <d v="2021-10-14T00:00:00"/>
    <n v="10"/>
    <n v="2021"/>
    <n v="300"/>
    <n v="-300"/>
    <n v="0"/>
    <n v="504081.74999999994"/>
    <s v="Cash"/>
    <s v="Trsf 14/10/2021"/>
    <m/>
  </r>
  <r>
    <x v="101"/>
    <x v="5"/>
    <x v="2"/>
    <x v="133"/>
    <s v="C00000019"/>
    <x v="18"/>
    <s v="RA Butanox M50 (5kg)"/>
    <n v="1"/>
    <s v="Cash"/>
    <n v="0"/>
    <d v="2021-10-14T00:00:00"/>
    <n v="10"/>
    <n v="2021"/>
    <n v="100"/>
    <n v="-100"/>
    <n v="0"/>
    <n v="504181.74999999994"/>
    <s v="Cash"/>
    <s v="Trsf 14/10/2021"/>
    <m/>
  </r>
  <r>
    <x v="101"/>
    <x v="5"/>
    <x v="2"/>
    <x v="134"/>
    <s v="C00000009"/>
    <x v="8"/>
    <s v="RA CSM 450 TWL 60kg 64m(L) X 2080mm(W)"/>
    <n v="10"/>
    <s v="T60"/>
    <n v="60"/>
    <d v="2021-12-13T00:00:00"/>
    <n v="12"/>
    <n v="2021"/>
    <n v="5100"/>
    <n v="-5100"/>
    <n v="0"/>
    <n v="509281.74999999994"/>
    <s v="Term"/>
    <s v="Chq HLB013309 dd 260122"/>
    <m/>
  </r>
  <r>
    <x v="102"/>
    <x v="5"/>
    <x v="2"/>
    <x v="135"/>
    <s v="C00000014"/>
    <x v="13"/>
    <s v="RA VE Resin (25kg)"/>
    <n v="3"/>
    <s v="Cash"/>
    <n v="0"/>
    <d v="2021-10-15T00:00:00"/>
    <n v="10"/>
    <n v="2021"/>
    <n v="2025"/>
    <n v="-2025"/>
    <n v="0"/>
    <n v="511306.74999999994"/>
    <s v="Cash"/>
    <s v="Cash 17/10/2021"/>
    <m/>
  </r>
  <r>
    <x v="102"/>
    <x v="5"/>
    <x v="2"/>
    <x v="135"/>
    <s v="C00000014"/>
    <x v="13"/>
    <s v="RA CSM 450 TWL (37Kg) 1040mm"/>
    <n v="2"/>
    <s v="Cash"/>
    <n v="0"/>
    <d v="2021-10-15T00:00:00"/>
    <n v="10"/>
    <n v="2021"/>
    <n v="516"/>
    <n v="-516"/>
    <n v="0"/>
    <n v="511822.74999999994"/>
    <s v="Cash"/>
    <s v="Cash 17/10/2021"/>
    <m/>
  </r>
  <r>
    <x v="102"/>
    <x v="5"/>
    <x v="2"/>
    <x v="135"/>
    <s v="C00000014"/>
    <x v="13"/>
    <s v="RA Talcum Powder (25kg)"/>
    <n v="1"/>
    <s v="Cash"/>
    <n v="0"/>
    <d v="2021-10-15T00:00:00"/>
    <n v="10"/>
    <n v="2021"/>
    <n v="55"/>
    <n v="-55"/>
    <n v="0"/>
    <n v="511877.74999999994"/>
    <s v="Cash"/>
    <s v="Cash 17/10/2021"/>
    <m/>
  </r>
  <r>
    <x v="102"/>
    <x v="5"/>
    <x v="2"/>
    <x v="135"/>
    <s v="C00000014"/>
    <x v="13"/>
    <s v="RA Mepoxe M (5kg)"/>
    <n v="1"/>
    <s v="Cash"/>
    <n v="0"/>
    <d v="2021-10-15T00:00:00"/>
    <n v="10"/>
    <n v="2021"/>
    <n v="80"/>
    <n v="-80"/>
    <n v="0"/>
    <n v="511957.74999999994"/>
    <s v="Cash"/>
    <s v="Cash 17/10/2021"/>
    <m/>
  </r>
  <r>
    <x v="102"/>
    <x v="5"/>
    <x v="2"/>
    <x v="136"/>
    <s v="C00000005"/>
    <x v="4"/>
    <s v="RA Resin 3317AW (220Kg)"/>
    <n v="1"/>
    <s v="Cash"/>
    <n v="0"/>
    <d v="2021-10-15T00:00:00"/>
    <n v="10"/>
    <n v="2021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s v="RA Butanox M50 (5kg)"/>
    <n v="1"/>
    <s v="Cash"/>
    <n v="0"/>
    <d v="2021-10-15T00:00:00"/>
    <n v="10"/>
    <n v="2021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s v="RA CSM 450 30kg 79m(L) X 1040mm(W)"/>
    <n v="2"/>
    <s v="Cash"/>
    <n v="0"/>
    <d v="2021-10-15T00:00:00"/>
    <n v="10"/>
    <n v="2021"/>
    <n v="636.4"/>
    <n v="-636.4"/>
    <n v="0"/>
    <n v="514520.14999999997"/>
    <s v="Cash"/>
    <s v="Trsf 16/10/2021"/>
    <m/>
  </r>
  <r>
    <x v="102"/>
    <x v="5"/>
    <x v="2"/>
    <x v="137"/>
    <s v="C00000020"/>
    <x v="19"/>
    <s v="RA Woven Roving E-600 (45kg) 1120mm"/>
    <n v="2"/>
    <s v="Cash"/>
    <n v="0"/>
    <d v="2021-10-15T00:00:00"/>
    <n v="10"/>
    <n v="2021"/>
    <n v="675"/>
    <n v="-675"/>
    <n v="0"/>
    <n v="515195.14999999997"/>
    <s v="Cash"/>
    <s v="Trsf 16/10/2021"/>
    <m/>
  </r>
  <r>
    <x v="103"/>
    <x v="5"/>
    <x v="2"/>
    <x v="138"/>
    <s v="C00000020"/>
    <x v="19"/>
    <s v="RA GP ResinW (225Kg)"/>
    <n v="2"/>
    <s v="Cash"/>
    <n v="0"/>
    <d v="2021-10-18T00:00:00"/>
    <n v="10"/>
    <n v="2021"/>
    <n v="3825"/>
    <n v="-3825"/>
    <n v="0"/>
    <n v="519020.14999999997"/>
    <s v="Cash"/>
    <s v="Trsf 1/11/2021"/>
    <m/>
  </r>
  <r>
    <x v="103"/>
    <x v="5"/>
    <x v="2"/>
    <x v="138"/>
    <s v="C00000020"/>
    <x v="19"/>
    <s v="RA Nor 3338W (220Kg)"/>
    <n v="2"/>
    <s v="Cash"/>
    <n v="0"/>
    <d v="2021-10-18T00:00:00"/>
    <n v="10"/>
    <n v="2021"/>
    <n v="3740"/>
    <n v="-3740"/>
    <n v="0"/>
    <n v="522760.14999999997"/>
    <s v="Cash"/>
    <s v="Trsf 1/11/2021"/>
    <m/>
  </r>
  <r>
    <x v="103"/>
    <x v="5"/>
    <x v="2"/>
    <x v="138"/>
    <s v="C00000020"/>
    <x v="19"/>
    <s v="RA CSM 450 TWL (37Kg) 1040mm"/>
    <n v="6"/>
    <s v="Cash"/>
    <n v="0"/>
    <d v="2021-10-18T00:00:00"/>
    <n v="10"/>
    <n v="2021"/>
    <n v="1909.2"/>
    <n v="-1909.2"/>
    <n v="0"/>
    <n v="524669.35"/>
    <s v="Cash"/>
    <s v="Trsf 1/11/2021"/>
    <m/>
  </r>
  <r>
    <x v="103"/>
    <x v="5"/>
    <x v="2"/>
    <x v="138"/>
    <s v="C00000020"/>
    <x v="19"/>
    <s v="RA Talcum Powder (25kg)"/>
    <n v="7"/>
    <s v="Cash"/>
    <n v="0"/>
    <d v="2021-10-18T00:00:00"/>
    <n v="10"/>
    <n v="2021"/>
    <n v="437.5"/>
    <n v="-437.5"/>
    <n v="0"/>
    <n v="525106.85"/>
    <s v="Cash"/>
    <s v="Trsf 1/11/2021"/>
    <m/>
  </r>
  <r>
    <x v="103"/>
    <x v="5"/>
    <x v="2"/>
    <x v="138"/>
    <s v="C00000020"/>
    <x v="19"/>
    <s v="RA Mepoxe M (5kg)"/>
    <n v="2"/>
    <s v="Cash"/>
    <n v="0"/>
    <d v="2021-10-18T00:00:00"/>
    <n v="10"/>
    <n v="2021"/>
    <n v="160"/>
    <n v="-160"/>
    <n v="0"/>
    <n v="525266.85"/>
    <s v="Cash"/>
    <s v="Trsf 1/11/2021"/>
    <m/>
  </r>
  <r>
    <x v="103"/>
    <x v="5"/>
    <x v="2"/>
    <x v="138"/>
    <s v="C00000020"/>
    <x v="19"/>
    <s v="RA Woven Roving E-600 (45kg) 1120mm"/>
    <n v="9"/>
    <s v="Cash"/>
    <n v="0"/>
    <d v="2021-10-18T00:00:00"/>
    <n v="10"/>
    <n v="2021"/>
    <n v="3037.5"/>
    <n v="-3037.5"/>
    <n v="0"/>
    <n v="528304.35"/>
    <s v="Cash"/>
    <s v="Trsf 1/11/2021"/>
    <m/>
  </r>
  <r>
    <x v="104"/>
    <x v="5"/>
    <x v="2"/>
    <x v="139"/>
    <s v="C00000020"/>
    <x v="19"/>
    <s v="RK Smooth Cream (25kg)"/>
    <n v="1"/>
    <s v="Cash"/>
    <n v="0"/>
    <d v="2021-10-19T00:00:00"/>
    <n v="10"/>
    <n v="2021"/>
    <n v="1000"/>
    <n v="-1000"/>
    <n v="0"/>
    <n v="529304.35"/>
    <s v="Cash"/>
    <s v="Trsf 1/11/2021"/>
    <m/>
  </r>
  <r>
    <x v="105"/>
    <x v="5"/>
    <x v="2"/>
    <x v="140"/>
    <s v="C00000020"/>
    <x v="19"/>
    <s v="RA GP ResinW (225Kg)"/>
    <n v="2"/>
    <s v="Cash"/>
    <n v="0"/>
    <d v="2021-10-20T00:00:00"/>
    <n v="10"/>
    <n v="2021"/>
    <n v="3825"/>
    <n v="-3825"/>
    <n v="0"/>
    <n v="533129.35"/>
    <s v="Cash"/>
    <s v="Trsf 10/11/21"/>
    <m/>
  </r>
  <r>
    <x v="105"/>
    <x v="5"/>
    <x v="2"/>
    <x v="140"/>
    <s v="C00000020"/>
    <x v="19"/>
    <s v="RA Nor 3338W (220Kg)"/>
    <n v="1"/>
    <s v="Cash"/>
    <n v="0"/>
    <d v="2021-10-20T00:00:00"/>
    <n v="10"/>
    <n v="2021"/>
    <n v="1870"/>
    <n v="-1870"/>
    <n v="0"/>
    <n v="534999.35"/>
    <s v="Cash"/>
    <s v="Trsf 10/11/21"/>
    <m/>
  </r>
  <r>
    <x v="105"/>
    <x v="5"/>
    <x v="2"/>
    <x v="140"/>
    <s v="C00000020"/>
    <x v="19"/>
    <s v="RA CSM 450 TWL (37Kg) 1040mm"/>
    <n v="12"/>
    <s v="Cash"/>
    <n v="0"/>
    <d v="2021-10-20T00:00:00"/>
    <n v="10"/>
    <n v="2021"/>
    <n v="3818.4"/>
    <n v="-3818.4"/>
    <n v="0"/>
    <n v="538817.75"/>
    <s v="Cash"/>
    <s v="Trsf 10/11/21"/>
    <m/>
  </r>
  <r>
    <x v="105"/>
    <x v="5"/>
    <x v="2"/>
    <x v="140"/>
    <s v="C00000020"/>
    <x v="19"/>
    <s v="RA Mepoxe M (5kg)"/>
    <n v="2"/>
    <s v="Cash"/>
    <n v="0"/>
    <d v="2021-10-20T00:00:00"/>
    <n v="10"/>
    <n v="2021"/>
    <n v="160"/>
    <n v="-160"/>
    <n v="0"/>
    <n v="538977.75"/>
    <s v="Cash"/>
    <s v="Trsf 10/11/21"/>
    <m/>
  </r>
  <r>
    <x v="106"/>
    <x v="5"/>
    <x v="2"/>
    <x v="141"/>
    <s v="C00000008"/>
    <x v="7"/>
    <s v="RA Resin 3317AW (220Kg)"/>
    <n v="1"/>
    <s v="Cash"/>
    <n v="0"/>
    <d v="2021-10-23T00:00:00"/>
    <n v="10"/>
    <n v="2021"/>
    <n v="1892"/>
    <n v="-1892"/>
    <n v="0"/>
    <n v="540869.75"/>
    <s v="Cash"/>
    <s v="Trsf 25/10/21"/>
    <m/>
  </r>
  <r>
    <x v="106"/>
    <x v="5"/>
    <x v="2"/>
    <x v="141"/>
    <s v="C00000008"/>
    <x v="7"/>
    <s v="RA CSM 450 30kg 79m(L) X 1040mm(W)"/>
    <n v="2"/>
    <s v="Cash"/>
    <n v="0"/>
    <d v="2021-10-23T00:00:00"/>
    <n v="10"/>
    <n v="2021"/>
    <n v="510"/>
    <n v="-510"/>
    <n v="0"/>
    <n v="541379.75"/>
    <s v="Cash"/>
    <s v="Trsf 25/10/21"/>
    <m/>
  </r>
  <r>
    <x v="106"/>
    <x v="5"/>
    <x v="2"/>
    <x v="141"/>
    <s v="C00000008"/>
    <x v="7"/>
    <s v="RA Gelcoat GP-H (20Kg)"/>
    <n v="4"/>
    <s v="Cash"/>
    <n v="0"/>
    <d v="2021-10-23T00:00:00"/>
    <n v="10"/>
    <n v="2021"/>
    <n v="960"/>
    <n v="-960"/>
    <n v="0"/>
    <n v="542339.75"/>
    <s v="Cash"/>
    <s v="Trsf 25/10/21"/>
    <m/>
  </r>
  <r>
    <x v="107"/>
    <x v="5"/>
    <x v="2"/>
    <x v="142"/>
    <s v="C00000001"/>
    <x v="0"/>
    <s v="RA Resin 3317AW (220Kg)"/>
    <n v="2"/>
    <s v="Cash"/>
    <n v="0"/>
    <d v="2021-10-26T00:00:00"/>
    <n v="10"/>
    <n v="2021"/>
    <n v="3740"/>
    <n v="-3740"/>
    <n v="0"/>
    <n v="546079.75"/>
    <s v="Cash"/>
    <s v="Trsf 27/10/21"/>
    <m/>
  </r>
  <r>
    <x v="107"/>
    <x v="5"/>
    <x v="2"/>
    <x v="142"/>
    <s v="C00000001"/>
    <x v="0"/>
    <s v="RA CSM 450 30kg 79m(L) X 1040mm(W)"/>
    <n v="8"/>
    <s v="Cash"/>
    <n v="0"/>
    <d v="2021-10-26T00:00:00"/>
    <n v="10"/>
    <n v="2021"/>
    <n v="2516"/>
    <n v="-2516"/>
    <n v="0"/>
    <n v="548595.75"/>
    <s v="Cash"/>
    <s v="Trsf 27/10/21"/>
    <m/>
  </r>
  <r>
    <x v="107"/>
    <x v="5"/>
    <x v="2"/>
    <x v="142"/>
    <s v="C00000001"/>
    <x v="0"/>
    <s v="RA Butanox M50 (5kg)"/>
    <n v="4"/>
    <s v="Cash"/>
    <n v="0"/>
    <d v="2021-10-26T00:00:00"/>
    <n v="10"/>
    <n v="2021"/>
    <n v="400"/>
    <n v="-400"/>
    <n v="0"/>
    <n v="548995.75"/>
    <s v="Cash"/>
    <s v="Trsf 27/10/21"/>
    <m/>
  </r>
  <r>
    <x v="107"/>
    <x v="5"/>
    <x v="2"/>
    <x v="142"/>
    <s v="C00000001"/>
    <x v="0"/>
    <s v="RA Styrene Monomer (6Kg)"/>
    <n v="1"/>
    <s v="Cash"/>
    <n v="0"/>
    <d v="2021-10-26T00:00:00"/>
    <n v="10"/>
    <n v="2021"/>
    <n v="0"/>
    <n v="0"/>
    <n v="0"/>
    <n v="548995.75"/>
    <s v="Cash"/>
    <m/>
    <m/>
  </r>
  <r>
    <x v="107"/>
    <x v="5"/>
    <x v="2"/>
    <x v="143"/>
    <s v="C00000020"/>
    <x v="19"/>
    <s v="RA Resin 3317AW (220Kg)"/>
    <n v="2"/>
    <s v="Cash"/>
    <n v="0"/>
    <d v="2021-10-26T00:00:00"/>
    <n v="10"/>
    <n v="2021"/>
    <n v="3916"/>
    <n v="-3916"/>
    <n v="0"/>
    <n v="552911.75"/>
    <s v="Cash"/>
    <s v="Trsf 13/11/21, RM7,000.00"/>
    <m/>
  </r>
  <r>
    <x v="107"/>
    <x v="5"/>
    <x v="2"/>
    <x v="143"/>
    <s v="C00000020"/>
    <x v="19"/>
    <s v="RA Nor 3338W (220Kg)"/>
    <n v="2"/>
    <s v="Cash"/>
    <n v="0"/>
    <d v="2021-10-26T00:00:00"/>
    <n v="10"/>
    <n v="2021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s v="RA CSM 450 30kg 79m(L) X 1040mm(W)"/>
    <n v="14"/>
    <s v="Cash"/>
    <n v="0"/>
    <d v="2021-10-26T00:00:00"/>
    <n v="10"/>
    <n v="2021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s v="RA Talcum Powder (25kg)"/>
    <n v="6"/>
    <s v="Cash"/>
    <n v="0"/>
    <d v="2021-10-26T00:00:00"/>
    <n v="10"/>
    <n v="2021"/>
    <n v="375"/>
    <n v="-375"/>
    <n v="0"/>
    <n v="561812.94999999995"/>
    <s v="Cash"/>
    <s v="Trsf 10/12/21-RM20,000.00"/>
    <m/>
  </r>
  <r>
    <x v="107"/>
    <x v="5"/>
    <x v="2"/>
    <x v="143"/>
    <s v="C00000020"/>
    <x v="19"/>
    <s v="RA Woven Roving E-600 (45kg) 1120mm"/>
    <n v="9"/>
    <s v="Cash"/>
    <n v="0"/>
    <d v="2021-10-26T00:00:00"/>
    <n v="10"/>
    <n v="2021"/>
    <n v="3159"/>
    <n v="-3159"/>
    <n v="0"/>
    <n v="564971.94999999995"/>
    <s v="Cash"/>
    <s v="Trsf 10/12/21-RM20,000.00"/>
    <m/>
  </r>
  <r>
    <x v="107"/>
    <x v="5"/>
    <x v="2"/>
    <x v="143"/>
    <s v="C00000020"/>
    <x v="19"/>
    <s v="RK Smooth Cream (25kg)"/>
    <n v="1"/>
    <s v="Cash"/>
    <n v="0"/>
    <d v="2021-10-26T00:00:00"/>
    <n v="10"/>
    <n v="2021"/>
    <n v="1000"/>
    <n v="-1000"/>
    <n v="0"/>
    <n v="565971.94999999995"/>
    <s v="Cash"/>
    <s v="Trsf 10/12/21-RM20,000.00"/>
    <m/>
  </r>
  <r>
    <x v="108"/>
    <x v="5"/>
    <x v="2"/>
    <x v="144"/>
    <s v="C00000008"/>
    <x v="7"/>
    <s v="RA CSM 450 30kg 79m(L) X 1040mm(W)"/>
    <n v="2"/>
    <s v="Cash"/>
    <n v="0"/>
    <d v="2021-10-28T00:00:00"/>
    <n v="10"/>
    <n v="2021"/>
    <n v="510"/>
    <n v="-510"/>
    <n v="0"/>
    <n v="566481.94999999995"/>
    <s v="Cash"/>
    <s v="Trsf 21/1/2022, RM4,006.00"/>
    <m/>
  </r>
  <r>
    <x v="109"/>
    <x v="5"/>
    <x v="2"/>
    <x v="145"/>
    <s v="C00000020"/>
    <x v="19"/>
    <s v="RA Resin 3317AW (220Kg)"/>
    <n v="3"/>
    <s v="Cash"/>
    <n v="0"/>
    <d v="2021-10-27T00:00:00"/>
    <n v="10"/>
    <n v="2021"/>
    <n v="5874"/>
    <n v="-5874"/>
    <n v="0"/>
    <n v="572355.94999999995"/>
    <s v="Cash"/>
    <s v="Trsf 10/12/21-RM20,000.00"/>
    <m/>
  </r>
  <r>
    <x v="108"/>
    <x v="5"/>
    <x v="2"/>
    <x v="146"/>
    <s v="C00000010"/>
    <x v="9"/>
    <s v="RA Resin 3338AW (220kg)"/>
    <n v="6"/>
    <s v="T120"/>
    <n v="120"/>
    <d v="2022-02-25T00:00:00"/>
    <n v="2"/>
    <n v="2022"/>
    <n v="11748"/>
    <n v="-11748"/>
    <n v="0"/>
    <n v="584103.94999999995"/>
    <s v="Term"/>
    <s v="Trsf 10/2/2022 RM35,864.00"/>
    <m/>
  </r>
  <r>
    <x v="108"/>
    <x v="5"/>
    <x v="2"/>
    <x v="146"/>
    <s v="C00000010"/>
    <x v="9"/>
    <s v="RA CSM 450 37kg 79m(L) X 1040mm(W)"/>
    <n v="6"/>
    <s v="T120"/>
    <n v="120"/>
    <d v="2022-02-25T00:00:00"/>
    <n v="2"/>
    <n v="2022"/>
    <n v="1975.8"/>
    <n v="-1975.8"/>
    <n v="0"/>
    <n v="586079.75"/>
    <s v="Term"/>
    <s v="Trsf 10/2/2022 RM35,864.00"/>
    <m/>
  </r>
  <r>
    <x v="108"/>
    <x v="5"/>
    <x v="2"/>
    <x v="147"/>
    <s v="C00000019"/>
    <x v="18"/>
    <s v="RE Frekote 770NC (1 Gallon)"/>
    <n v="2"/>
    <s v="Cash"/>
    <n v="0"/>
    <d v="2021-10-28T00:00:00"/>
    <n v="10"/>
    <n v="2021"/>
    <n v="720"/>
    <n v="-720"/>
    <n v="0"/>
    <n v="586799.75"/>
    <s v="Cash"/>
    <s v="Trsf 30/10/21"/>
    <m/>
  </r>
  <r>
    <x v="110"/>
    <x v="5"/>
    <x v="2"/>
    <x v="148"/>
    <s v="C00000010"/>
    <x v="9"/>
    <s v="RA Resin 3338AW (220kg)"/>
    <n v="4"/>
    <s v="T120"/>
    <n v="120"/>
    <d v="2022-02-27T00:00:00"/>
    <n v="2"/>
    <n v="2022"/>
    <n v="7832"/>
    <n v="-7832"/>
    <n v="0"/>
    <n v="594631.75"/>
    <s v="Term"/>
    <s v="Trsf 10/2/2022 RM35,864.00"/>
    <m/>
  </r>
  <r>
    <x v="110"/>
    <x v="5"/>
    <x v="2"/>
    <x v="148"/>
    <s v="C00000010"/>
    <x v="9"/>
    <s v="RA CSM 450 37kg 79m(L) X 1040mm(W)"/>
    <n v="4"/>
    <s v="T120"/>
    <n v="120"/>
    <d v="2022-02-27T00:00:00"/>
    <n v="2"/>
    <n v="2022"/>
    <n v="1317.2"/>
    <n v="-1317.2"/>
    <n v="0"/>
    <n v="595948.94999999995"/>
    <s v="Term"/>
    <s v="Trsf 10/2/2022 RM35,864.00"/>
    <m/>
  </r>
  <r>
    <x v="110"/>
    <x v="5"/>
    <x v="2"/>
    <x v="148"/>
    <s v="C00000010"/>
    <x v="9"/>
    <s v="RA Talcum Powder (25kg)"/>
    <n v="10"/>
    <s v="T120"/>
    <n v="120"/>
    <d v="2022-02-27T00:00:00"/>
    <n v="2"/>
    <n v="2022"/>
    <n v="550"/>
    <n v="-550"/>
    <n v="0"/>
    <n v="596498.94999999995"/>
    <s v="Term"/>
    <s v="Trsf 10/2/2022 RM35,864.00"/>
    <m/>
  </r>
  <r>
    <x v="110"/>
    <x v="5"/>
    <x v="2"/>
    <x v="148"/>
    <s v="C00000010"/>
    <x v="9"/>
    <s v="RA Mepoxe M (5kg)"/>
    <n v="4"/>
    <s v="T120"/>
    <n v="120"/>
    <d v="2022-02-27T00:00:00"/>
    <n v="2"/>
    <n v="2022"/>
    <n v="320"/>
    <n v="-320"/>
    <n v="0"/>
    <n v="596818.94999999995"/>
    <s v="Term"/>
    <s v="Trsf 10/2/2022 RM35,864.00"/>
    <m/>
  </r>
  <r>
    <x v="111"/>
    <x v="6"/>
    <x v="2"/>
    <x v="149"/>
    <s v="C00000005"/>
    <x v="4"/>
    <s v="RA CSM 450 37kg 79m(L) X 1040mm(W)"/>
    <n v="1"/>
    <s v="Cash"/>
    <n v="0"/>
    <d v="2021-11-01T00:00:00"/>
    <n v="11"/>
    <n v="2021"/>
    <n v="340.4"/>
    <n v="-340.4"/>
    <n v="0"/>
    <n v="597159.35"/>
    <s v="Cash"/>
    <s v="Chq 000090, cleared 19/11/21"/>
    <m/>
  </r>
  <r>
    <x v="111"/>
    <x v="6"/>
    <x v="2"/>
    <x v="149"/>
    <s v="C00000005"/>
    <x v="4"/>
    <s v="RA Pigment Black (1kg)"/>
    <n v="1"/>
    <s v="Cash"/>
    <n v="0"/>
    <d v="2021-11-01T00:00:00"/>
    <n v="11"/>
    <n v="2021"/>
    <n v="40"/>
    <n v="-40"/>
    <n v="0"/>
    <n v="597199.35"/>
    <s v="Cash"/>
    <s v="Chq 000090, cleared 19/11/21"/>
    <m/>
  </r>
  <r>
    <x v="112"/>
    <x v="6"/>
    <x v="2"/>
    <x v="150"/>
    <s v="C00000019"/>
    <x v="18"/>
    <s v="RA Resin 3338AW (220kg)"/>
    <n v="2"/>
    <s v="Cash"/>
    <n v="0"/>
    <d v="2021-11-02T00:00:00"/>
    <n v="11"/>
    <n v="2021"/>
    <n v="3960"/>
    <n v="-3960"/>
    <n v="0"/>
    <n v="601159.35"/>
    <s v="Cash"/>
    <s v="Trsf 3/11/21"/>
    <m/>
  </r>
  <r>
    <x v="112"/>
    <x v="6"/>
    <x v="2"/>
    <x v="150"/>
    <s v="C00000019"/>
    <x v="18"/>
    <s v="RA Talcum Powder (25kg)"/>
    <n v="6"/>
    <s v="Cash"/>
    <n v="0"/>
    <d v="2021-11-02T00:00:00"/>
    <n v="11"/>
    <n v="2021"/>
    <n v="360"/>
    <n v="-360"/>
    <n v="0"/>
    <n v="601519.35"/>
    <s v="Cash"/>
    <s v="Trsf 3/11/21"/>
    <m/>
  </r>
  <r>
    <x v="112"/>
    <x v="6"/>
    <x v="2"/>
    <x v="150"/>
    <s v="C00000019"/>
    <x v="18"/>
    <s v="RA Aerosil (Silica Fume) (10Kg)"/>
    <n v="1"/>
    <s v="Cash"/>
    <n v="0"/>
    <d v="2021-11-02T00:00:00"/>
    <n v="11"/>
    <n v="2021"/>
    <n v="440"/>
    <n v="-440"/>
    <n v="0"/>
    <n v="601959.35"/>
    <s v="Cash"/>
    <s v="Trsf 3/11/21"/>
    <m/>
  </r>
  <r>
    <x v="112"/>
    <x v="6"/>
    <x v="2"/>
    <x v="150"/>
    <s v="C00000019"/>
    <x v="18"/>
    <s v="RE Frekote 770NC (1 Gallon)"/>
    <n v="1"/>
    <s v="Cash"/>
    <n v="0"/>
    <d v="2021-11-02T00:00:00"/>
    <n v="11"/>
    <n v="2021"/>
    <n v="360"/>
    <n v="-360"/>
    <n v="0"/>
    <n v="602319.35"/>
    <s v="Cash"/>
    <s v="Trsf 3/11/21"/>
    <m/>
  </r>
  <r>
    <x v="112"/>
    <x v="6"/>
    <x v="2"/>
    <x v="151"/>
    <s v="C00000003"/>
    <x v="2"/>
    <s v="RF Resin 3317AW (220Kg)"/>
    <n v="1"/>
    <s v="T45"/>
    <n v="45"/>
    <d v="2021-12-17T00:00:00"/>
    <n v="12"/>
    <n v="2021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s v="RA Mepoxe M (5kg)"/>
    <n v="2"/>
    <s v="T45"/>
    <n v="45"/>
    <d v="2021-12-17T00:00:00"/>
    <n v="12"/>
    <n v="2021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s v="RA Resin 3317AW (220Kg)"/>
    <n v="2"/>
    <s v="Cash"/>
    <n v="0"/>
    <d v="2021-11-03T00:00:00"/>
    <n v="11"/>
    <n v="2021"/>
    <n v="4048"/>
    <n v="-4048"/>
    <n v="0"/>
    <n v="608551.35"/>
    <s v="Cash"/>
    <s v="Trsf 10/12/21-RM20,000.00"/>
    <m/>
  </r>
  <r>
    <x v="113"/>
    <x v="6"/>
    <x v="2"/>
    <x v="152"/>
    <s v="C00000020"/>
    <x v="19"/>
    <s v="RA Nor 3338W (220Kg)"/>
    <n v="3"/>
    <s v="Cash"/>
    <n v="0"/>
    <d v="2021-11-03T00:00:00"/>
    <n v="11"/>
    <n v="2021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s v="RA CSM 450 37kg 79m(L) X 1040mm(W)"/>
    <n v="15"/>
    <s v="Cash"/>
    <n v="0"/>
    <d v="2021-11-03T00:00:00"/>
    <n v="11"/>
    <n v="2021"/>
    <n v="5106"/>
    <n v="-5106"/>
    <n v="0"/>
    <n v="619729.35"/>
    <s v="Cash"/>
    <s v="Trsf 20/12/21-RM10,000.00"/>
    <m/>
  </r>
  <r>
    <x v="113"/>
    <x v="6"/>
    <x v="2"/>
    <x v="152"/>
    <s v="C00000020"/>
    <x v="19"/>
    <s v="RA Talcum Powder (25kg)"/>
    <n v="5"/>
    <s v="Cash"/>
    <n v="0"/>
    <d v="2021-11-03T00:00:00"/>
    <n v="11"/>
    <n v="2021"/>
    <n v="312.5"/>
    <n v="-312.5"/>
    <n v="0"/>
    <n v="620041.85"/>
    <s v="Cash"/>
    <s v="Trsf 20/12/21-RM10,000.00"/>
    <m/>
  </r>
  <r>
    <x v="113"/>
    <x v="6"/>
    <x v="2"/>
    <x v="152"/>
    <s v="C00000020"/>
    <x v="19"/>
    <s v="RA Woven Roving E-600 (45kg) 1120mm"/>
    <n v="9"/>
    <s v="Cash"/>
    <n v="0"/>
    <d v="2021-11-03T00:00:00"/>
    <n v="11"/>
    <n v="2021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s v="RA Mepoxe M (5kg)"/>
    <n v="4"/>
    <s v="Cash"/>
    <n v="0"/>
    <d v="2021-11-03T00:00:00"/>
    <n v="11"/>
    <n v="2021"/>
    <n v="320"/>
    <n v="-320"/>
    <n v="0"/>
    <n v="623520.85"/>
    <s v="Cash"/>
    <s v="Trsf 29/12/21-RM12,500.00 (320.00partial)"/>
    <m/>
  </r>
  <r>
    <x v="113"/>
    <x v="6"/>
    <x v="2"/>
    <x v="153"/>
    <s v="C00000010"/>
    <x v="9"/>
    <s v="RA Talcum Powder (25kg)"/>
    <n v="5"/>
    <s v="T120"/>
    <n v="120"/>
    <d v="2022-03-03T00:00:00"/>
    <n v="3"/>
    <n v="2022"/>
    <n v="275"/>
    <n v="-275"/>
    <n v="0"/>
    <n v="623795.85"/>
    <s v="Term"/>
    <s v="Trsf 15/2/2022 RM16,388.00"/>
    <m/>
  </r>
  <r>
    <x v="113"/>
    <x v="6"/>
    <x v="2"/>
    <x v="153"/>
    <s v="C00000010"/>
    <x v="9"/>
    <s v="RA Mepoxe M (5kg)"/>
    <n v="4"/>
    <s v="T120"/>
    <n v="120"/>
    <d v="2022-03-03T00:00:00"/>
    <n v="3"/>
    <n v="2022"/>
    <n v="320"/>
    <n v="-320"/>
    <n v="0"/>
    <n v="624115.85"/>
    <s v="Term"/>
    <s v="Trsf 15/2/2022 RM16,388.00"/>
    <m/>
  </r>
  <r>
    <x v="113"/>
    <x v="6"/>
    <x v="2"/>
    <x v="153"/>
    <s v="C00000010"/>
    <x v="9"/>
    <s v="RA Aerosil (Silica Fume) (10Kg)"/>
    <n v="3"/>
    <s v="T120"/>
    <n v="120"/>
    <d v="2022-03-03T00:00:00"/>
    <n v="3"/>
    <n v="2022"/>
    <n v="1320"/>
    <n v="-1320"/>
    <n v="0"/>
    <n v="625435.85"/>
    <s v="Term"/>
    <s v="Trsf 15/2/2022 RM16,388.00"/>
    <m/>
  </r>
  <r>
    <x v="113"/>
    <x v="6"/>
    <x v="2"/>
    <x v="153"/>
    <s v="C00000010"/>
    <x v="9"/>
    <s v="RD Paint Brush 3&quot;(12Pc/Ctr)"/>
    <n v="4"/>
    <s v="T120"/>
    <n v="120"/>
    <d v="2022-03-03T00:00:00"/>
    <n v="3"/>
    <n v="2022"/>
    <n v="220"/>
    <n v="-220"/>
    <n v="0"/>
    <n v="625655.85"/>
    <s v="Term"/>
    <s v="Trsf 15/2/2022 RM16,388.00"/>
    <m/>
  </r>
  <r>
    <x v="114"/>
    <x v="6"/>
    <x v="2"/>
    <x v="154"/>
    <s v="C00000020"/>
    <x v="19"/>
    <s v="RA Resin 3317AW (220Kg)"/>
    <n v="2"/>
    <s v="Cash"/>
    <n v="0"/>
    <d v="2021-11-06T00:00:00"/>
    <n v="11"/>
    <n v="2021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s v="RA Nor 3338W (220Kg)"/>
    <n v="3"/>
    <s v="Cash"/>
    <n v="0"/>
    <d v="2021-11-06T00:00:00"/>
    <n v="11"/>
    <n v="2021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s v="RA CSM 450 37kg 79m(L) X 1040mm(W)"/>
    <n v="15"/>
    <s v="Cash"/>
    <n v="0"/>
    <d v="2021-11-06T00:00:00"/>
    <n v="11"/>
    <n v="2021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s v="RA Talcum Powder (25kg)"/>
    <n v="5"/>
    <s v="Cash"/>
    <n v="0"/>
    <d v="2021-11-06T00:00:00"/>
    <n v="11"/>
    <n v="2021"/>
    <n v="312.5"/>
    <n v="-312.5"/>
    <n v="0"/>
    <n v="641194.35"/>
    <s v="Cash"/>
    <s v="Trsf 13/1/21-37,500.00 "/>
    <m/>
  </r>
  <r>
    <x v="114"/>
    <x v="6"/>
    <x v="2"/>
    <x v="154"/>
    <s v="C00000020"/>
    <x v="19"/>
    <s v="RA Woven Roving E-600 (45kg) 1120mm"/>
    <n v="7"/>
    <s v="Cash"/>
    <n v="0"/>
    <d v="2021-11-06T00:00:00"/>
    <n v="11"/>
    <n v="2021"/>
    <n v="2457"/>
    <n v="-2457"/>
    <n v="0"/>
    <n v="643651.35"/>
    <s v="Cash"/>
    <s v="Trsf 13/1/21-37,500.00 "/>
    <m/>
  </r>
  <r>
    <x v="114"/>
    <x v="6"/>
    <x v="2"/>
    <x v="154"/>
    <s v="C00000020"/>
    <x v="19"/>
    <s v="RA Mepoxe M (5kg)"/>
    <n v="4"/>
    <s v="Cash"/>
    <n v="0"/>
    <d v="2021-11-06T00:00:00"/>
    <n v="11"/>
    <n v="2021"/>
    <n v="320"/>
    <n v="-320"/>
    <n v="0"/>
    <n v="643971.35"/>
    <s v="Cash"/>
    <s v="Trsf 13/1/21-37,500.00 "/>
    <m/>
  </r>
  <r>
    <x v="114"/>
    <x v="6"/>
    <x v="2"/>
    <x v="154"/>
    <s v="C00000020"/>
    <x v="19"/>
    <s v="RK Smooth Cream (25kg)"/>
    <n v="1"/>
    <s v="Cash"/>
    <n v="0"/>
    <d v="2021-11-06T00:00:00"/>
    <n v="11"/>
    <n v="2021"/>
    <n v="1000"/>
    <n v="-1000"/>
    <n v="0"/>
    <n v="644971.35"/>
    <s v="Cash"/>
    <s v="Trsf 13/1/21-37,500.00 "/>
    <m/>
  </r>
  <r>
    <x v="115"/>
    <x v="6"/>
    <x v="2"/>
    <x v="155"/>
    <s v="C00000010"/>
    <x v="9"/>
    <s v="RA Resin 3338AW (220kg)"/>
    <n v="6"/>
    <s v="T120"/>
    <n v="120"/>
    <d v="2022-03-08T00:00:00"/>
    <n v="3"/>
    <n v="2022"/>
    <n v="12144"/>
    <n v="-12144"/>
    <n v="0"/>
    <n v="657115.35"/>
    <s v="Cash"/>
    <s v="Trsf 15/2/2022 RM16,388.00"/>
    <m/>
  </r>
  <r>
    <x v="115"/>
    <x v="6"/>
    <x v="2"/>
    <x v="155"/>
    <s v="C00000010"/>
    <x v="9"/>
    <s v="RA CSM 450 37kg 79m(L) X 1040mm(W)"/>
    <n v="6"/>
    <s v="T120"/>
    <n v="120"/>
    <d v="2022-03-08T00:00:00"/>
    <n v="3"/>
    <n v="2022"/>
    <n v="2109"/>
    <n v="-2109"/>
    <n v="0"/>
    <n v="659224.35"/>
    <s v="Cash"/>
    <s v="Trsf 15/2/2022 RM16,388.00"/>
    <m/>
  </r>
  <r>
    <x v="116"/>
    <x v="6"/>
    <x v="2"/>
    <x v="156"/>
    <s v="CA1"/>
    <x v="20"/>
    <s v="RA Resin 3317AW (20Kg)"/>
    <n v="1"/>
    <s v="Cash"/>
    <n v="0"/>
    <d v="2021-11-09T00:00:00"/>
    <n v="11"/>
    <n v="2021"/>
    <n v="240"/>
    <n v="-240"/>
    <n v="0"/>
    <n v="659464.35"/>
    <s v="Cash"/>
    <s v="Cash in 9/11/21"/>
    <m/>
  </r>
  <r>
    <x v="117"/>
    <x v="6"/>
    <x v="2"/>
    <x v="157"/>
    <s v="C00000021"/>
    <x v="21"/>
    <s v="RA Resin 3317AW (220Kg)"/>
    <n v="1"/>
    <s v="Cash"/>
    <n v="0"/>
    <d v="2021-11-10T00:00:00"/>
    <n v="11"/>
    <n v="2021"/>
    <n v="2024"/>
    <n v="-2024"/>
    <n v="0"/>
    <n v="661488.35"/>
    <s v="Cash"/>
    <s v="Chq PBB 395353, dd 301121"/>
    <m/>
  </r>
  <r>
    <x v="118"/>
    <x v="6"/>
    <x v="2"/>
    <x v="158"/>
    <s v="C00000020"/>
    <x v="19"/>
    <s v="RA Resin 3338AW (220kg)"/>
    <n v="10"/>
    <s v="Cash"/>
    <n v="0"/>
    <d v="2021-11-11T00:00:00"/>
    <n v="11"/>
    <n v="2021"/>
    <n v="20680"/>
    <n v="-20680"/>
    <n v="0"/>
    <n v="682168.35"/>
    <s v="Cash"/>
    <s v="Trsf 13/1/21-37,500.00 "/>
    <m/>
  </r>
  <r>
    <x v="118"/>
    <x v="6"/>
    <x v="2"/>
    <x v="158"/>
    <s v="C00000020"/>
    <x v="19"/>
    <s v="RA CSM 450 37kg 79m(L) X 1040mm(W)"/>
    <n v="15"/>
    <s v="Cash"/>
    <n v="0"/>
    <d v="2021-11-11T00:00:00"/>
    <n v="11"/>
    <n v="2021"/>
    <n v="5328"/>
    <n v="-5328"/>
    <n v="0"/>
    <n v="687496.35"/>
    <s v="Cash"/>
    <s v="Trsf 13/1/21-37,500.00 "/>
    <m/>
  </r>
  <r>
    <x v="118"/>
    <x v="6"/>
    <x v="2"/>
    <x v="158"/>
    <s v="C00000020"/>
    <x v="19"/>
    <s v="RA Woven Roving E-600 (45kg) 1120mm"/>
    <n v="14"/>
    <s v="Cash"/>
    <n v="0"/>
    <d v="2021-11-11T00:00:00"/>
    <n v="11"/>
    <n v="2021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s v="RA Talcum Powder (25kg)"/>
    <n v="4"/>
    <s v="Cash"/>
    <n v="0"/>
    <d v="2021-11-11T00:00:00"/>
    <n v="11"/>
    <n v="2021"/>
    <n v="250"/>
    <n v="-250"/>
    <n v="0"/>
    <n v="692660.35"/>
    <s v="Cash"/>
    <s v="Trsf 21/1/2021-RM5,000.00"/>
    <m/>
  </r>
  <r>
    <x v="118"/>
    <x v="6"/>
    <x v="2"/>
    <x v="158"/>
    <s v="C00000020"/>
    <x v="19"/>
    <s v="RK Smooth Cream (25kg)"/>
    <n v="2"/>
    <s v="Cash"/>
    <n v="0"/>
    <d v="2021-11-11T00:00:00"/>
    <n v="11"/>
    <n v="2021"/>
    <n v="2000"/>
    <n v="-2000"/>
    <n v="0"/>
    <n v="694660.35"/>
    <s v="Cash"/>
    <s v="Trsf 21/1/2021-RM5,000.00"/>
    <m/>
  </r>
  <r>
    <x v="118"/>
    <x v="6"/>
    <x v="2"/>
    <x v="159"/>
    <s v="C00000020"/>
    <x v="19"/>
    <s v="RA Talcum Powder (25kg)"/>
    <n v="5"/>
    <s v="Cash"/>
    <n v="0"/>
    <d v="2021-11-11T00:00:00"/>
    <n v="11"/>
    <n v="2021"/>
    <n v="312.5"/>
    <n v="-312.5"/>
    <n v="0"/>
    <n v="694972.85"/>
    <s v="Cash"/>
    <s v="Trsf 21/1/2021-RM5,000.00"/>
    <m/>
  </r>
  <r>
    <x v="119"/>
    <x v="6"/>
    <x v="2"/>
    <x v="160"/>
    <s v="C00000020"/>
    <x v="12"/>
    <s v="RA Resin 3317AW (220Kg)"/>
    <n v="1"/>
    <s v="Cash"/>
    <n v="0"/>
    <d v="2021-11-13T00:00:00"/>
    <n v="11"/>
    <n v="2021"/>
    <n v="2090"/>
    <n v="-2090"/>
    <n v="0"/>
    <n v="697062.85"/>
    <s v="Cash"/>
    <s v="Trsf 11/11/21 RM2,070.00"/>
    <m/>
  </r>
  <r>
    <x v="119"/>
    <x v="6"/>
    <x v="2"/>
    <x v="160"/>
    <s v="C00000020"/>
    <x v="12"/>
    <s v="RJ TR104 Hi Temp Wax"/>
    <n v="2"/>
    <s v="Cash"/>
    <n v="0"/>
    <d v="2021-11-13T00:00:00"/>
    <n v="11"/>
    <n v="2021"/>
    <n v="120"/>
    <n v="-120"/>
    <n v="0"/>
    <n v="697182.85"/>
    <s v="Cash"/>
    <s v="Trsf 12/11/21 RM1,000.00"/>
    <m/>
  </r>
  <r>
    <x v="119"/>
    <x v="6"/>
    <x v="2"/>
    <x v="160"/>
    <s v="C00000020"/>
    <x v="12"/>
    <s v="RA Gelcoat GP-H (20Kg)"/>
    <n v="2"/>
    <s v="Cash"/>
    <n v="0"/>
    <d v="2021-11-13T00:00:00"/>
    <n v="11"/>
    <n v="2021"/>
    <n v="540"/>
    <n v="-540"/>
    <n v="0"/>
    <n v="697722.85"/>
    <s v="Cash"/>
    <s v="Trsf 12/11/21 RM1,000.00"/>
    <m/>
  </r>
  <r>
    <x v="119"/>
    <x v="6"/>
    <x v="2"/>
    <x v="160"/>
    <s v="C00000020"/>
    <x v="12"/>
    <s v="RA Pigment H 2006 Dark Grey (5Kg)"/>
    <n v="2"/>
    <s v="Cash"/>
    <n v="0"/>
    <d v="2021-11-13T00:00:00"/>
    <n v="11"/>
    <n v="2021"/>
    <n v="320"/>
    <n v="-320"/>
    <n v="0"/>
    <n v="698042.85"/>
    <s v="Cash"/>
    <s v="Trsf 12/11/21 RM1,000.00"/>
    <m/>
  </r>
  <r>
    <x v="119"/>
    <x v="6"/>
    <x v="2"/>
    <x v="161"/>
    <s v="C00000019"/>
    <x v="18"/>
    <s v="RA Resin 3338AW (220kg)"/>
    <n v="2"/>
    <s v="Cash"/>
    <n v="0"/>
    <d v="2021-11-13T00:00:00"/>
    <n v="11"/>
    <n v="2021"/>
    <n v="4048"/>
    <n v="-4048"/>
    <n v="0"/>
    <n v="702090.85"/>
    <s v="Cash"/>
    <s v="Trsf 13/11/21, RM5,366.60"/>
    <m/>
  </r>
  <r>
    <x v="119"/>
    <x v="6"/>
    <x v="2"/>
    <x v="161"/>
    <s v="C00000019"/>
    <x v="18"/>
    <s v="RG CSM 450 CQ 54kg 64m(L) X 1860mm(W)"/>
    <n v="2"/>
    <s v="Cash"/>
    <n v="0"/>
    <d v="2021-11-13T00:00:00"/>
    <n v="11"/>
    <n v="2021"/>
    <n v="993.6"/>
    <n v="-993.6"/>
    <n v="0"/>
    <n v="703084.45"/>
    <s v="Cash"/>
    <s v="Trsf 13/11/21, RM5,366.60"/>
    <m/>
  </r>
  <r>
    <x v="119"/>
    <x v="6"/>
    <x v="2"/>
    <x v="161"/>
    <s v="C00000019"/>
    <x v="18"/>
    <s v="RA Talcum Powder (25kg)"/>
    <n v="2"/>
    <s v="Cash"/>
    <n v="0"/>
    <d v="2021-11-13T00:00:00"/>
    <n v="11"/>
    <n v="2021"/>
    <n v="125"/>
    <n v="-125"/>
    <n v="0"/>
    <n v="703209.45"/>
    <s v="Cash"/>
    <s v="Trsf 13/11/21, RM5,366.60"/>
    <m/>
  </r>
  <r>
    <x v="119"/>
    <x v="6"/>
    <x v="2"/>
    <x v="161"/>
    <s v="C00000019"/>
    <x v="18"/>
    <s v="RA Butanox M50 (5kg)"/>
    <n v="2"/>
    <s v="Cash"/>
    <n v="0"/>
    <d v="2021-11-13T00:00:00"/>
    <n v="11"/>
    <n v="2021"/>
    <n v="200"/>
    <n v="-200"/>
    <n v="0"/>
    <n v="703409.45"/>
    <s v="Cash"/>
    <s v="Trsf 13/11/21, RM5,366.60"/>
    <m/>
  </r>
  <r>
    <x v="120"/>
    <x v="6"/>
    <x v="2"/>
    <x v="162"/>
    <s v="C00000003"/>
    <x v="2"/>
    <s v="RA Resin 3317AW (220Kg)"/>
    <n v="1"/>
    <s v="T45"/>
    <n v="45"/>
    <d v="2022-01-07T00:00:00"/>
    <n v="1"/>
    <n v="2022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s v="RA Mepoxe M (5kg)"/>
    <n v="2"/>
    <s v="T45"/>
    <n v="45"/>
    <d v="2022-01-07T00:00:00"/>
    <n v="1"/>
    <n v="2022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s v="RA Talcum Powder (25kg)"/>
    <n v="3"/>
    <s v="T45"/>
    <n v="45"/>
    <d v="2022-01-07T00:00:00"/>
    <n v="1"/>
    <n v="2022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s v="RA Resin 3338AW (220kg)"/>
    <n v="1"/>
    <s v="Cash"/>
    <n v="0"/>
    <d v="2021-11-26T00:00:00"/>
    <n v="11"/>
    <n v="2021"/>
    <n v="2024"/>
    <n v="-2024"/>
    <n v="0"/>
    <n v="707799.95"/>
    <s v="Cash"/>
    <s v="Trsf 28/11/21"/>
    <m/>
  </r>
  <r>
    <x v="121"/>
    <x v="6"/>
    <x v="2"/>
    <x v="163"/>
    <s v="C00000019"/>
    <x v="18"/>
    <s v="RA Talcum Powder (25kg)"/>
    <n v="4"/>
    <s v="Cash"/>
    <n v="0"/>
    <d v="2021-11-26T00:00:00"/>
    <n v="11"/>
    <n v="2021"/>
    <n v="250"/>
    <n v="-250"/>
    <n v="0"/>
    <n v="708049.95"/>
    <s v="Cash"/>
    <s v="Trsf 28/11/21"/>
    <m/>
  </r>
  <r>
    <x v="121"/>
    <x v="6"/>
    <x v="2"/>
    <x v="163"/>
    <s v="C00000019"/>
    <x v="18"/>
    <s v="RA Butanox M50 (5kg)"/>
    <n v="1"/>
    <s v="Cash"/>
    <n v="0"/>
    <d v="2021-11-26T00:00:00"/>
    <n v="11"/>
    <n v="2021"/>
    <n v="100"/>
    <n v="-100"/>
    <n v="0"/>
    <n v="708149.95"/>
    <s v="Cash"/>
    <s v="Trsf 28/11/21"/>
    <m/>
  </r>
  <r>
    <x v="121"/>
    <x v="6"/>
    <x v="2"/>
    <x v="164"/>
    <s v="C00000019"/>
    <x v="18"/>
    <s v="RA Resin 3338AW (220kg)"/>
    <n v="1"/>
    <s v="Cash"/>
    <n v="0"/>
    <d v="2021-11-26T00:00:00"/>
    <n v="11"/>
    <n v="2021"/>
    <n v="2024"/>
    <n v="-2024"/>
    <n v="0"/>
    <n v="710173.95"/>
    <s v="Cash"/>
    <s v="Trsf 28/11/21"/>
    <m/>
  </r>
  <r>
    <x v="122"/>
    <x v="6"/>
    <x v="2"/>
    <x v="165"/>
    <s v="C00000008"/>
    <x v="7"/>
    <s v="RA Resin 3317AW (220Kg)"/>
    <n v="1"/>
    <s v="Cash"/>
    <n v="0"/>
    <d v="2021-11-29T00:00:00"/>
    <n v="11"/>
    <n v="2021"/>
    <n v="2090"/>
    <n v="-2090"/>
    <n v="0"/>
    <n v="712263.95"/>
    <s v="Cash"/>
    <s v="Trsf 21/1/2022, RM4,006.00"/>
    <m/>
  </r>
  <r>
    <x v="122"/>
    <x v="6"/>
    <x v="2"/>
    <x v="165"/>
    <s v="C00000008"/>
    <x v="7"/>
    <s v="RA CSM 450 30kg 79m(L) X 1040mm(W)"/>
    <n v="4"/>
    <s v="Cash"/>
    <n v="0"/>
    <d v="2021-11-29T00:00:00"/>
    <n v="11"/>
    <n v="2021"/>
    <n v="1406"/>
    <n v="-1406"/>
    <n v="0"/>
    <n v="713669.95"/>
    <s v="Cash"/>
    <s v="Trsf 21/1/2022, RM4,006.00"/>
    <m/>
  </r>
  <r>
    <x v="123"/>
    <x v="0"/>
    <x v="2"/>
    <x v="166"/>
    <s v="C00000020"/>
    <x v="19"/>
    <s v="RA Resin 3317AW (220Kg)"/>
    <n v="3"/>
    <s v="Cash"/>
    <n v="0"/>
    <d v="2021-12-07T00:00:00"/>
    <n v="12"/>
    <n v="2021"/>
    <n v="6138"/>
    <n v="-6138"/>
    <n v="0"/>
    <n v="719807.95"/>
    <s v="Cash"/>
    <s v="Trsf 7/12/21"/>
    <m/>
  </r>
  <r>
    <x v="123"/>
    <x v="0"/>
    <x v="2"/>
    <x v="166"/>
    <s v="C00000020"/>
    <x v="19"/>
    <s v="RA CSM 450 37kg 79m(L) X 1040mm(W)"/>
    <n v="9"/>
    <s v="Cash"/>
    <n v="0"/>
    <d v="2021-12-07T00:00:00"/>
    <n v="12"/>
    <n v="2021"/>
    <n v="3263.4"/>
    <n v="-3263.4"/>
    <n v="0"/>
    <n v="723071.35"/>
    <s v="Cash"/>
    <s v="Trsf 7/12/21"/>
    <m/>
  </r>
  <r>
    <x v="123"/>
    <x v="0"/>
    <x v="2"/>
    <x v="166"/>
    <s v="C00000020"/>
    <x v="19"/>
    <s v="RA Woven Roving E-600 (45kg) 1120mm"/>
    <n v="6"/>
    <s v="Cash"/>
    <n v="0"/>
    <d v="2021-12-07T00:00:00"/>
    <n v="12"/>
    <n v="2021"/>
    <n v="2430"/>
    <n v="-2430"/>
    <n v="0"/>
    <n v="725501.35"/>
    <s v="Cash"/>
    <s v="Trsf 7/12/21"/>
    <m/>
  </r>
  <r>
    <x v="123"/>
    <x v="0"/>
    <x v="2"/>
    <x v="166"/>
    <s v="C00000020"/>
    <x v="19"/>
    <s v="RA Talcum Powder (25kg)"/>
    <n v="3"/>
    <s v="Cash"/>
    <n v="0"/>
    <d v="2021-12-07T00:00:00"/>
    <n v="12"/>
    <n v="2021"/>
    <n v="187.5"/>
    <n v="-187.5"/>
    <n v="0"/>
    <n v="725688.85"/>
    <s v="Cash"/>
    <s v="Trsf 7/12/21"/>
    <m/>
  </r>
  <r>
    <x v="123"/>
    <x v="0"/>
    <x v="2"/>
    <x v="166"/>
    <s v="C00000020"/>
    <x v="19"/>
    <s v="RA Mepoxe M (5kg)"/>
    <n v="2"/>
    <s v="Cash"/>
    <n v="0"/>
    <d v="2021-12-07T00:00:00"/>
    <n v="12"/>
    <n v="2021"/>
    <n v="170"/>
    <n v="-170"/>
    <n v="0"/>
    <n v="725858.85"/>
    <s v="Cash"/>
    <s v="Trsf 7/12/21"/>
    <m/>
  </r>
  <r>
    <x v="124"/>
    <x v="0"/>
    <x v="2"/>
    <x v="167"/>
    <s v="C00000013"/>
    <x v="12"/>
    <s v="RA Resin 3317AW (220Kg)"/>
    <n v="1"/>
    <s v="Cash"/>
    <n v="0"/>
    <d v="2021-12-10T00:00:00"/>
    <n v="12"/>
    <n v="2021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s v="RJ TR104 Hi Temp Wax"/>
    <n v="1"/>
    <s v="Cash"/>
    <n v="0"/>
    <d v="2021-12-10T00:00:00"/>
    <n v="12"/>
    <n v="2021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s v="RA Gelcoat GP-H (20Kg)"/>
    <n v="1"/>
    <s v="Cash"/>
    <n v="0"/>
    <d v="2021-12-10T00:00:00"/>
    <n v="12"/>
    <n v="2021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s v="RA Pigment H 2006 Dark Grey (5Kg)"/>
    <n v="2"/>
    <s v="Cash"/>
    <n v="0"/>
    <d v="2021-12-10T00:00:00"/>
    <n v="12"/>
    <n v="2021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s v="RE Frekote 770NC (1 Gallon)"/>
    <n v="1"/>
    <s v="Cash"/>
    <n v="0"/>
    <d v="2021-12-10T00:00:00"/>
    <n v="12"/>
    <n v="2021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s v="RA Mepoxe M (5kg)"/>
    <n v="2"/>
    <s v="Cash"/>
    <n v="0"/>
    <d v="2021-12-10T00:00:00"/>
    <n v="12"/>
    <n v="2021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s v="RD Paint Brush 1.1/2&quot;(12Pc/Ctr)"/>
    <n v="1"/>
    <s v="Cash"/>
    <n v="0"/>
    <d v="2021-12-10T00:00:00"/>
    <n v="12"/>
    <n v="2021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s v="RA CSM 450 GSM 54kg 64m(L) X 1860mm(W)"/>
    <n v="1"/>
    <s v="Cash"/>
    <n v="0"/>
    <d v="2021-12-10T00:00:00"/>
    <n v="12"/>
    <n v="2021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s v="RA CSM 300 GSM 54Kg 96m(L) X 1860mm(W)"/>
    <n v="1"/>
    <s v="Cash"/>
    <n v="0"/>
    <d v="2021-12-10T00:00:00"/>
    <n v="12"/>
    <n v="2021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s v="RA Tissue Mat (300M2) 30G/M2 1Meter (9Kg) Soft"/>
    <n v="1"/>
    <s v="Cash"/>
    <n v="0"/>
    <d v="2021-12-10T00:00:00"/>
    <n v="12"/>
    <n v="2021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s v="RA Resin 9539W (225Kg)"/>
    <n v="5"/>
    <s v="Cash"/>
    <n v="0"/>
    <d v="2021-12-10T00:00:00"/>
    <n v="12"/>
    <n v="2021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s v="RA CSM 450 TWL 60kg 64m(L) X 2080mm(W)"/>
    <n v="6"/>
    <s v="Cash"/>
    <n v="0"/>
    <d v="2021-12-10T00:00:00"/>
    <n v="12"/>
    <n v="2021"/>
    <n v="3420"/>
    <n v="-3420"/>
    <n v="0"/>
    <n v="744916.74999999988"/>
    <s v="Cash"/>
    <s v="Trsf 26/2/22-RM2,900.00(2,769.80partial), Trsf 15/3/22-RM16,000.00(RM650.20partial)"/>
    <m/>
  </r>
  <r>
    <x v="124"/>
    <x v="0"/>
    <x v="2"/>
    <x v="168"/>
    <s v="C00000020"/>
    <x v="19"/>
    <s v="RA Woven Roving E-600 (45kg) 1120mm"/>
    <n v="7"/>
    <s v="Cash"/>
    <n v="0"/>
    <d v="2021-12-10T00:00:00"/>
    <n v="12"/>
    <n v="2021"/>
    <n v="2835"/>
    <n v="-2835"/>
    <n v="0"/>
    <n v="747751.74999999988"/>
    <s v="Cash"/>
    <s v="Trsf 15/3/22-RM16,000.00"/>
    <m/>
  </r>
  <r>
    <x v="124"/>
    <x v="0"/>
    <x v="2"/>
    <x v="168"/>
    <s v="C00000020"/>
    <x v="19"/>
    <s v="RA Talcum Powder (25kg)"/>
    <n v="5"/>
    <s v="Cash"/>
    <n v="0"/>
    <d v="2021-12-10T00:00:00"/>
    <n v="12"/>
    <n v="2021"/>
    <n v="312.5"/>
    <n v="-312.5"/>
    <n v="0"/>
    <n v="748064.24999999988"/>
    <s v="Cash"/>
    <s v="Trsf 15/3/22-RM16,000.00"/>
    <m/>
  </r>
  <r>
    <x v="124"/>
    <x v="0"/>
    <x v="2"/>
    <x v="168"/>
    <s v="C00000020"/>
    <x v="19"/>
    <s v="RK Smooth Cream (25kg)"/>
    <n v="1"/>
    <s v="Cash"/>
    <n v="0"/>
    <d v="2021-12-10T00:00:00"/>
    <n v="12"/>
    <n v="2021"/>
    <n v="1000"/>
    <n v="-1000"/>
    <n v="0"/>
    <n v="749064.24999999988"/>
    <s v="Cash"/>
    <s v="Trsf 15/3/22-RM16,000.00"/>
    <m/>
  </r>
  <r>
    <x v="124"/>
    <x v="0"/>
    <x v="2"/>
    <x v="168"/>
    <s v="C00000020"/>
    <x v="19"/>
    <s v="RA Mepoxe M (5kg)"/>
    <n v="2"/>
    <s v="Cash"/>
    <n v="0"/>
    <d v="2021-12-10T00:00:00"/>
    <n v="12"/>
    <n v="2021"/>
    <n v="170"/>
    <n v="-170"/>
    <n v="0"/>
    <n v="749234.24999999988"/>
    <s v="Cash"/>
    <s v="Trsf 15/3/22-RM16,000.00"/>
    <m/>
  </r>
  <r>
    <x v="124"/>
    <x v="0"/>
    <x v="2"/>
    <x v="168"/>
    <s v="C00000020"/>
    <x v="19"/>
    <s v="RA CSM 450 GSM 51kg 64m(L) X 1860mm(W)"/>
    <n v="1"/>
    <s v="Cash"/>
    <n v="0"/>
    <d v="2021-12-10T00:00:00"/>
    <n v="12"/>
    <n v="2021"/>
    <n v="484.5"/>
    <n v="-484.5"/>
    <n v="0"/>
    <n v="749718.74999999988"/>
    <s v="Cash"/>
    <s v="Trsf 15/3/22-RM16,000.00"/>
    <m/>
  </r>
  <r>
    <x v="125"/>
    <x v="0"/>
    <x v="2"/>
    <x v="169"/>
    <s v="C00000010"/>
    <x v="9"/>
    <s v="RA Resin 3338AW (220kg)"/>
    <n v="6"/>
    <s v="T120"/>
    <n v="120"/>
    <d v="2022-04-14T00:00:00"/>
    <n v="4"/>
    <n v="2022"/>
    <n v="12144"/>
    <n v="-12144"/>
    <n v="0"/>
    <n v="761862.74999999988"/>
    <s v="Term"/>
    <s v="Trsf 14/3/2022 RM22,264.00"/>
    <m/>
  </r>
  <r>
    <x v="125"/>
    <x v="0"/>
    <x v="2"/>
    <x v="170"/>
    <s v="C00000004"/>
    <x v="3"/>
    <s v="RA Resin 3338AW (220kg)"/>
    <n v="5"/>
    <s v="T120"/>
    <n v="120"/>
    <d v="2022-04-14T00:00:00"/>
    <n v="4"/>
    <n v="2022"/>
    <n v="10120"/>
    <n v="-10120"/>
    <n v="0"/>
    <n v="771982.74999999988"/>
    <s v="Term"/>
    <s v="HLB010464Cleared21/4/22-RM15,895.80"/>
    <m/>
  </r>
  <r>
    <x v="125"/>
    <x v="0"/>
    <x v="2"/>
    <x v="170"/>
    <s v="C00000004"/>
    <x v="3"/>
    <s v="RF Resin 3338NW (220Kg)"/>
    <n v="1"/>
    <s v="T120"/>
    <n v="120"/>
    <d v="2022-04-14T00:00:00"/>
    <n v="4"/>
    <n v="2022"/>
    <n v="2024"/>
    <n v="-2024"/>
    <n v="0"/>
    <n v="774006.74999999988"/>
    <s v="Term"/>
    <s v="HLB010464Cleared21/4/22-RM15,895.80"/>
    <m/>
  </r>
  <r>
    <x v="125"/>
    <x v="0"/>
    <x v="2"/>
    <x v="170"/>
    <s v="C00000004"/>
    <x v="3"/>
    <s v="RA Mepoxe M (5kg)"/>
    <n v="4"/>
    <s v="T120"/>
    <n v="120"/>
    <d v="2022-04-14T00:00:00"/>
    <n v="4"/>
    <n v="2022"/>
    <n v="340"/>
    <n v="-340"/>
    <n v="0"/>
    <n v="774346.74999999988"/>
    <s v="Term"/>
    <s v="HLB010464Cleared21/4/22-RM15,895.80"/>
    <m/>
  </r>
  <r>
    <x v="126"/>
    <x v="0"/>
    <x v="2"/>
    <x v="171"/>
    <s v="C00000004"/>
    <x v="3"/>
    <s v="RA Accelerator (5kg)"/>
    <n v="1"/>
    <s v="T121"/>
    <n v="120"/>
    <d v="2022-04-15T00:00:00"/>
    <n v="4"/>
    <n v="2022"/>
    <n v="390"/>
    <n v="-390"/>
    <n v="0"/>
    <n v="774736.74999999988"/>
    <s v="Term"/>
    <s v="HLB010464Cleared21/4/22-RM15,895.80"/>
    <m/>
  </r>
  <r>
    <x v="127"/>
    <x v="0"/>
    <x v="2"/>
    <x v="172"/>
    <s v="C00000020"/>
    <x v="19"/>
    <s v="RA Resin 3317AW (220Kg)"/>
    <n v="3"/>
    <s v="Cash"/>
    <n v="0"/>
    <d v="2021-12-20T00:00:00"/>
    <n v="12"/>
    <n v="2021"/>
    <n v="6270"/>
    <n v="-6270"/>
    <n v="0"/>
    <n v="781006.74999999988"/>
    <s v="Cash"/>
    <s v="Trsf 15/3/22-RM16,000.00"/>
    <m/>
  </r>
  <r>
    <x v="127"/>
    <x v="0"/>
    <x v="2"/>
    <x v="172"/>
    <s v="C00000020"/>
    <x v="19"/>
    <s v="RK Smooth Cream (25kg)"/>
    <n v="1"/>
    <s v="Cash"/>
    <n v="0"/>
    <d v="2021-12-20T00:00:00"/>
    <n v="12"/>
    <n v="2021"/>
    <n v="1000"/>
    <n v="-1000"/>
    <n v="0"/>
    <n v="782006.74999999988"/>
    <s v="Cash"/>
    <s v="Trsf 15/3/22-RM16,000.00"/>
    <m/>
  </r>
  <r>
    <x v="127"/>
    <x v="0"/>
    <x v="2"/>
    <x v="172"/>
    <s v="C00000020"/>
    <x v="19"/>
    <s v="RA Talcum Powder (25kg)"/>
    <n v="3"/>
    <s v="Cash"/>
    <n v="0"/>
    <d v="2021-12-20T00:00:00"/>
    <n v="12"/>
    <n v="2021"/>
    <n v="187.5"/>
    <n v="-187.5"/>
    <n v="0"/>
    <n v="782194.24999999988"/>
    <s v="Cash"/>
    <s v="Trsf 15/3/22-RM16,000.00"/>
    <m/>
  </r>
  <r>
    <x v="128"/>
    <x v="0"/>
    <x v="2"/>
    <x v="173"/>
    <s v="C00000004"/>
    <x v="3"/>
    <s v="RA CSM 300 TWL 54Kg 96m(L) X 1860mm(W)"/>
    <n v="1"/>
    <s v="T120"/>
    <n v="120"/>
    <d v="2022-04-20T00:00:00"/>
    <n v="4"/>
    <n v="2022"/>
    <n v="513"/>
    <n v="-513"/>
    <n v="0"/>
    <n v="782707.24999999988"/>
    <s v="Term"/>
    <s v="HLB010464Cleared21/4/22-RM15,895.80"/>
    <m/>
  </r>
  <r>
    <x v="128"/>
    <x v="0"/>
    <x v="2"/>
    <x v="173"/>
    <s v="C00000004"/>
    <x v="3"/>
    <s v="RL CSM 450 Jushi 64kg 1800mm(W)"/>
    <n v="4"/>
    <s v="T121"/>
    <n v="120"/>
    <d v="2022-04-20T00:00:00"/>
    <n v="4"/>
    <n v="2022"/>
    <n v="2508.8000000000002"/>
    <n v="-2508.8000000000002"/>
    <n v="0"/>
    <n v="785216.04999999993"/>
    <s v="Term"/>
    <s v="HLB010464Cleared21/4/22-RM15,895.80"/>
    <m/>
  </r>
  <r>
    <x v="129"/>
    <x v="0"/>
    <x v="2"/>
    <x v="174"/>
    <s v="C00000020"/>
    <x v="19"/>
    <s v="RA Resin 3317AW (220Kg)"/>
    <n v="3"/>
    <s v="Cash"/>
    <n v="0"/>
    <d v="2021-12-22T00:00:00"/>
    <n v="12"/>
    <n v="2021"/>
    <n v="6270"/>
    <n v="-6270"/>
    <n v="0"/>
    <n v="791486.04999999993"/>
    <s v="Cash"/>
    <s v="Trsf 15/3/22-RM16,000.00(RM3,090.30), Trsf 23/3/22-RM4,800.00(RM3,179.70)"/>
    <m/>
  </r>
  <r>
    <x v="129"/>
    <x v="0"/>
    <x v="2"/>
    <x v="174"/>
    <s v="C00000020"/>
    <x v="19"/>
    <s v="RK Smooth Cream (25kg)"/>
    <n v="1"/>
    <s v="Cash"/>
    <n v="0"/>
    <d v="2021-12-22T00:00:00"/>
    <n v="12"/>
    <n v="2021"/>
    <n v="1000"/>
    <n v="-1000"/>
    <n v="0"/>
    <n v="792486.04999999993"/>
    <s v="Cash"/>
    <s v="Trsf 23/3/22-RM4,800.00"/>
    <m/>
  </r>
  <r>
    <x v="129"/>
    <x v="0"/>
    <x v="2"/>
    <x v="174"/>
    <s v="C00000020"/>
    <x v="19"/>
    <s v="RA Talcum Powder (25kg)"/>
    <n v="3"/>
    <s v="Cash"/>
    <n v="0"/>
    <d v="2021-12-22T00:00:00"/>
    <n v="12"/>
    <n v="2021"/>
    <n v="187.5"/>
    <n v="-187.5"/>
    <n v="0"/>
    <n v="792673.54999999993"/>
    <s v="Cash"/>
    <s v="Trsf 23/3/22-RM4,800.00"/>
    <m/>
  </r>
  <r>
    <x v="129"/>
    <x v="0"/>
    <x v="2"/>
    <x v="174"/>
    <s v="C00000020"/>
    <x v="19"/>
    <s v="RL CSM 450 Jushi 37kg 1040mm(W)"/>
    <n v="8"/>
    <s v="Cash"/>
    <n v="0"/>
    <d v="2021-12-22T00:00:00"/>
    <n v="12"/>
    <n v="2021"/>
    <n v="3108"/>
    <n v="-3108"/>
    <n v="0"/>
    <n v="795781.54999999993"/>
    <s v="Cash"/>
    <s v="Trsf 23/3/22-RM4,800(RM432.80), Trsf 25/3/22-RM6,000.00(RM2,675.20)"/>
    <m/>
  </r>
  <r>
    <x v="130"/>
    <x v="0"/>
    <x v="2"/>
    <x v="175"/>
    <s v="C00000020"/>
    <x v="19"/>
    <s v="RL CSM 450 Jushi 37kg 1040mm(W)"/>
    <n v="2"/>
    <s v="Cash"/>
    <n v="0"/>
    <d v="2021-12-24T00:00:00"/>
    <n v="12"/>
    <n v="2021"/>
    <n v="777"/>
    <n v="-777"/>
    <n v="0"/>
    <n v="796558.54999999993"/>
    <s v="Cash"/>
    <s v="Trsf 25/3/22-RM6,000.00"/>
    <m/>
  </r>
  <r>
    <x v="131"/>
    <x v="0"/>
    <x v="2"/>
    <x v="176"/>
    <s v="C00000020"/>
    <x v="19"/>
    <s v="RL CSM 450 Jushi 37kg 1040mm(W)"/>
    <n v="2"/>
    <s v="Cash"/>
    <n v="0"/>
    <d v="2021-12-27T00:00:00"/>
    <n v="12"/>
    <n v="2021"/>
    <n v="777"/>
    <n v="-777"/>
    <n v="0"/>
    <n v="797335.54999999993"/>
    <s v="Cash"/>
    <s v="Trsf 25/3/22-RM6,000.00"/>
    <m/>
  </r>
  <r>
    <x v="131"/>
    <x v="0"/>
    <x v="2"/>
    <x v="176"/>
    <s v="C00000020"/>
    <x v="19"/>
    <s v="RC Woven Roving E-800 1000mm (40Kg)"/>
    <n v="1"/>
    <s v="Cash"/>
    <n v="0"/>
    <d v="2021-12-27T00:00:00"/>
    <n v="12"/>
    <n v="2021"/>
    <n v="300"/>
    <n v="-300"/>
    <n v="0"/>
    <n v="797635.54999999993"/>
    <s v="Cash"/>
    <s v="Trsf 25/3/22-RM6,000.00"/>
    <m/>
  </r>
  <r>
    <x v="132"/>
    <x v="0"/>
    <x v="2"/>
    <x v="177"/>
    <s v="C00000001"/>
    <x v="0"/>
    <s v="RA Resin 3317AW (220Kg)"/>
    <n v="2"/>
    <s v="Cash"/>
    <n v="0"/>
    <d v="2021-12-28T00:00:00"/>
    <n v="12"/>
    <n v="2021"/>
    <n v="4136"/>
    <n v="-4136"/>
    <n v="0"/>
    <n v="801771.54999999993"/>
    <s v="Cash"/>
    <s v="Trsf 31/12/21, "/>
    <m/>
  </r>
  <r>
    <x v="132"/>
    <x v="0"/>
    <x v="2"/>
    <x v="177"/>
    <s v="C00000001"/>
    <x v="0"/>
    <s v="RA CSM 450 (30Kg) 64m(L) x 1040mm(W)"/>
    <n v="5"/>
    <s v="Cash"/>
    <n v="0"/>
    <d v="2021-12-28T00:00:00"/>
    <n v="12"/>
    <n v="2021"/>
    <n v="1455"/>
    <n v="-1455"/>
    <n v="0"/>
    <n v="803226.54999999993"/>
    <s v="Cash"/>
    <s v="Trsf 31/12/21, "/>
    <m/>
  </r>
  <r>
    <x v="133"/>
    <x v="0"/>
    <x v="2"/>
    <x v="178"/>
    <s v="C00000020"/>
    <x v="19"/>
    <s v="RA Resin 3317AW (220Kg)"/>
    <n v="5"/>
    <s v="Cash"/>
    <n v="0"/>
    <d v="2021-12-30T00:00:00"/>
    <n v="12"/>
    <n v="2021"/>
    <n v="10450"/>
    <n v="-10450"/>
    <n v="0"/>
    <n v="813676.54999999993"/>
    <s v="Cash"/>
    <s v="Trsf 25/3/22-RM6,000.00(RM1,470.80partial), Trsf 22/3/22-RM6,200.00, Trsf 05/04/22-RM7,000.00(2,779.20partial)"/>
    <m/>
  </r>
  <r>
    <x v="133"/>
    <x v="0"/>
    <x v="2"/>
    <x v="178"/>
    <s v="C00000020"/>
    <x v="19"/>
    <s v="RA CSM 450 (30Kg) 64m(L) x 1040mm(W)"/>
    <n v="15"/>
    <s v="Cash"/>
    <n v="0"/>
    <d v="2021-12-30T00:00:00"/>
    <n v="12"/>
    <n v="2021"/>
    <n v="4410"/>
    <n v="-4410"/>
    <n v="0"/>
    <n v="818086.54999999993"/>
    <s v="Cash"/>
    <s v="Trsf 05/04/22-RM7,000.00(4,220.80(partial), Trsf 7/4/22-RM3,000.00(189.20partial)"/>
    <m/>
  </r>
  <r>
    <x v="133"/>
    <x v="0"/>
    <x v="2"/>
    <x v="178"/>
    <s v="C00000020"/>
    <x v="19"/>
    <s v="RF Woven Roving E-600 (45kg) 1120mm"/>
    <n v="8"/>
    <s v="Cash"/>
    <n v="0"/>
    <d v="2021-12-30T00:00:00"/>
    <n v="12"/>
    <n v="2021"/>
    <n v="2808"/>
    <n v="-2808"/>
    <n v="0"/>
    <n v="820894.54999999993"/>
    <s v="Cash"/>
    <s v="Trsf 7/4/22-RM3,000.00(2,808.00partial)"/>
    <m/>
  </r>
  <r>
    <x v="133"/>
    <x v="0"/>
    <x v="2"/>
    <x v="178"/>
    <s v="C00000020"/>
    <x v="19"/>
    <s v="RA Talcum Powder (25kg)"/>
    <n v="5"/>
    <s v="Cash"/>
    <n v="0"/>
    <d v="2021-12-30T00:00:00"/>
    <n v="12"/>
    <n v="2021"/>
    <n v="312.5"/>
    <n v="-312.5"/>
    <n v="0"/>
    <n v="821207.04999999993"/>
    <s v="Cash"/>
    <s v="Trsf 7/4/22-RM3,000.00(2.80partial), Trsf 8/4/22-RM5,000.00(309.70partial)"/>
    <m/>
  </r>
  <r>
    <x v="133"/>
    <x v="0"/>
    <x v="2"/>
    <x v="178"/>
    <s v="C00000020"/>
    <x v="19"/>
    <s v="RK Smooth Cream (25kg)"/>
    <n v="1"/>
    <s v="Cash"/>
    <n v="0"/>
    <d v="2021-12-30T00:00:00"/>
    <n v="12"/>
    <n v="2021"/>
    <n v="1000"/>
    <n v="-1000"/>
    <n v="0"/>
    <n v="822207.04999999993"/>
    <s v="Cash"/>
    <s v="Trsf 8/4/22-RM5,000.00"/>
    <m/>
  </r>
  <r>
    <x v="133"/>
    <x v="0"/>
    <x v="2"/>
    <x v="178"/>
    <s v="C00000020"/>
    <x v="19"/>
    <s v="RA Mepoxe M (5kg)"/>
    <n v="4"/>
    <s v="Cash"/>
    <n v="0"/>
    <d v="2021-12-30T00:00:00"/>
    <n v="12"/>
    <n v="2021"/>
    <n v="340"/>
    <n v="-340"/>
    <n v="0"/>
    <n v="822547.04999999993"/>
    <s v="Cash"/>
    <s v="Trsf 8/4/22-RM5,000.00"/>
    <m/>
  </r>
  <r>
    <x v="134"/>
    <x v="0"/>
    <x v="2"/>
    <x v="179"/>
    <s v="C00000010"/>
    <x v="9"/>
    <s v="RA Resin 3338AW (220kg)"/>
    <n v="4"/>
    <s v="T120"/>
    <n v="120"/>
    <d v="2022-04-30T00:00:00"/>
    <n v="4"/>
    <n v="2022"/>
    <n v="8096"/>
    <n v="-8096"/>
    <n v="0"/>
    <n v="830643.04999999993"/>
    <s v="Term"/>
    <s v="Trsf 14/3/2022 RM22,264.00"/>
    <m/>
  </r>
  <r>
    <x v="134"/>
    <x v="0"/>
    <x v="2"/>
    <x v="179"/>
    <s v="C00000010"/>
    <x v="9"/>
    <s v="RA Resin 3317AW (220Kg)"/>
    <n v="1"/>
    <s v="T120"/>
    <n v="120"/>
    <d v="2022-04-30T00:00:00"/>
    <n v="4"/>
    <n v="2022"/>
    <n v="2024"/>
    <n v="-2024"/>
    <n v="0"/>
    <n v="832667.04999999993"/>
    <s v="Term"/>
    <s v="Trsf 14/3/2022 RM22,264.00"/>
    <m/>
  </r>
  <r>
    <x v="134"/>
    <x v="0"/>
    <x v="2"/>
    <x v="180"/>
    <s v="C00000019"/>
    <x v="18"/>
    <s v="RA Resin 3338AW (220kg)"/>
    <n v="2"/>
    <s v="Cash"/>
    <n v="0"/>
    <d v="2021-12-31T00:00:00"/>
    <n v="12"/>
    <n v="2021"/>
    <n v="4136"/>
    <n v="-4136"/>
    <n v="0"/>
    <n v="836803.04999999993"/>
    <s v="Cash"/>
    <s v="Trsf 1/1/2022 RM5,014.80"/>
    <m/>
  </r>
  <r>
    <x v="134"/>
    <x v="0"/>
    <x v="2"/>
    <x v="180"/>
    <s v="C00000019"/>
    <x v="18"/>
    <s v="RA Talcum Powder (25kg)"/>
    <n v="4"/>
    <s v="Cash"/>
    <n v="0"/>
    <d v="2021-12-31T00:00:00"/>
    <n v="12"/>
    <n v="2021"/>
    <n v="250"/>
    <n v="-250"/>
    <n v="0"/>
    <n v="837053.04999999993"/>
    <s v="Cash"/>
    <s v="Trsf 1/1/2022 RM5,014.80"/>
    <m/>
  </r>
  <r>
    <x v="134"/>
    <x v="0"/>
    <x v="2"/>
    <x v="180"/>
    <s v="C00000019"/>
    <x v="18"/>
    <s v="RA Butanox M50 (5kg)"/>
    <n v="1"/>
    <s v="Cash"/>
    <n v="0"/>
    <d v="2021-12-31T00:00:00"/>
    <n v="12"/>
    <n v="2021"/>
    <n v="105"/>
    <n v="-105"/>
    <n v="0"/>
    <n v="837158.04999999993"/>
    <s v="Cash"/>
    <s v="Trsf 1/1/2022 RM5,014.80"/>
    <m/>
  </r>
  <r>
    <x v="134"/>
    <x v="0"/>
    <x v="2"/>
    <x v="180"/>
    <s v="C00000019"/>
    <x v="18"/>
    <s v="RG CSM 450 CQ 54kg 64m(L) X 1860mm(W)"/>
    <n v="1"/>
    <s v="Cash"/>
    <n v="0"/>
    <d v="2021-12-31T00:00:00"/>
    <n v="12"/>
    <n v="2021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s v="RG Resin 3317AW (220Kg)"/>
    <n v="3"/>
    <s v="Cash"/>
    <n v="0"/>
    <d v="2022-01-03T00:00:00"/>
    <n v="1"/>
    <n v="2022"/>
    <n v="6270"/>
    <n v="-6270"/>
    <n v="0"/>
    <n v="843951.85"/>
    <s v="Cash"/>
    <s v="Trsf 8/4/22-RM5,000.00(3,350.30partial), Trsf 12/4/22-RM10,000.00(2,919.70partial)"/>
    <m/>
  </r>
  <r>
    <x v="135"/>
    <x v="7"/>
    <x v="3"/>
    <x v="181"/>
    <s v="C00000020"/>
    <x v="19"/>
    <s v="RA CSM 450 (30Kg) 64m(L) x 1040mm(W)"/>
    <n v="4"/>
    <s v="Cash"/>
    <n v="0"/>
    <d v="2022-01-03T00:00:00"/>
    <n v="1"/>
    <n v="2022"/>
    <n v="1176"/>
    <n v="-1176"/>
    <n v="0"/>
    <n v="845127.85"/>
    <s v="Cash"/>
    <s v="Trsf 12/4/22-RM10,000.00"/>
    <m/>
  </r>
  <r>
    <x v="135"/>
    <x v="7"/>
    <x v="3"/>
    <x v="181"/>
    <s v="C00000020"/>
    <x v="19"/>
    <s v="RF Woven Roving E-600 (45kg) 1120mm"/>
    <n v="2"/>
    <s v="Cash"/>
    <n v="0"/>
    <d v="2022-01-03T00:00:00"/>
    <n v="1"/>
    <n v="2022"/>
    <n v="702"/>
    <n v="-702"/>
    <n v="0"/>
    <n v="845829.85"/>
    <s v="Cash"/>
    <s v="Trsf 12/4/22-RM10,000.00"/>
    <m/>
  </r>
  <r>
    <x v="135"/>
    <x v="7"/>
    <x v="3"/>
    <x v="181"/>
    <s v="C00000020"/>
    <x v="19"/>
    <s v="RA Talcum Powder (25kg)"/>
    <n v="2"/>
    <s v="Cash"/>
    <n v="0"/>
    <d v="2022-01-03T00:00:00"/>
    <n v="1"/>
    <n v="2022"/>
    <n v="125"/>
    <n v="-125"/>
    <n v="0"/>
    <n v="845954.85"/>
    <s v="Cash"/>
    <s v="Trsf 12/4/22-RM10,000.00"/>
    <m/>
  </r>
  <r>
    <x v="136"/>
    <x v="7"/>
    <x v="3"/>
    <x v="182"/>
    <s v="C00000019"/>
    <x v="18"/>
    <s v="RG TR104 Hi Temp Wax"/>
    <n v="6"/>
    <s v="Cash"/>
    <n v="0"/>
    <d v="2022-01-06T00:00:00"/>
    <n v="1"/>
    <n v="2022"/>
    <n v="360"/>
    <n v="-360"/>
    <n v="0"/>
    <n v="846314.85"/>
    <s v="Cash"/>
    <s v="Trsf 6/1/2022 RM1,080.00"/>
    <m/>
  </r>
  <r>
    <x v="136"/>
    <x v="7"/>
    <x v="3"/>
    <x v="182"/>
    <s v="C00000019"/>
    <x v="18"/>
    <s v="RE Frekote 770NC (1 Gallon)"/>
    <n v="2"/>
    <s v="Cash"/>
    <n v="0"/>
    <d v="2022-01-06T00:00:00"/>
    <n v="1"/>
    <n v="2022"/>
    <n v="720"/>
    <n v="-720"/>
    <n v="0"/>
    <n v="847034.85"/>
    <s v="Cash"/>
    <s v="Trsf 6/1/2022 RM1,080.00"/>
    <m/>
  </r>
  <r>
    <x v="137"/>
    <x v="7"/>
    <x v="3"/>
    <x v="183"/>
    <s v="C00000020"/>
    <x v="19"/>
    <s v="RA CSM 450 (30Kg) 64m(L) x 1040mm(W)"/>
    <n v="3"/>
    <s v="Cash"/>
    <n v="0"/>
    <d v="2022-01-07T00:00:00"/>
    <n v="1"/>
    <n v="2022"/>
    <n v="882"/>
    <n v="-882"/>
    <n v="0"/>
    <n v="847916.85"/>
    <s v="Cash"/>
    <s v="Trsf 7/1/22 RMRM1,223.00"/>
    <m/>
  </r>
  <r>
    <x v="137"/>
    <x v="7"/>
    <x v="3"/>
    <x v="183"/>
    <s v="C00000020"/>
    <x v="19"/>
    <s v="RF Woven Roving E-600 (45kg) 1120mm"/>
    <n v="1"/>
    <s v="Cash"/>
    <n v="0"/>
    <d v="2022-01-07T00:00:00"/>
    <n v="1"/>
    <n v="2022"/>
    <n v="351"/>
    <n v="-351"/>
    <n v="0"/>
    <n v="848267.85"/>
    <s v="Cash"/>
    <s v="Trsf 7/1/22 RMRM1,223.00"/>
    <m/>
  </r>
  <r>
    <x v="138"/>
    <x v="7"/>
    <x v="3"/>
    <x v="184"/>
    <s v="C00000020"/>
    <x v="19"/>
    <s v="RG Resin 3317AW (220Kg)"/>
    <n v="2"/>
    <s v="Cash"/>
    <n v="0"/>
    <d v="2022-01-08T00:00:00"/>
    <n v="1"/>
    <n v="2022"/>
    <n v="4180"/>
    <n v="-4180"/>
    <n v="0"/>
    <n v="852447.85"/>
    <s v="Cash"/>
    <s v="Trsf 12/4/22-RM10,000.00"/>
    <m/>
  </r>
  <r>
    <x v="138"/>
    <x v="7"/>
    <x v="3"/>
    <x v="184"/>
    <s v="C00000020"/>
    <x v="19"/>
    <s v="RA CSM 450 (30Kg) 64m(L) x 1040mm(W)"/>
    <n v="7"/>
    <s v="Cash"/>
    <n v="0"/>
    <d v="2022-01-08T00:00:00"/>
    <n v="1"/>
    <n v="2022"/>
    <n v="2058"/>
    <n v="-2058"/>
    <n v="0"/>
    <n v="854505.85"/>
    <s v="Cash"/>
    <s v="Trsf 12/4/22-RM10,000.00(897.30partial), Trsf 15/4/22-RM3,500.00(1,160.70partial)"/>
    <m/>
  </r>
  <r>
    <x v="138"/>
    <x v="7"/>
    <x v="3"/>
    <x v="184"/>
    <s v="C00000020"/>
    <x v="19"/>
    <s v="RC Woven Roving E-800 1000mm (40Kg)"/>
    <n v="1"/>
    <s v="Cash"/>
    <n v="0"/>
    <d v="2022-01-08T00:00:00"/>
    <n v="1"/>
    <n v="2022"/>
    <n v="312"/>
    <n v="-312"/>
    <n v="0"/>
    <n v="854817.85"/>
    <s v="Cash"/>
    <s v="Trsf 15/4/22-RM3,500.00"/>
    <m/>
  </r>
  <r>
    <x v="138"/>
    <x v="7"/>
    <x v="3"/>
    <x v="184"/>
    <s v="C00000020"/>
    <x v="19"/>
    <s v="RF Woven Roving E-600 (45kg) 1120mm"/>
    <n v="2"/>
    <s v="Cash"/>
    <n v="0"/>
    <d v="2022-01-08T00:00:00"/>
    <n v="1"/>
    <n v="2022"/>
    <n v="702"/>
    <n v="-702"/>
    <n v="0"/>
    <n v="855519.85"/>
    <s v="Cash"/>
    <s v="Trsf 15/4/22-RM3,500.00"/>
    <m/>
  </r>
  <r>
    <x v="138"/>
    <x v="7"/>
    <x v="3"/>
    <x v="184"/>
    <s v="C00000020"/>
    <x v="19"/>
    <s v="RA Talcum Powder (25kg)"/>
    <n v="2"/>
    <s v="Cash"/>
    <n v="0"/>
    <d v="2022-01-08T00:00:00"/>
    <n v="1"/>
    <n v="2022"/>
    <n v="125"/>
    <n v="-125"/>
    <n v="0"/>
    <n v="855644.85"/>
    <s v="Cash"/>
    <s v="Trsf 15/4/22-RM3,500.00"/>
    <m/>
  </r>
  <r>
    <x v="139"/>
    <x v="7"/>
    <x v="3"/>
    <x v="185"/>
    <s v="C00000003"/>
    <x v="2"/>
    <s v="RG Resin 3317AW (220Kg)"/>
    <n v="3"/>
    <s v="T45"/>
    <n v="45"/>
    <d v="2022-02-24T00:00:00"/>
    <n v="2"/>
    <n v="2022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s v="RG CSM 300 (30Kg) 64m(L) x 1040mm(W)"/>
    <n v="1"/>
    <s v="T45"/>
    <n v="45"/>
    <d v="2022-02-24T00:00:00"/>
    <n v="2"/>
    <n v="2022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s v="RA Butanox M50 (5Kg)"/>
    <n v="6"/>
    <s v="T45"/>
    <n v="45"/>
    <d v="2022-02-24T00:00:00"/>
    <n v="2"/>
    <n v="2022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s v="RA Miracle Gloss Wax"/>
    <n v="2"/>
    <s v="T45"/>
    <n v="45"/>
    <d v="2022-02-24T00:00:00"/>
    <n v="2"/>
    <n v="2022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s v="RG Resin 3338AW (220kg)"/>
    <n v="4"/>
    <s v="T120"/>
    <n v="120"/>
    <d v="2022-05-11T00:00:00"/>
    <n v="5"/>
    <n v="2022"/>
    <n v="8096"/>
    <n v="-8096"/>
    <n v="0"/>
    <n v="871075.85"/>
    <s v="Term"/>
    <s v="Trsf 21/4/2022 RM28,820.00"/>
    <m/>
  </r>
  <r>
    <x v="140"/>
    <x v="7"/>
    <x v="3"/>
    <x v="186"/>
    <s v="C00000010"/>
    <x v="9"/>
    <s v="RG CSM 450 30kg 79m(L) X 1040mm(W)"/>
    <n v="20"/>
    <s v="T120"/>
    <n v="120"/>
    <d v="2022-05-11T00:00:00"/>
    <n v="5"/>
    <n v="2022"/>
    <n v="5700"/>
    <n v="-5700"/>
    <n v="0"/>
    <n v="876775.85"/>
    <s v="Term"/>
    <s v="Trsf 21/4/2022 RM28,820.00"/>
    <m/>
  </r>
  <r>
    <x v="140"/>
    <x v="7"/>
    <x v="3"/>
    <x v="186"/>
    <s v="C00000010"/>
    <x v="9"/>
    <s v="RA Talcum Powder (25kg)"/>
    <n v="10"/>
    <s v="T120"/>
    <n v="120"/>
    <d v="2022-05-11T00:00:00"/>
    <n v="5"/>
    <n v="2022"/>
    <n v="550"/>
    <n v="-550"/>
    <n v="0"/>
    <n v="877325.85"/>
    <s v="Term"/>
    <s v="Trsf 21/4/2022 RM28,820.00"/>
    <m/>
  </r>
  <r>
    <x v="140"/>
    <x v="7"/>
    <x v="3"/>
    <x v="186"/>
    <s v="C00000010"/>
    <x v="9"/>
    <s v="RA Mepoxe M (5kg)"/>
    <n v="4"/>
    <s v="T120"/>
    <n v="120"/>
    <d v="2022-05-11T00:00:00"/>
    <n v="5"/>
    <n v="2022"/>
    <n v="340"/>
    <n v="-340"/>
    <n v="0"/>
    <n v="877665.85"/>
    <s v="Term"/>
    <s v="Trsf 21/4/2022 RM28,820.00"/>
    <m/>
  </r>
  <r>
    <x v="140"/>
    <x v="7"/>
    <x v="3"/>
    <x v="186"/>
    <s v="C00000010"/>
    <x v="9"/>
    <s v="RA Aerosil (Silica Fume) (10Kg)"/>
    <n v="1"/>
    <s v="T120"/>
    <n v="120"/>
    <d v="2022-05-11T00:00:00"/>
    <n v="5"/>
    <n v="2022"/>
    <n v="440"/>
    <n v="-440"/>
    <n v="0"/>
    <n v="878105.85"/>
    <s v="Term"/>
    <s v="Trsf 21/4/2022 RM28,820.00"/>
    <m/>
  </r>
  <r>
    <x v="140"/>
    <x v="7"/>
    <x v="3"/>
    <x v="186"/>
    <s v="C00000010"/>
    <x v="9"/>
    <s v="RD Brush 3&quot; (12 PC)"/>
    <n v="4"/>
    <s v="T120"/>
    <n v="120"/>
    <d v="2022-05-11T00:00:00"/>
    <n v="5"/>
    <n v="2022"/>
    <n v="220"/>
    <n v="-220"/>
    <n v="0"/>
    <n v="878325.85"/>
    <s v="Term"/>
    <s v="Trsf 21/4/2022 RM28,820.00"/>
    <m/>
  </r>
  <r>
    <x v="141"/>
    <x v="7"/>
    <x v="3"/>
    <x v="187"/>
    <s v="C00000019"/>
    <x v="18"/>
    <s v="RA Resin 3338AW (220kg)"/>
    <n v="2"/>
    <s v="Cash"/>
    <n v="0"/>
    <d v="2022-01-13T00:00:00"/>
    <n v="1"/>
    <n v="2022"/>
    <n v="4136"/>
    <n v="-4136"/>
    <n v="0"/>
    <n v="882461.85"/>
    <s v="Cash"/>
    <s v="Trsf 14/1/22 RM5,183.60"/>
    <m/>
  </r>
  <r>
    <x v="141"/>
    <x v="7"/>
    <x v="3"/>
    <x v="187"/>
    <s v="C00000019"/>
    <x v="18"/>
    <s v="RG CSM 450 CQ 54kg 64m(L) X 1860mm(W)"/>
    <n v="2"/>
    <s v="Cash"/>
    <n v="0"/>
    <d v="2022-01-13T00:00:00"/>
    <n v="1"/>
    <n v="2022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s v="RG Resin 3317AW (220Kg)"/>
    <n v="8"/>
    <s v="Cash"/>
    <n v="0"/>
    <d v="2022-01-13T00:00:00"/>
    <n v="1"/>
    <n v="2022"/>
    <n v="16720"/>
    <n v="-16720"/>
    <n v="0"/>
    <n v="900229.45"/>
    <s v="Cash"/>
    <s v="Trsf 15/4/22-RM3,500.00(1.200.30partial), Trsf 22/4/22-RM8,000.00, Trsf 27/4/22-RM8,000.00(7,519.70partial)"/>
    <m/>
  </r>
  <r>
    <x v="141"/>
    <x v="7"/>
    <x v="3"/>
    <x v="188"/>
    <s v="C00000020"/>
    <x v="19"/>
    <s v="RA CSM 450 (60Kg) 64m(L) x 2080mm(W)"/>
    <n v="11"/>
    <s v="Cash"/>
    <n v="0"/>
    <d v="2022-01-13T00:00:00"/>
    <n v="1"/>
    <n v="2022"/>
    <n v="6468"/>
    <n v="-6468"/>
    <n v="0"/>
    <n v="906697.45"/>
    <s v="Cash"/>
    <s v="Trsf 27/4/22-RM8,000.00(480.30partial), Trsf 28/4/22-RM8,000.00(5,987.70partial)"/>
    <m/>
  </r>
  <r>
    <x v="141"/>
    <x v="7"/>
    <x v="3"/>
    <x v="188"/>
    <s v="C00000020"/>
    <x v="19"/>
    <s v="RG Woven Roving E-600 (45kg) 1120mm"/>
    <n v="11"/>
    <s v="Cash"/>
    <n v="0"/>
    <d v="2022-01-13T00:00:00"/>
    <n v="1"/>
    <n v="2022"/>
    <n v="3861"/>
    <n v="-2012.3"/>
    <n v="1848.7"/>
    <n v="910558.45"/>
    <s v="Cash"/>
    <s v="Trsf 28/4/22-RM8,000.00(2,012.30partial)"/>
    <m/>
  </r>
  <r>
    <x v="141"/>
    <x v="7"/>
    <x v="3"/>
    <x v="188"/>
    <s v="C00000020"/>
    <x v="19"/>
    <s v="RK Smooth Cream (25kg)"/>
    <n v="1"/>
    <s v="Cash"/>
    <n v="0"/>
    <d v="2022-01-13T00:00:00"/>
    <n v="1"/>
    <n v="2022"/>
    <n v="1000"/>
    <m/>
    <n v="1000"/>
    <n v="911558.45"/>
    <s v="Cash"/>
    <m/>
    <m/>
  </r>
  <r>
    <x v="141"/>
    <x v="7"/>
    <x v="3"/>
    <x v="188"/>
    <s v="C00000020"/>
    <x v="19"/>
    <s v="RA Talcum Powder (25kg)"/>
    <n v="8"/>
    <s v="Cash"/>
    <n v="0"/>
    <d v="2022-01-13T00:00:00"/>
    <n v="1"/>
    <n v="2022"/>
    <n v="500"/>
    <m/>
    <n v="500"/>
    <n v="912058.45"/>
    <s v="Cash"/>
    <m/>
    <m/>
  </r>
  <r>
    <x v="142"/>
    <x v="7"/>
    <x v="3"/>
    <x v="189"/>
    <s v="C00000004"/>
    <x v="3"/>
    <s v="RG Nor 3338W (220Kg)"/>
    <n v="2"/>
    <s v="T120"/>
    <n v="120"/>
    <d v="2022-05-14T00:00:00"/>
    <n v="5"/>
    <n v="2022"/>
    <n v="4048"/>
    <m/>
    <n v="4048"/>
    <n v="916106.45"/>
    <s v="Term"/>
    <m/>
    <m/>
  </r>
  <r>
    <x v="142"/>
    <x v="7"/>
    <x v="3"/>
    <x v="189"/>
    <s v="C00000004"/>
    <x v="3"/>
    <s v="RA CSM 450 (60Kg) 64m(L) x 2080mm(W)"/>
    <n v="2"/>
    <s v="T120"/>
    <n v="120"/>
    <d v="2022-05-14T00:00:00"/>
    <n v="5"/>
    <n v="2022"/>
    <n v="1140"/>
    <m/>
    <n v="1140"/>
    <n v="917246.45"/>
    <s v="Term"/>
    <m/>
    <m/>
  </r>
  <r>
    <x v="142"/>
    <x v="7"/>
    <x v="3"/>
    <x v="189"/>
    <s v="C00000004"/>
    <x v="3"/>
    <s v="RA Aerosil (Silica Fume) (10Kg)"/>
    <n v="1"/>
    <s v="T120"/>
    <n v="120"/>
    <d v="2022-05-14T00:00:00"/>
    <n v="5"/>
    <n v="2022"/>
    <n v="450"/>
    <m/>
    <n v="450"/>
    <n v="917696.45"/>
    <s v="Term"/>
    <m/>
    <m/>
  </r>
  <r>
    <x v="142"/>
    <x v="7"/>
    <x v="3"/>
    <x v="189"/>
    <s v="C00000004"/>
    <x v="3"/>
    <s v="RA Mepoxe M (5kg)"/>
    <n v="4"/>
    <s v="T120"/>
    <n v="120"/>
    <d v="2022-05-14T00:00:00"/>
    <n v="5"/>
    <n v="2022"/>
    <n v="340"/>
    <m/>
    <n v="340"/>
    <n v="918036.45"/>
    <s v="Term"/>
    <m/>
    <m/>
  </r>
  <r>
    <x v="142"/>
    <x v="7"/>
    <x v="3"/>
    <x v="189"/>
    <s v="C00000004"/>
    <x v="3"/>
    <s v="RA Gelcoat GP-H (20kg)"/>
    <n v="2"/>
    <s v="T120"/>
    <n v="120"/>
    <d v="2022-05-14T00:00:00"/>
    <n v="5"/>
    <n v="2022"/>
    <n v="540"/>
    <m/>
    <n v="540"/>
    <n v="918576.45"/>
    <s v="Term"/>
    <m/>
    <m/>
  </r>
  <r>
    <x v="142"/>
    <x v="7"/>
    <x v="3"/>
    <x v="189"/>
    <s v="C00000004"/>
    <x v="3"/>
    <s v="RG CSM 300 (30Kg) 64m(L) x 1040mm(W)"/>
    <n v="1"/>
    <s v="T120"/>
    <n v="120"/>
    <d v="2022-05-14T00:00:00"/>
    <n v="5"/>
    <n v="2022"/>
    <n v="285"/>
    <m/>
    <n v="285"/>
    <n v="918861.45"/>
    <s v="Term"/>
    <m/>
    <m/>
  </r>
  <r>
    <x v="142"/>
    <x v="7"/>
    <x v="3"/>
    <x v="190"/>
    <s v="C00000004"/>
    <x v="3"/>
    <s v="RG CSM 300 (30Kg) 64m(L) x 1040mm(W)"/>
    <n v="4"/>
    <s v="T120"/>
    <n v="120"/>
    <d v="2022-05-14T00:00:00"/>
    <n v="5"/>
    <n v="2022"/>
    <n v="1140"/>
    <m/>
    <n v="1140"/>
    <n v="920001.45"/>
    <s v="Term"/>
    <m/>
    <m/>
  </r>
  <r>
    <x v="142"/>
    <x v="7"/>
    <x v="3"/>
    <x v="190"/>
    <s v="C00000004"/>
    <x v="3"/>
    <s v="RA Talcum Powder (25kg)"/>
    <n v="1"/>
    <s v="T120"/>
    <n v="120"/>
    <d v="2022-05-14T00:00:00"/>
    <n v="5"/>
    <n v="2022"/>
    <n v="62.5"/>
    <m/>
    <n v="62.5"/>
    <n v="920063.95"/>
    <s v="Term"/>
    <m/>
    <m/>
  </r>
  <r>
    <x v="143"/>
    <x v="7"/>
    <x v="3"/>
    <x v="191"/>
    <s v="C00000004"/>
    <x v="3"/>
    <s v="RA Nor 3338W (220Kg)"/>
    <n v="3"/>
    <s v="T120"/>
    <n v="120"/>
    <d v="2022-05-17T00:00:00"/>
    <n v="5"/>
    <n v="2022"/>
    <n v="6072"/>
    <m/>
    <n v="6072"/>
    <n v="926135.95"/>
    <s v="Term"/>
    <m/>
    <m/>
  </r>
  <r>
    <x v="143"/>
    <x v="7"/>
    <x v="3"/>
    <x v="191"/>
    <s v="C00000004"/>
    <x v="3"/>
    <s v="RF Nor 3338NW (220Kg)"/>
    <n v="1"/>
    <s v="T120"/>
    <n v="120"/>
    <d v="2022-05-17T00:00:00"/>
    <n v="5"/>
    <n v="2022"/>
    <n v="2024"/>
    <m/>
    <n v="2024"/>
    <n v="928159.95"/>
    <s v="Term"/>
    <m/>
    <m/>
  </r>
  <r>
    <x v="143"/>
    <x v="7"/>
    <x v="3"/>
    <x v="191"/>
    <s v="C00000004"/>
    <x v="3"/>
    <s v="RA Accelerator (5Kg)"/>
    <n v="1"/>
    <s v="T120"/>
    <n v="120"/>
    <d v="2022-05-17T00:00:00"/>
    <n v="5"/>
    <n v="2022"/>
    <n v="390"/>
    <m/>
    <n v="390"/>
    <n v="928549.95"/>
    <s v="Term"/>
    <m/>
    <m/>
  </r>
  <r>
    <x v="144"/>
    <x v="7"/>
    <x v="3"/>
    <x v="192"/>
    <s v="C00000020"/>
    <x v="19"/>
    <s v="RG Resin 3317AW (220Kg)"/>
    <n v="3"/>
    <s v="Cash"/>
    <n v="0"/>
    <d v="2022-01-18T00:00:00"/>
    <n v="1"/>
    <n v="2022"/>
    <n v="6270"/>
    <m/>
    <n v="6270"/>
    <n v="934819.95"/>
    <s v="Cash"/>
    <m/>
    <m/>
  </r>
  <r>
    <x v="144"/>
    <x v="7"/>
    <x v="3"/>
    <x v="192"/>
    <s v="C00000020"/>
    <x v="19"/>
    <s v="RA CSM 450 (60Kg) 64m(L) x 2080mm(W)"/>
    <n v="4"/>
    <s v="Cash"/>
    <n v="0"/>
    <d v="2022-01-18T00:00:00"/>
    <n v="1"/>
    <n v="2022"/>
    <n v="2352"/>
    <m/>
    <n v="2352"/>
    <n v="937171.95"/>
    <s v="Cash"/>
    <m/>
    <m/>
  </r>
  <r>
    <x v="144"/>
    <x v="7"/>
    <x v="3"/>
    <x v="192"/>
    <s v="C00000020"/>
    <x v="19"/>
    <s v="RG Woven Roving E-600 (45kg) 1120mm"/>
    <n v="5"/>
    <s v="Cash"/>
    <n v="0"/>
    <d v="2022-01-18T00:00:00"/>
    <n v="1"/>
    <n v="2022"/>
    <n v="1755"/>
    <m/>
    <n v="1755"/>
    <n v="938926.95"/>
    <s v="Cash"/>
    <m/>
    <m/>
  </r>
  <r>
    <x v="144"/>
    <x v="7"/>
    <x v="3"/>
    <x v="192"/>
    <s v="C00000020"/>
    <x v="19"/>
    <s v="RK Smooth Cream (25kg)"/>
    <n v="1"/>
    <s v="Cash"/>
    <n v="0"/>
    <d v="2022-01-18T00:00:00"/>
    <n v="1"/>
    <n v="2022"/>
    <n v="1000"/>
    <m/>
    <n v="1000"/>
    <n v="939926.95"/>
    <s v="Cash"/>
    <m/>
    <m/>
  </r>
  <r>
    <x v="144"/>
    <x v="7"/>
    <x v="3"/>
    <x v="192"/>
    <s v="C00000020"/>
    <x v="19"/>
    <s v="RA Talcum Powder (25kg)"/>
    <n v="2"/>
    <s v="Cash"/>
    <n v="0"/>
    <d v="2022-01-18T00:00:00"/>
    <n v="1"/>
    <n v="2022"/>
    <n v="125"/>
    <m/>
    <n v="125"/>
    <n v="940051.95"/>
    <s v="Cash"/>
    <m/>
    <m/>
  </r>
  <r>
    <x v="145"/>
    <x v="7"/>
    <x v="3"/>
    <x v="193"/>
    <s v="C00000019"/>
    <x v="18"/>
    <s v="RG Nor 3338W (220Kg)"/>
    <n v="1"/>
    <s v="Cash"/>
    <n v="0"/>
    <d v="2022-01-22T00:00:00"/>
    <n v="1"/>
    <n v="2022"/>
    <n v="2068"/>
    <n v="-2068"/>
    <n v="0"/>
    <n v="942119.95"/>
    <s v="Cash"/>
    <s v="Trsf  23/1/22 RM2,696.80"/>
    <m/>
  </r>
  <r>
    <x v="145"/>
    <x v="7"/>
    <x v="3"/>
    <x v="193"/>
    <s v="C00000019"/>
    <x v="18"/>
    <s v="RG CSM 450 CQ 54kg 64m(L) X 1860mm(W)"/>
    <n v="1"/>
    <s v="Cash"/>
    <n v="0"/>
    <d v="2022-01-22T00:00:00"/>
    <n v="1"/>
    <n v="2022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s v="RA Butanox M50"/>
    <n v="1"/>
    <s v="Cash"/>
    <n v="0"/>
    <d v="2022-01-22T00:00:00"/>
    <n v="1"/>
    <n v="2022"/>
    <n v="105"/>
    <n v="-105"/>
    <n v="0"/>
    <n v="942748.75"/>
    <s v="Cash"/>
    <s v="Trsf  23/1/22 RM2,696.80"/>
    <m/>
  </r>
  <r>
    <x v="146"/>
    <x v="7"/>
    <x v="3"/>
    <x v="194"/>
    <s v="C00000010"/>
    <x v="9"/>
    <s v="RA Resin 3338AW (220kg)"/>
    <n v="6"/>
    <s v="T120"/>
    <n v="120"/>
    <d v="2022-05-24T00:00:00"/>
    <n v="5"/>
    <n v="2022"/>
    <n v="12144"/>
    <n v="-12144"/>
    <n v="0"/>
    <n v="954892.75"/>
    <s v="Term"/>
    <s v="Trsf 21/4/2022 RM28,820.00"/>
    <m/>
  </r>
  <r>
    <x v="146"/>
    <x v="7"/>
    <x v="3"/>
    <x v="194"/>
    <s v="C00000010"/>
    <x v="9"/>
    <s v="RA Talcum Powder (25kg)"/>
    <n v="10"/>
    <s v="T120"/>
    <n v="120"/>
    <d v="2022-05-24T00:00:00"/>
    <n v="5"/>
    <n v="2022"/>
    <n v="550"/>
    <n v="-550"/>
    <n v="0"/>
    <n v="955442.75"/>
    <s v="Term"/>
    <s v="Trsf 21/4/2022 RM28,820.00"/>
    <m/>
  </r>
  <r>
    <x v="146"/>
    <x v="7"/>
    <x v="3"/>
    <x v="194"/>
    <s v="C00000010"/>
    <x v="9"/>
    <s v="RA Mepoxe M (5kg)"/>
    <n v="4"/>
    <s v="T120"/>
    <n v="120"/>
    <d v="2022-05-24T00:00:00"/>
    <n v="5"/>
    <n v="2022"/>
    <n v="340"/>
    <n v="-340"/>
    <n v="0"/>
    <n v="955782.75"/>
    <s v="Term"/>
    <s v="Trsf 21/4/2022 RM28,820.00"/>
    <m/>
  </r>
  <r>
    <x v="146"/>
    <x v="7"/>
    <x v="3"/>
    <x v="194"/>
    <s v="C00000010"/>
    <x v="9"/>
    <s v="RA Aerosil (Silica Fume) (10Kg)"/>
    <n v="1"/>
    <s v="T120"/>
    <n v="120"/>
    <d v="2022-05-24T00:00:00"/>
    <n v="5"/>
    <n v="2022"/>
    <n v="440"/>
    <n v="-440"/>
    <n v="0"/>
    <n v="956222.75"/>
    <s v="Term"/>
    <s v="Trsf 21/4/2022 RM28,820.00"/>
    <m/>
  </r>
  <r>
    <x v="147"/>
    <x v="7"/>
    <x v="3"/>
    <x v="195"/>
    <s v="C00000006"/>
    <x v="5"/>
    <s v="RG Nor 3338W (220Kg)"/>
    <n v="1"/>
    <s v="Cash"/>
    <n v="0"/>
    <d v="2022-01-25T00:00:00"/>
    <n v="1"/>
    <n v="2022"/>
    <n v="2024"/>
    <n v="-2024"/>
    <n v="0"/>
    <n v="958246.75"/>
    <s v="Cash"/>
    <s v="chq 934918 21/02/2022"/>
    <m/>
  </r>
  <r>
    <x v="147"/>
    <x v="7"/>
    <x v="3"/>
    <x v="195"/>
    <s v="C00000004"/>
    <x v="5"/>
    <s v="RG CSM 300 (30Kg) 64m(L) x 1040mm(W)"/>
    <n v="1"/>
    <s v="Cash"/>
    <n v="0"/>
    <d v="2022-01-25T00:00:00"/>
    <n v="1"/>
    <n v="2022"/>
    <n v="285"/>
    <n v="-285"/>
    <n v="0"/>
    <n v="958531.75"/>
    <s v="Cash"/>
    <s v="chq 934918 21/02/2022"/>
    <m/>
  </r>
  <r>
    <x v="148"/>
    <x v="7"/>
    <x v="3"/>
    <x v="196"/>
    <s v="C00000004"/>
    <x v="3"/>
    <s v="RG Nor 3338W (220Kg)"/>
    <n v="5"/>
    <s v="T120"/>
    <n v="120"/>
    <d v="2022-05-26T00:00:00"/>
    <n v="5"/>
    <n v="2022"/>
    <n v="10120"/>
    <m/>
    <n v="10120"/>
    <n v="968651.75"/>
    <s v="Term"/>
    <m/>
    <m/>
  </r>
  <r>
    <x v="148"/>
    <x v="7"/>
    <x v="3"/>
    <x v="196"/>
    <s v="C00000004"/>
    <x v="3"/>
    <s v="RG Nor 3338NW (220Kg)"/>
    <n v="1"/>
    <s v="T120"/>
    <n v="120"/>
    <d v="2022-05-26T00:00:00"/>
    <n v="5"/>
    <n v="2022"/>
    <n v="2024"/>
    <m/>
    <n v="2024"/>
    <n v="970675.75"/>
    <s v="Term"/>
    <m/>
    <m/>
  </r>
  <r>
    <x v="148"/>
    <x v="7"/>
    <x v="3"/>
    <x v="196"/>
    <s v="C00000004"/>
    <x v="3"/>
    <s v="RG CSM 300 (30Kg) 64m(L) x 1040mm(W)"/>
    <n v="5"/>
    <s v="T120"/>
    <n v="120"/>
    <d v="2022-05-26T00:00:00"/>
    <n v="5"/>
    <n v="2022"/>
    <n v="1425"/>
    <m/>
    <n v="1425"/>
    <n v="972100.75"/>
    <s v="Term"/>
    <m/>
    <m/>
  </r>
  <r>
    <x v="148"/>
    <x v="7"/>
    <x v="3"/>
    <x v="196"/>
    <s v="C00000004"/>
    <x v="3"/>
    <s v="RG CSM 450 CQ 54kg 64m(L) X 1860mm(W)"/>
    <n v="3"/>
    <s v="T120"/>
    <n v="120"/>
    <d v="2022-05-26T00:00:00"/>
    <n v="5"/>
    <n v="2022"/>
    <n v="1539"/>
    <m/>
    <n v="1539"/>
    <n v="973639.75"/>
    <s v="Term"/>
    <m/>
    <m/>
  </r>
  <r>
    <x v="149"/>
    <x v="8"/>
    <x v="3"/>
    <x v="197"/>
    <s v="C00000019"/>
    <x v="18"/>
    <s v="RG Nor 3338W (220Kg)"/>
    <n v="2"/>
    <s v="Cash"/>
    <n v="0"/>
    <d v="2022-02-10T00:00:00"/>
    <n v="2"/>
    <n v="2022"/>
    <n v="4136"/>
    <n v="-4136"/>
    <n v="0"/>
    <n v="977775.75"/>
    <s v="Term"/>
    <s v="Trsf 12/2/22 RM6,532.40"/>
    <m/>
  </r>
  <r>
    <x v="149"/>
    <x v="8"/>
    <x v="3"/>
    <x v="197"/>
    <s v="C00000019"/>
    <x v="18"/>
    <s v="RG CSM 450 CQ 54kg 64m(L) X 1860mm(W)"/>
    <n v="3"/>
    <s v="Cash"/>
    <n v="0"/>
    <d v="2022-02-10T00:00:00"/>
    <n v="2"/>
    <n v="2022"/>
    <n v="1571.4"/>
    <n v="-1571.4"/>
    <n v="0"/>
    <n v="979347.15"/>
    <s v="Term"/>
    <s v="Trsf 12/2/22 RM6,532.40"/>
    <m/>
  </r>
  <r>
    <x v="149"/>
    <x v="8"/>
    <x v="3"/>
    <x v="197"/>
    <s v="C00000019"/>
    <x v="18"/>
    <s v="RA Butanox M50 (5Kg)"/>
    <n v="1"/>
    <s v="Cash"/>
    <n v="0"/>
    <d v="2022-02-10T00:00:00"/>
    <n v="2"/>
    <n v="2022"/>
    <n v="105"/>
    <n v="-105"/>
    <n v="0"/>
    <n v="979452.15"/>
    <s v="Term"/>
    <s v="Trsf 12/2/22 RM6,532.40"/>
    <m/>
  </r>
  <r>
    <x v="149"/>
    <x v="8"/>
    <x v="3"/>
    <x v="197"/>
    <s v="C00000019"/>
    <x v="18"/>
    <s v="RE Frekote 770NC (1 Gallon)"/>
    <n v="2"/>
    <s v="T120"/>
    <n v="124"/>
    <d v="2022-06-14T00:00:00"/>
    <n v="6"/>
    <n v="2022"/>
    <n v="720"/>
    <n v="-720"/>
    <n v="0"/>
    <n v="980172.15"/>
    <s v="Term"/>
    <s v="Trsf 12/2/22 RM6,532.40"/>
    <m/>
  </r>
  <r>
    <x v="150"/>
    <x v="8"/>
    <x v="3"/>
    <x v="198"/>
    <s v="C00000004"/>
    <x v="3"/>
    <s v="RA Mepoxe M (5kg)"/>
    <n v="4"/>
    <s v="T120"/>
    <n v="120"/>
    <d v="2022-06-15T00:00:00"/>
    <n v="6"/>
    <n v="2022"/>
    <n v="340"/>
    <m/>
    <n v="340"/>
    <n v="980512.15"/>
    <s v="Term"/>
    <m/>
    <m/>
  </r>
  <r>
    <x v="150"/>
    <x v="8"/>
    <x v="3"/>
    <x v="198"/>
    <s v="C00000004"/>
    <x v="3"/>
    <s v="RG CSM 300 (30Kg) 64m(L) x 1040mm(W)"/>
    <n v="4"/>
    <s v="T120"/>
    <n v="120"/>
    <d v="2022-06-15T00:00:00"/>
    <n v="6"/>
    <n v="2022"/>
    <n v="1140"/>
    <m/>
    <n v="1140"/>
    <n v="981652.15"/>
    <s v="Term"/>
    <m/>
    <m/>
  </r>
  <r>
    <x v="151"/>
    <x v="8"/>
    <x v="3"/>
    <x v="199"/>
    <s v="C00000010"/>
    <x v="9"/>
    <s v="RG Resin 3338AW (220kg)"/>
    <n v="6"/>
    <s v="T120"/>
    <n v="120"/>
    <d v="2022-06-17T00:00:00"/>
    <n v="6"/>
    <n v="2022"/>
    <n v="11880"/>
    <n v="-179.4"/>
    <n v="11700.6"/>
    <n v="993532.15"/>
    <s v="Term"/>
    <m/>
    <m/>
  </r>
  <r>
    <x v="151"/>
    <x v="8"/>
    <x v="3"/>
    <x v="199"/>
    <s v="C00000010"/>
    <x v="9"/>
    <s v="RG CSM 450 (30Kg) 64m(L) x 1040mm(W)"/>
    <n v="5"/>
    <s v="T120"/>
    <n v="120"/>
    <d v="2022-06-17T00:00:00"/>
    <n v="6"/>
    <n v="2022"/>
    <n v="1425"/>
    <m/>
    <n v="1425"/>
    <n v="994957.15"/>
    <s v="Term"/>
    <m/>
    <m/>
  </r>
  <r>
    <x v="151"/>
    <x v="8"/>
    <x v="3"/>
    <x v="199"/>
    <s v="C00000010"/>
    <x v="9"/>
    <s v="RA Talcum Powder (25kg)"/>
    <n v="5"/>
    <s v="T120"/>
    <n v="120"/>
    <d v="2022-06-17T00:00:00"/>
    <n v="6"/>
    <n v="2022"/>
    <n v="275"/>
    <m/>
    <n v="275"/>
    <n v="995232.15"/>
    <s v="Term"/>
    <m/>
    <m/>
  </r>
  <r>
    <x v="151"/>
    <x v="8"/>
    <x v="3"/>
    <x v="199"/>
    <s v="C00000010"/>
    <x v="9"/>
    <s v="RH Bosny Wax (15Kg)"/>
    <n v="1"/>
    <s v="T120"/>
    <n v="120"/>
    <d v="2022-06-17T00:00:00"/>
    <n v="6"/>
    <n v="2022"/>
    <n v="375"/>
    <m/>
    <n v="375"/>
    <n v="995607.15"/>
    <s v="Term"/>
    <m/>
    <m/>
  </r>
  <r>
    <x v="151"/>
    <x v="8"/>
    <x v="3"/>
    <x v="199"/>
    <s v="C00000010"/>
    <x v="9"/>
    <s v="RA Aerosil (Silica Fume) (10Kg)"/>
    <n v="1"/>
    <s v="T120"/>
    <n v="120"/>
    <d v="2022-06-17T00:00:00"/>
    <n v="6"/>
    <n v="2022"/>
    <n v="440"/>
    <m/>
    <n v="440"/>
    <n v="996047.15"/>
    <s v="Term"/>
    <m/>
    <m/>
  </r>
  <r>
    <x v="152"/>
    <x v="8"/>
    <x v="3"/>
    <x v="200"/>
    <s v="C00000009"/>
    <x v="8"/>
    <s v="RG Nor 3338W (220Kg)"/>
    <n v="2"/>
    <s v="T60"/>
    <n v="60"/>
    <d v="2022-04-19T00:00:00"/>
    <n v="4"/>
    <n v="2022"/>
    <n v="3960"/>
    <m/>
    <n v="3960"/>
    <n v="1000007.15"/>
    <s v="Term"/>
    <m/>
    <m/>
  </r>
  <r>
    <x v="152"/>
    <x v="8"/>
    <x v="3"/>
    <x v="200"/>
    <s v="C00000009"/>
    <x v="8"/>
    <s v="RM Nor 3338NW (220Kg)"/>
    <n v="1"/>
    <s v="T60"/>
    <n v="60"/>
    <d v="2022-04-19T00:00:00"/>
    <n v="4"/>
    <n v="2022"/>
    <n v="1980"/>
    <m/>
    <n v="1980"/>
    <n v="1001987.15"/>
    <s v="Term"/>
    <m/>
    <m/>
  </r>
  <r>
    <x v="153"/>
    <x v="8"/>
    <x v="3"/>
    <x v="201"/>
    <s v="C00000003"/>
    <x v="2"/>
    <s v="RG Resin 3317AW (220Kg)"/>
    <n v="3"/>
    <s v="T45"/>
    <n v="45"/>
    <d v="2022-04-05T00:00:00"/>
    <n v="4"/>
    <n v="2022"/>
    <n v="6336"/>
    <n v="-6336"/>
    <n v="0"/>
    <n v="1008323.15"/>
    <s v="Term"/>
    <s v="RHB001565cleared14/3/22-RM2,000.00(partial), RHB001566cleared21/3/22-RM2,000.00(partial), RHB001567cleared28/3/22-RM2,000.00(partial), RHB001569cleared11/4/22-RM1,586.00(336.00partial)"/>
    <m/>
  </r>
  <r>
    <x v="153"/>
    <x v="8"/>
    <x v="3"/>
    <x v="201"/>
    <s v="C00000003"/>
    <x v="2"/>
    <s v="RA Talcum Powder (25kg)"/>
    <n v="4"/>
    <s v="T45"/>
    <n v="45"/>
    <d v="2022-04-05T00:00:00"/>
    <n v="4"/>
    <n v="2022"/>
    <n v="260"/>
    <n v="-260"/>
    <n v="0"/>
    <n v="1008583.15"/>
    <s v="Term"/>
    <s v="RHB001569cleared11/4/22-RM1,586.00"/>
    <m/>
  </r>
  <r>
    <x v="153"/>
    <x v="8"/>
    <x v="3"/>
    <x v="201"/>
    <s v="C00000003"/>
    <x v="2"/>
    <s v="RA Butanox M50 (5Kg)"/>
    <n v="6"/>
    <s v="T45"/>
    <n v="45"/>
    <d v="2022-04-05T00:00:00"/>
    <n v="4"/>
    <n v="2022"/>
    <n v="630"/>
    <n v="-630"/>
    <n v="0"/>
    <n v="1009213.15"/>
    <s v="Term"/>
    <s v="RHB001569cleared11/4/22-RM1,586.00"/>
    <m/>
  </r>
  <r>
    <x v="153"/>
    <x v="8"/>
    <x v="3"/>
    <x v="201"/>
    <s v="C00000003"/>
    <x v="2"/>
    <s v="RA Miracle Gloss Wax"/>
    <n v="1"/>
    <s v="T45"/>
    <n v="45"/>
    <d v="2022-04-05T00:00:00"/>
    <n v="4"/>
    <n v="2022"/>
    <n v="45"/>
    <n v="-45"/>
    <n v="0"/>
    <n v="1009258.15"/>
    <s v="Term"/>
    <s v="RHB001569cleared11/4/22-RM1,586.00"/>
    <m/>
  </r>
  <r>
    <x v="154"/>
    <x v="8"/>
    <x v="3"/>
    <x v="202"/>
    <s v="C00000021"/>
    <x v="21"/>
    <s v="RG Resin 3317AW (220Kg)"/>
    <n v="2"/>
    <s v="Cash"/>
    <n v="0"/>
    <d v="2022-02-21T00:00:00"/>
    <n v="2"/>
    <n v="2022"/>
    <n v="3960"/>
    <n v="-3960"/>
    <n v="0"/>
    <n v="1013218.15"/>
    <s v="Cash"/>
    <s v="PBB395355cleared31/3/22 RM5,822.00"/>
    <m/>
  </r>
  <r>
    <x v="154"/>
    <x v="8"/>
    <x v="3"/>
    <x v="202"/>
    <s v="C00000021"/>
    <x v="21"/>
    <s v="RG CSM 450 (30Kg) 64m(L) x 1040mm(W)"/>
    <n v="6"/>
    <s v="Cash"/>
    <n v="0"/>
    <d v="2022-02-21T00:00:00"/>
    <n v="2"/>
    <n v="2022"/>
    <n v="1692"/>
    <n v="-1692"/>
    <n v="0"/>
    <n v="1014910.15"/>
    <s v="Cash"/>
    <s v="PBB395355cleared31/3/22 RM5,822.01"/>
    <m/>
  </r>
  <r>
    <x v="154"/>
    <x v="8"/>
    <x v="3"/>
    <x v="202"/>
    <s v="C00000021"/>
    <x v="21"/>
    <s v="RA Mepoxe M (5kg)"/>
    <n v="2"/>
    <s v="Cash"/>
    <n v="0"/>
    <d v="2022-02-21T00:00:00"/>
    <n v="2"/>
    <n v="2022"/>
    <n v="170"/>
    <n v="-170"/>
    <n v="0"/>
    <n v="1015080.15"/>
    <s v="Cash"/>
    <s v="PBB395355cleared31/3/22 RM5,822.02"/>
    <m/>
  </r>
  <r>
    <x v="154"/>
    <x v="8"/>
    <x v="3"/>
    <x v="203"/>
    <s v="C00000006"/>
    <x v="5"/>
    <s v="RA Pigment Super White (5kg)"/>
    <n v="1"/>
    <s v="Cash"/>
    <n v="0"/>
    <d v="2022-02-21T00:00:00"/>
    <n v="2"/>
    <n v="2022"/>
    <n v="175"/>
    <n v="-175"/>
    <n v="0"/>
    <n v="1015255.15"/>
    <s v="Cash"/>
    <s v="RHB 934926 cleared18/4/22-RM2,580.50"/>
    <m/>
  </r>
  <r>
    <x v="155"/>
    <x v="8"/>
    <x v="3"/>
    <x v="204"/>
    <s v="C00000019"/>
    <x v="18"/>
    <s v="RG Nor 3338W (220Kg)"/>
    <n v="2"/>
    <s v="Cash"/>
    <n v="0"/>
    <d v="2022-02-22T00:00:00"/>
    <n v="2"/>
    <n v="2022"/>
    <n v="4136"/>
    <n v="-4136"/>
    <n v="0"/>
    <n v="1019391.15"/>
    <s v="Cash"/>
    <s v="Trsf 22/2/22 RM5,877.30"/>
    <m/>
  </r>
  <r>
    <x v="155"/>
    <x v="8"/>
    <x v="3"/>
    <x v="204"/>
    <s v="C00000019"/>
    <x v="18"/>
    <s v="RG CSM 450 CQ 54kg 64m(L) X 1860mm(W)"/>
    <n v="1"/>
    <s v="Cash"/>
    <n v="0"/>
    <d v="2022-02-22T00:00:00"/>
    <n v="2"/>
    <n v="2022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s v="RA Butanox M50"/>
    <n v="1"/>
    <s v="Cash"/>
    <n v="0"/>
    <d v="2022-02-22T00:00:00"/>
    <n v="2"/>
    <n v="2022"/>
    <n v="105"/>
    <n v="-105"/>
    <n v="0"/>
    <n v="1020019.9500000001"/>
    <s v="Cash"/>
    <s v="Trsf 22/2/22 RM5,877.30"/>
    <m/>
  </r>
  <r>
    <x v="155"/>
    <x v="8"/>
    <x v="3"/>
    <x v="204"/>
    <s v="C00000019"/>
    <x v="18"/>
    <s v="RE Frekote 770NC (1 Gallon)"/>
    <n v="1"/>
    <s v="Cash"/>
    <n v="0"/>
    <d v="2022-02-22T00:00:00"/>
    <n v="2"/>
    <n v="2022"/>
    <n v="360"/>
    <n v="-360"/>
    <n v="0"/>
    <n v="1020379.9500000001"/>
    <s v="Cash"/>
    <s v="Trsf 22/2/22 RM5,877.30"/>
    <m/>
  </r>
  <r>
    <x v="155"/>
    <x v="8"/>
    <x v="3"/>
    <x v="204"/>
    <s v="C00000019"/>
    <x v="18"/>
    <s v="RA Talcum Powder (25kg)"/>
    <n v="5"/>
    <s v="Cash"/>
    <n v="0"/>
    <d v="2022-02-22T00:00:00"/>
    <n v="2"/>
    <n v="2022"/>
    <n v="312.5"/>
    <n v="-312.5"/>
    <n v="0"/>
    <n v="1020692.4500000001"/>
    <s v="Cash"/>
    <s v="Trsf 22/2/22 RM5,877.30"/>
    <m/>
  </r>
  <r>
    <x v="155"/>
    <x v="8"/>
    <x v="3"/>
    <x v="204"/>
    <s v="C00000019"/>
    <x v="18"/>
    <s v="RA Aerosil (Silica Fume) (10Kg)"/>
    <n v="1"/>
    <s v="Cash"/>
    <n v="0"/>
    <d v="2022-02-22T00:00:00"/>
    <n v="2"/>
    <n v="2022"/>
    <n v="440"/>
    <n v="-440"/>
    <n v="0"/>
    <n v="1021132.4500000001"/>
    <s v="Cash"/>
    <s v="Trsf 22/2/22 RM5,877.30"/>
    <m/>
  </r>
  <r>
    <x v="156"/>
    <x v="8"/>
    <x v="3"/>
    <x v="205"/>
    <s v="C00000020"/>
    <x v="19"/>
    <s v="RG Resin 3317AW (220Kg)"/>
    <n v="2"/>
    <s v="Cash"/>
    <n v="0"/>
    <d v="2022-02-24T00:00:00"/>
    <n v="2"/>
    <n v="2022"/>
    <n v="4180"/>
    <m/>
    <n v="4180"/>
    <n v="1025312.4500000001"/>
    <s v="Cash"/>
    <m/>
    <m/>
  </r>
  <r>
    <x v="156"/>
    <x v="8"/>
    <x v="3"/>
    <x v="205"/>
    <s v="C00000020"/>
    <x v="19"/>
    <s v="RG Nor 3338W (220Kg)"/>
    <n v="1"/>
    <s v="Cash"/>
    <n v="0"/>
    <d v="2022-02-24T00:00:00"/>
    <n v="2"/>
    <n v="2022"/>
    <n v="2090"/>
    <m/>
    <n v="2090"/>
    <n v="1027402.4500000001"/>
    <s v="Cash"/>
    <m/>
    <m/>
  </r>
  <r>
    <x v="156"/>
    <x v="8"/>
    <x v="3"/>
    <x v="205"/>
    <s v="C00000020"/>
    <x v="19"/>
    <s v="RG Woven Roving E-600 (45kg) 1120mm"/>
    <n v="1"/>
    <s v="Cash"/>
    <n v="0"/>
    <d v="2022-02-24T00:00:00"/>
    <n v="2"/>
    <n v="2022"/>
    <n v="351"/>
    <m/>
    <n v="351"/>
    <n v="1027753.4500000001"/>
    <s v="Cash"/>
    <m/>
    <m/>
  </r>
  <r>
    <x v="156"/>
    <x v="8"/>
    <x v="3"/>
    <x v="205"/>
    <s v="C00000020"/>
    <x v="19"/>
    <s v="RK Smooth Cream (25kg)"/>
    <n v="1"/>
    <s v="Cash"/>
    <n v="0"/>
    <d v="2022-02-24T00:00:00"/>
    <n v="2"/>
    <n v="2022"/>
    <n v="1000"/>
    <m/>
    <n v="1000"/>
    <n v="1028753.4500000001"/>
    <s v="Cash"/>
    <m/>
    <m/>
  </r>
  <r>
    <x v="156"/>
    <x v="8"/>
    <x v="3"/>
    <x v="205"/>
    <s v="C00000020"/>
    <x v="19"/>
    <s v="RA Mepoxe M (5kg)"/>
    <n v="4"/>
    <s v="Cash"/>
    <n v="0"/>
    <d v="2022-02-24T00:00:00"/>
    <n v="2"/>
    <n v="2022"/>
    <n v="340"/>
    <m/>
    <n v="340"/>
    <n v="1029093.4500000001"/>
    <s v="Cash"/>
    <m/>
    <m/>
  </r>
  <r>
    <x v="157"/>
    <x v="8"/>
    <x v="3"/>
    <x v="206"/>
    <s v="C00000020"/>
    <x v="19"/>
    <s v="RG Resin 3317AW (220Kg)"/>
    <n v="1"/>
    <s v="Cash"/>
    <n v="0"/>
    <d v="2022-02-26T00:00:00"/>
    <n v="2"/>
    <n v="2022"/>
    <n v="2090"/>
    <m/>
    <n v="2090"/>
    <n v="1031183.4500000001"/>
    <s v="Cash"/>
    <m/>
    <m/>
  </r>
  <r>
    <x v="157"/>
    <x v="8"/>
    <x v="3"/>
    <x v="206"/>
    <s v="C00000020"/>
    <x v="19"/>
    <s v="RA CSM 450 (60Kg) 64m(L) x 2080mm(W)"/>
    <n v="1"/>
    <s v="Cash"/>
    <n v="0"/>
    <d v="2022-02-26T00:00:00"/>
    <n v="2"/>
    <n v="2022"/>
    <n v="588"/>
    <m/>
    <n v="588"/>
    <n v="1031771.4500000001"/>
    <s v="Cash"/>
    <m/>
    <m/>
  </r>
  <r>
    <x v="157"/>
    <x v="8"/>
    <x v="3"/>
    <x v="207"/>
    <s v="C00000003"/>
    <x v="2"/>
    <s v="RG CSM 300 (30Kg) 64m(L) x 1040mm(W)"/>
    <n v="1"/>
    <s v="T45"/>
    <n v="45"/>
    <d v="2022-04-12T00:00:00"/>
    <n v="4"/>
    <n v="2022"/>
    <n v="315"/>
    <n v="-315"/>
    <n v="0"/>
    <n v="1032086.4500000001"/>
    <s v="Cash"/>
    <s v="RHB001569cleared11/4/22-RM1,586.00"/>
    <m/>
  </r>
  <r>
    <x v="158"/>
    <x v="9"/>
    <x v="3"/>
    <x v="208"/>
    <s v="C00000021"/>
    <x v="21"/>
    <s v="RG Resin 3317AW (220Kg)"/>
    <n v="2"/>
    <s v="Cash"/>
    <n v="0"/>
    <d v="2022-03-05T00:00:00"/>
    <n v="3"/>
    <n v="2022"/>
    <n v="3960"/>
    <n v="-3960"/>
    <n v="0"/>
    <n v="1036046.4500000001"/>
    <s v="Cash"/>
    <s v="PBB395356cleared11/4/22 RM6,301.00"/>
    <m/>
  </r>
  <r>
    <x v="158"/>
    <x v="9"/>
    <x v="3"/>
    <x v="208"/>
    <s v="C00000021"/>
    <x v="21"/>
    <s v="RG CSM 450 (30Kg) 64m(L) x 1040mm(W)"/>
    <n v="8"/>
    <s v="Cash"/>
    <n v="0"/>
    <d v="2022-03-05T00:00:00"/>
    <n v="3"/>
    <n v="2022"/>
    <n v="2256"/>
    <n v="-2256"/>
    <n v="0"/>
    <n v="1038302.4500000001"/>
    <s v="Cash"/>
    <s v="PBB395356cleared11/4/22 RM6,301.00"/>
    <m/>
  </r>
  <r>
    <x v="158"/>
    <x v="9"/>
    <x v="3"/>
    <x v="208"/>
    <s v="C00000021"/>
    <x v="21"/>
    <s v="RA Mepoxe M (5kg)"/>
    <n v="1"/>
    <s v="Cash"/>
    <n v="0"/>
    <d v="2022-03-05T00:00:00"/>
    <n v="3"/>
    <n v="2022"/>
    <n v="85"/>
    <n v="-85"/>
    <n v="0"/>
    <n v="1038387.4500000001"/>
    <s v="Cash"/>
    <s v="PBB395356cleared11/4/22 RM6,301.00"/>
    <m/>
  </r>
  <r>
    <x v="159"/>
    <x v="9"/>
    <x v="3"/>
    <x v="209"/>
    <s v="C00000022"/>
    <x v="22"/>
    <s v="RM Nor 3338NW (220Kg)"/>
    <n v="1"/>
    <s v="Cash"/>
    <n v="0"/>
    <d v="2022-03-08T00:00:00"/>
    <n v="3"/>
    <n v="2022"/>
    <n v="2112"/>
    <n v="-2112"/>
    <n v="0"/>
    <n v="1040499.4500000001"/>
    <s v="Cash"/>
    <s v="Trsf 23/3/22 RM5,328.00"/>
    <m/>
  </r>
  <r>
    <x v="159"/>
    <x v="9"/>
    <x v="3"/>
    <x v="209"/>
    <s v="C00000022"/>
    <x v="22"/>
    <s v="RM Wax Solution 54-56 (10L)"/>
    <n v="1"/>
    <s v="Cash"/>
    <n v="0"/>
    <d v="2022-03-08T00:00:00"/>
    <n v="3"/>
    <n v="2022"/>
    <n v="320"/>
    <n v="-320"/>
    <n v="0"/>
    <n v="1040819.4500000001"/>
    <s v="Cash"/>
    <s v="Trsf 23/3/22 RM5,328.00"/>
    <m/>
  </r>
  <r>
    <x v="159"/>
    <x v="9"/>
    <x v="3"/>
    <x v="209"/>
    <s v="C00000022"/>
    <x v="22"/>
    <s v="RM NPG Gelcoat 9319-H (25Kg)"/>
    <n v="1"/>
    <s v="Cash"/>
    <n v="0"/>
    <d v="2022-03-08T00:00:00"/>
    <n v="3"/>
    <n v="2022"/>
    <n v="337.5"/>
    <n v="-337.5"/>
    <n v="0"/>
    <n v="1041156.9500000001"/>
    <s v="Cash"/>
    <s v="Trsf 23/3/22 RM5,328.00"/>
    <m/>
  </r>
  <r>
    <x v="159"/>
    <x v="9"/>
    <x v="3"/>
    <x v="209"/>
    <s v="C00000022"/>
    <x v="22"/>
    <s v="RM Pgment Paste Riviera Blue B5 (5Kg)"/>
    <n v="2"/>
    <s v="Cash"/>
    <n v="0"/>
    <d v="2022-03-08T00:00:00"/>
    <n v="3"/>
    <n v="2022"/>
    <n v="480"/>
    <n v="-480"/>
    <n v="0"/>
    <n v="1041636.9500000001"/>
    <s v="Cash"/>
    <s v="Trsf 23/3/22 RM5,328.00"/>
    <m/>
  </r>
  <r>
    <x v="159"/>
    <x v="9"/>
    <x v="3"/>
    <x v="209"/>
    <s v="C00000022"/>
    <x v="22"/>
    <s v="RA CSM 450 (60Kg) 64m(L) x 2080mm(W)"/>
    <n v="1"/>
    <s v="Cash"/>
    <n v="0"/>
    <d v="2022-03-08T00:00:00"/>
    <n v="3"/>
    <n v="2022"/>
    <n v="588"/>
    <n v="-588"/>
    <n v="0"/>
    <n v="1042224.9500000001"/>
    <s v="Cash"/>
    <s v="Trsf 23/3/22 RM5,328.00"/>
    <m/>
  </r>
  <r>
    <x v="159"/>
    <x v="9"/>
    <x v="3"/>
    <x v="209"/>
    <s v="C00000022"/>
    <x v="22"/>
    <s v="RG CSM 300 (30Kg) 64m(L) x 1040mm(W)"/>
    <n v="2"/>
    <s v="Cash"/>
    <n v="0"/>
    <d v="2022-03-08T00:00:00"/>
    <n v="3"/>
    <n v="2022"/>
    <n v="588"/>
    <n v="-588"/>
    <n v="0"/>
    <n v="1042812.9500000001"/>
    <s v="Cash"/>
    <s v="Trsf 23/3/22 RM5,328.00"/>
    <m/>
  </r>
  <r>
    <x v="159"/>
    <x v="9"/>
    <x v="3"/>
    <x v="209"/>
    <s v="C00000022"/>
    <x v="22"/>
    <s v="RG Woven Roving E-600 (45kg) 1120mm"/>
    <n v="1"/>
    <s v="Cash"/>
    <n v="0"/>
    <d v="2022-03-08T00:00:00"/>
    <n v="3"/>
    <n v="2022"/>
    <n v="337.5"/>
    <n v="-337.5"/>
    <n v="0"/>
    <n v="1043150.4500000001"/>
    <s v="Cash"/>
    <s v="Trsf 23/3/22 RM5,328.00"/>
    <m/>
  </r>
  <r>
    <x v="159"/>
    <x v="9"/>
    <x v="3"/>
    <x v="209"/>
    <s v="C00000022"/>
    <x v="22"/>
    <s v="RA Butanox M50 (5kg)"/>
    <n v="1"/>
    <s v="Cash"/>
    <n v="0"/>
    <d v="2022-03-08T00:00:00"/>
    <n v="3"/>
    <n v="2022"/>
    <n v="110"/>
    <n v="-110"/>
    <n v="0"/>
    <n v="1043260.4500000001"/>
    <s v="Cash"/>
    <s v="Trsf 23/3/22 RM5,328.00"/>
    <m/>
  </r>
  <r>
    <x v="159"/>
    <x v="9"/>
    <x v="3"/>
    <x v="210"/>
    <s v="C00000010"/>
    <x v="9"/>
    <s v="RG Resin 3338AW (220kg)"/>
    <n v="6"/>
    <s v="T120"/>
    <n v="120"/>
    <d v="2022-07-06T00:00:00"/>
    <n v="7"/>
    <n v="2022"/>
    <n v="11880"/>
    <m/>
    <n v="11880"/>
    <n v="1055140.4500000002"/>
    <s v="Term"/>
    <m/>
    <m/>
  </r>
  <r>
    <x v="159"/>
    <x v="9"/>
    <x v="3"/>
    <x v="210"/>
    <s v="C00000010"/>
    <x v="9"/>
    <s v="RG CSM 450 (30Kg) 64m(L) x 1040mm(W)"/>
    <n v="10"/>
    <s v="T120"/>
    <n v="120"/>
    <d v="2022-07-06T00:00:00"/>
    <n v="7"/>
    <n v="2022"/>
    <n v="2850"/>
    <m/>
    <n v="2850"/>
    <n v="1057990.4500000002"/>
    <s v="Term"/>
    <m/>
    <m/>
  </r>
  <r>
    <x v="159"/>
    <x v="9"/>
    <x v="3"/>
    <x v="210"/>
    <s v="C00000010"/>
    <x v="9"/>
    <s v="RA Talcum Powder (25kg)"/>
    <n v="10"/>
    <s v="T120"/>
    <n v="120"/>
    <d v="2022-07-06T00:00:00"/>
    <n v="7"/>
    <n v="2022"/>
    <n v="550"/>
    <m/>
    <n v="550"/>
    <n v="1058540.4500000002"/>
    <s v="Term"/>
    <m/>
    <m/>
  </r>
  <r>
    <x v="160"/>
    <x v="9"/>
    <x v="3"/>
    <x v="211"/>
    <s v="C00000022"/>
    <x v="22"/>
    <s v="RA Talcum Powder (25kg)"/>
    <n v="1"/>
    <s v="Cash"/>
    <n v="0"/>
    <d v="2022-03-09T00:00:00"/>
    <n v="3"/>
    <n v="2022"/>
    <n v="65"/>
    <n v="-65"/>
    <n v="0"/>
    <n v="1058605.4500000002"/>
    <s v="Cash"/>
    <s v="Trsf 23/3/22 RM5,328.00"/>
    <m/>
  </r>
  <r>
    <x v="161"/>
    <x v="9"/>
    <x v="3"/>
    <x v="212"/>
    <s v="C00000019"/>
    <x v="18"/>
    <s v="RG Nor 3338W (220Kg)"/>
    <n v="2"/>
    <s v="Cash"/>
    <n v="0"/>
    <d v="2022-03-11T00:00:00"/>
    <n v="3"/>
    <n v="2022"/>
    <n v="4136"/>
    <n v="-4136"/>
    <n v="0"/>
    <n v="1062741.4500000002"/>
    <s v="Cash"/>
    <m/>
    <m/>
  </r>
  <r>
    <x v="161"/>
    <x v="9"/>
    <x v="3"/>
    <x v="212"/>
    <s v="C00000019"/>
    <x v="18"/>
    <s v="RG CSM 450 CQ 54kg 64m(L) X 1860mm(W)"/>
    <n v="3"/>
    <s v="Cash"/>
    <n v="0"/>
    <d v="2022-03-11T00:00:00"/>
    <n v="3"/>
    <n v="2022"/>
    <n v="1571.3999999999999"/>
    <n v="-1571.3999999999999"/>
    <n v="0"/>
    <n v="1064312.8500000001"/>
    <s v="Cash"/>
    <m/>
    <m/>
  </r>
  <r>
    <x v="161"/>
    <x v="9"/>
    <x v="3"/>
    <x v="212"/>
    <s v="C00000019"/>
    <x v="18"/>
    <s v="RA Talcum Powder (25kg)"/>
    <n v="5"/>
    <s v="Cash"/>
    <n v="0"/>
    <d v="2022-03-11T00:00:00"/>
    <n v="3"/>
    <n v="2022"/>
    <n v="312.5"/>
    <n v="-312.5"/>
    <n v="0"/>
    <n v="1064625.3500000001"/>
    <s v="Cash"/>
    <m/>
    <m/>
  </r>
  <r>
    <x v="161"/>
    <x v="9"/>
    <x v="3"/>
    <x v="212"/>
    <s v="C00000019"/>
    <x v="18"/>
    <s v="RE Frekote 770NC (1 Gallon)"/>
    <n v="1"/>
    <s v="Cash"/>
    <n v="0"/>
    <d v="2022-03-11T00:00:00"/>
    <n v="3"/>
    <n v="2022"/>
    <n v="360"/>
    <n v="-360"/>
    <n v="0"/>
    <n v="1064985.3500000001"/>
    <s v="Cash"/>
    <m/>
    <m/>
  </r>
  <r>
    <x v="162"/>
    <x v="9"/>
    <x v="3"/>
    <x v="213"/>
    <s v="C00000022"/>
    <x v="22"/>
    <s v="RE Frekote 770NC (1 Gallon)"/>
    <n v="1"/>
    <s v="Cash"/>
    <n v="0"/>
    <d v="2022-03-12T00:00:00"/>
    <n v="3"/>
    <n v="2022"/>
    <n v="390"/>
    <n v="-390"/>
    <n v="0"/>
    <n v="1065375.3500000001"/>
    <s v="Cash"/>
    <s v="Trsf 23/3/22 RM5,328.00"/>
    <m/>
  </r>
  <r>
    <x v="162"/>
    <x v="9"/>
    <x v="3"/>
    <x v="214"/>
    <s v="C00000006"/>
    <x v="5"/>
    <s v="RG Resin 3338AW (220kg)"/>
    <n v="1"/>
    <s v="Cash"/>
    <n v="0"/>
    <d v="2022-03-12T00:00:00"/>
    <n v="3"/>
    <n v="2022"/>
    <n v="2068"/>
    <n v="-2068"/>
    <n v="0"/>
    <n v="1067443.3500000001"/>
    <s v="Cash"/>
    <s v="RHB 934926 cleared18/4/22-RM2,580.50"/>
    <m/>
  </r>
  <r>
    <x v="163"/>
    <x v="9"/>
    <x v="3"/>
    <x v="215"/>
    <s v="C00000020"/>
    <x v="19"/>
    <s v="RG Resin 3317AW (220Kg)"/>
    <n v="1"/>
    <s v="Cash"/>
    <n v="0"/>
    <d v="2022-03-14T00:00:00"/>
    <n v="3"/>
    <n v="2022"/>
    <n v="2090"/>
    <m/>
    <n v="2090"/>
    <n v="1069533.3500000001"/>
    <s v="Cash"/>
    <m/>
    <m/>
  </r>
  <r>
    <x v="163"/>
    <x v="9"/>
    <x v="3"/>
    <x v="215"/>
    <s v="C00000020"/>
    <x v="19"/>
    <s v="RA CSM 450 (60Kg) 64m(L) x 2080mm(W)"/>
    <n v="1"/>
    <s v="Cash"/>
    <n v="0"/>
    <d v="2022-03-14T00:00:00"/>
    <n v="3"/>
    <n v="2022"/>
    <n v="588"/>
    <m/>
    <n v="588"/>
    <n v="1070121.3500000001"/>
    <s v="Cash"/>
    <m/>
    <m/>
  </r>
  <r>
    <x v="163"/>
    <x v="9"/>
    <x v="3"/>
    <x v="215"/>
    <s v="C00000020"/>
    <x v="19"/>
    <s v="RG Woven Roving E-600 (45kg) 1120mm"/>
    <n v="1"/>
    <s v="Cash"/>
    <n v="0"/>
    <d v="2022-03-14T00:00:00"/>
    <n v="3"/>
    <n v="2022"/>
    <n v="351"/>
    <m/>
    <n v="351"/>
    <n v="1070472.3500000001"/>
    <s v="Cash"/>
    <m/>
    <m/>
  </r>
  <r>
    <x v="164"/>
    <x v="9"/>
    <x v="3"/>
    <x v="216"/>
    <s v="C00000010"/>
    <x v="9"/>
    <s v="RG Resin 3338AW (220kg)"/>
    <n v="6"/>
    <s v="T120"/>
    <n v="120"/>
    <d v="2022-07-13T00:00:00"/>
    <n v="7"/>
    <n v="2022"/>
    <n v="11880"/>
    <m/>
    <n v="11880"/>
    <n v="1082352.3500000001"/>
    <s v="Cash"/>
    <m/>
    <m/>
  </r>
  <r>
    <x v="164"/>
    <x v="9"/>
    <x v="3"/>
    <x v="216"/>
    <s v="C00000010"/>
    <x v="9"/>
    <s v="RG CSM 450 (30Kg) 64m(L) x 1040mm(W)"/>
    <n v="5"/>
    <s v="T120"/>
    <n v="120"/>
    <d v="2022-07-13T00:00:00"/>
    <n v="7"/>
    <n v="2022"/>
    <n v="1425"/>
    <m/>
    <n v="1425"/>
    <n v="1083777.3500000001"/>
    <s v="Cash"/>
    <m/>
    <m/>
  </r>
  <r>
    <x v="164"/>
    <x v="9"/>
    <x v="3"/>
    <x v="216"/>
    <s v="C00000010"/>
    <x v="9"/>
    <s v="RA Aerosil (Silica Fume) (10Kg)"/>
    <n v="2"/>
    <s v="T120"/>
    <n v="120"/>
    <d v="2022-07-13T00:00:00"/>
    <n v="7"/>
    <n v="2022"/>
    <n v="880"/>
    <m/>
    <n v="880"/>
    <n v="1084657.3500000001"/>
    <s v="Cash"/>
    <m/>
    <m/>
  </r>
  <r>
    <x v="164"/>
    <x v="9"/>
    <x v="3"/>
    <x v="217"/>
    <s v="C00000020"/>
    <x v="19"/>
    <s v="RG Resin 3317AW (220Kg)"/>
    <n v="3"/>
    <s v="Cash"/>
    <n v="0"/>
    <d v="2022-03-15T00:00:00"/>
    <n v="3"/>
    <n v="2022"/>
    <n v="6270"/>
    <m/>
    <n v="6270"/>
    <n v="1090927.3500000001"/>
    <s v="Cash"/>
    <m/>
    <m/>
  </r>
  <r>
    <x v="164"/>
    <x v="9"/>
    <x v="3"/>
    <x v="217"/>
    <s v="C00000020"/>
    <x v="19"/>
    <s v="RA CSM 450 (60Kg) 64m(L) x 2080mm(W)"/>
    <n v="6"/>
    <s v="Cash"/>
    <n v="0"/>
    <d v="2022-03-15T00:00:00"/>
    <n v="3"/>
    <n v="2022"/>
    <n v="3528"/>
    <m/>
    <n v="3528"/>
    <n v="1094455.3500000001"/>
    <s v="Cash"/>
    <m/>
    <m/>
  </r>
  <r>
    <x v="164"/>
    <x v="9"/>
    <x v="3"/>
    <x v="217"/>
    <s v="C00000020"/>
    <x v="19"/>
    <s v="RG Woven Roving E-600 (45kg) 1120mm"/>
    <n v="1"/>
    <s v="Cash"/>
    <n v="0"/>
    <d v="2022-03-15T00:00:00"/>
    <n v="3"/>
    <n v="2022"/>
    <n v="351"/>
    <m/>
    <n v="351"/>
    <n v="1094806.3500000001"/>
    <s v="Cash"/>
    <m/>
    <m/>
  </r>
  <r>
    <x v="164"/>
    <x v="9"/>
    <x v="3"/>
    <x v="217"/>
    <s v="C00000020"/>
    <x v="19"/>
    <s v="RC Woven Roving E-800 1000mm (40Kg)"/>
    <n v="3"/>
    <s v="Cash"/>
    <n v="0"/>
    <d v="2022-03-15T00:00:00"/>
    <n v="3"/>
    <n v="2022"/>
    <n v="936"/>
    <m/>
    <n v="936"/>
    <n v="1095742.3500000001"/>
    <s v="Cash"/>
    <m/>
    <m/>
  </r>
  <r>
    <x v="164"/>
    <x v="9"/>
    <x v="3"/>
    <x v="217"/>
    <s v="C00000020"/>
    <x v="19"/>
    <s v="RA Mepoxe M (5kg)"/>
    <n v="4"/>
    <s v="Cash"/>
    <n v="0"/>
    <d v="2022-03-15T00:00:00"/>
    <n v="3"/>
    <n v="2022"/>
    <n v="340"/>
    <m/>
    <n v="340"/>
    <n v="1096082.3500000001"/>
    <s v="Cash"/>
    <m/>
    <m/>
  </r>
  <r>
    <x v="165"/>
    <x v="9"/>
    <x v="3"/>
    <x v="218"/>
    <s v="C00000019"/>
    <x v="18"/>
    <s v="RA Butanox M50"/>
    <n v="3"/>
    <s v="Cash"/>
    <n v="0"/>
    <d v="2022-03-17T00:00:00"/>
    <n v="3"/>
    <n v="2022"/>
    <n v="315"/>
    <n v="-315"/>
    <n v="0"/>
    <n v="1096397.3500000001"/>
    <s v="Cash"/>
    <m/>
    <m/>
  </r>
  <r>
    <x v="166"/>
    <x v="9"/>
    <x v="3"/>
    <x v="219"/>
    <s v="C00000020"/>
    <x v="19"/>
    <s v="RA Resin 3317AW (220Kg)"/>
    <n v="3"/>
    <s v="Cash"/>
    <n v="0"/>
    <d v="2022-03-18T00:00:00"/>
    <n v="3"/>
    <n v="2022"/>
    <n v="6270"/>
    <m/>
    <n v="6270"/>
    <n v="1102667.3500000001"/>
    <s v="Cash"/>
    <m/>
    <m/>
  </r>
  <r>
    <x v="166"/>
    <x v="9"/>
    <x v="3"/>
    <x v="219"/>
    <s v="C00000020"/>
    <x v="19"/>
    <s v="RM CSM 450 64m(L) 1040mm(W) (30Kg)"/>
    <n v="7"/>
    <s v="Cash"/>
    <n v="0"/>
    <d v="2022-03-18T00:00:00"/>
    <n v="3"/>
    <n v="2022"/>
    <n v="2058"/>
    <m/>
    <n v="2058"/>
    <n v="1104725.3500000001"/>
    <s v="Cash"/>
    <m/>
    <m/>
  </r>
  <r>
    <x v="166"/>
    <x v="9"/>
    <x v="3"/>
    <x v="219"/>
    <s v="C00000020"/>
    <x v="19"/>
    <s v="RM Woven Roving E-600gm 1000mm (40Kg)"/>
    <n v="5"/>
    <s v="Cash"/>
    <n v="0"/>
    <d v="2022-03-18T00:00:00"/>
    <n v="3"/>
    <n v="2022"/>
    <n v="1560"/>
    <m/>
    <n v="1560"/>
    <n v="1106285.3500000001"/>
    <s v="Cash"/>
    <m/>
    <m/>
  </r>
  <r>
    <x v="167"/>
    <x v="9"/>
    <x v="3"/>
    <x v="220"/>
    <s v="C00000021"/>
    <x v="21"/>
    <s v="RA Resin 3317AW (220Kg)"/>
    <n v="2"/>
    <s v="Cash"/>
    <n v="0"/>
    <d v="2022-03-19T00:00:00"/>
    <n v="3"/>
    <n v="2022"/>
    <n v="4048"/>
    <m/>
    <n v="4048"/>
    <n v="1110333.3500000001"/>
    <s v="Cash"/>
    <m/>
    <m/>
  </r>
  <r>
    <x v="167"/>
    <x v="9"/>
    <x v="3"/>
    <x v="220"/>
    <s v="C00000021"/>
    <x v="21"/>
    <s v="RM CSM 450 64m(L) 1040mm(W) (30Kg)"/>
    <n v="6"/>
    <s v="Cash"/>
    <n v="0"/>
    <d v="2022-03-19T00:00:00"/>
    <n v="3"/>
    <n v="2022"/>
    <n v="1710"/>
    <m/>
    <n v="1710"/>
    <n v="1112043.3500000001"/>
    <s v="Cash"/>
    <m/>
    <m/>
  </r>
  <r>
    <x v="167"/>
    <x v="9"/>
    <x v="3"/>
    <x v="220"/>
    <s v="C00000021"/>
    <x v="21"/>
    <s v="RA Mepoxe M (5kg)"/>
    <n v="2"/>
    <s v="Cash"/>
    <n v="0"/>
    <d v="2022-03-19T00:00:00"/>
    <n v="3"/>
    <n v="2022"/>
    <n v="170"/>
    <m/>
    <n v="170"/>
    <n v="1112213.3500000001"/>
    <s v="Cash"/>
    <m/>
    <m/>
  </r>
  <r>
    <x v="167"/>
    <x v="9"/>
    <x v="3"/>
    <x v="220"/>
    <s v="C00000021"/>
    <x v="21"/>
    <s v="RA Pigment Super Black (5kg)"/>
    <n v="1"/>
    <s v="Cash"/>
    <n v="0"/>
    <d v="2022-03-19T00:00:00"/>
    <n v="3"/>
    <n v="2022"/>
    <n v="175"/>
    <m/>
    <n v="175"/>
    <n v="1112388.3500000001"/>
    <s v="Cash"/>
    <m/>
    <m/>
  </r>
  <r>
    <x v="167"/>
    <x v="9"/>
    <x v="3"/>
    <x v="220"/>
    <s v="C00000021"/>
    <x v="21"/>
    <s v="RM Cobalt (5kg)"/>
    <n v="1"/>
    <s v="Cash"/>
    <n v="0"/>
    <d v="2022-03-19T00:00:00"/>
    <n v="3"/>
    <n v="2022"/>
    <n v="390"/>
    <m/>
    <n v="390"/>
    <n v="1112778.3500000001"/>
    <s v="Cash"/>
    <m/>
    <m/>
  </r>
  <r>
    <x v="167"/>
    <x v="9"/>
    <x v="3"/>
    <x v="220"/>
    <s v="C00000021"/>
    <x v="21"/>
    <s v="RA Talcum Powder (25kg)"/>
    <n v="10"/>
    <s v="Cash"/>
    <n v="0"/>
    <d v="2022-03-19T00:00:00"/>
    <n v="3"/>
    <n v="2022"/>
    <n v="575"/>
    <m/>
    <n v="575"/>
    <n v="1113353.3500000001"/>
    <s v="Cash"/>
    <m/>
    <m/>
  </r>
  <r>
    <x v="167"/>
    <x v="9"/>
    <x v="3"/>
    <x v="220"/>
    <s v="C00000021"/>
    <x v="21"/>
    <s v="RM Acetone (163Kg)"/>
    <n v="1"/>
    <s v="Cash"/>
    <n v="0"/>
    <d v="2022-03-19T00:00:00"/>
    <n v="3"/>
    <n v="2022"/>
    <n v="1059.5"/>
    <m/>
    <n v="1059.5"/>
    <n v="1114412.8500000001"/>
    <s v="Cash"/>
    <m/>
    <m/>
  </r>
  <r>
    <x v="168"/>
    <x v="9"/>
    <x v="3"/>
    <x v="221"/>
    <s v="C00000022"/>
    <x v="5"/>
    <s v="RM NPG Gelcoat 9319-H (25Kg)"/>
    <n v="1"/>
    <s v="Cash"/>
    <n v="0"/>
    <d v="2022-03-21T00:00:00"/>
    <n v="3"/>
    <n v="2022"/>
    <n v="337.5"/>
    <n v="-337.5"/>
    <n v="0"/>
    <n v="1114750.3500000001"/>
    <s v="Cash"/>
    <s v="RHB 934926 cleared18/4/22-RM2,580.50"/>
    <m/>
  </r>
  <r>
    <x v="169"/>
    <x v="9"/>
    <x v="3"/>
    <x v="222"/>
    <s v="C00000020"/>
    <x v="19"/>
    <s v="RA Resin 3317AW (220Kg)"/>
    <n v="3"/>
    <s v="Cash"/>
    <n v="0"/>
    <d v="2022-03-23T00:00:00"/>
    <n v="3"/>
    <n v="2022"/>
    <n v="6270"/>
    <m/>
    <n v="6270"/>
    <n v="1121020.3500000001"/>
    <s v="Cash"/>
    <m/>
    <m/>
  </r>
  <r>
    <x v="169"/>
    <x v="9"/>
    <x v="3"/>
    <x v="222"/>
    <s v="C00000020"/>
    <x v="19"/>
    <s v="RM CSM 450 64m(L) 1040mm(W) (30Kg)"/>
    <n v="4"/>
    <s v="Cash"/>
    <n v="0"/>
    <d v="2022-03-23T00:00:00"/>
    <n v="3"/>
    <n v="2022"/>
    <n v="1176"/>
    <m/>
    <n v="1176"/>
    <n v="1122196.3500000001"/>
    <s v="Cash"/>
    <m/>
    <m/>
  </r>
  <r>
    <x v="169"/>
    <x v="9"/>
    <x v="3"/>
    <x v="222"/>
    <s v="C00000020"/>
    <x v="19"/>
    <s v="RM Woven Roving E-600gm 1000mm (40Kg)"/>
    <n v="4"/>
    <s v="Cash"/>
    <n v="0"/>
    <d v="2022-03-23T00:00:00"/>
    <n v="3"/>
    <n v="2022"/>
    <n v="1248"/>
    <m/>
    <n v="1248"/>
    <n v="1123444.3500000001"/>
    <s v="Cash"/>
    <m/>
    <m/>
  </r>
  <r>
    <x v="169"/>
    <x v="9"/>
    <x v="3"/>
    <x v="222"/>
    <s v="C00000020"/>
    <x v="19"/>
    <s v="RA Talcum Powder (25kg)"/>
    <n v="2"/>
    <s v="Cash"/>
    <n v="0"/>
    <d v="2022-03-23T00:00:00"/>
    <n v="3"/>
    <n v="2022"/>
    <n v="125"/>
    <m/>
    <n v="125"/>
    <n v="1123569.3500000001"/>
    <s v="Cash"/>
    <m/>
    <m/>
  </r>
  <r>
    <x v="170"/>
    <x v="9"/>
    <x v="3"/>
    <x v="223"/>
    <s v="C00000020"/>
    <x v="19"/>
    <s v="RA Nor 3338W (220Kg)"/>
    <n v="4"/>
    <s v="Cash"/>
    <n v="0"/>
    <d v="2022-03-25T00:00:00"/>
    <n v="3"/>
    <n v="2022"/>
    <n v="8360"/>
    <m/>
    <n v="8360"/>
    <n v="1131929.3500000001"/>
    <s v="Cash"/>
    <m/>
    <m/>
  </r>
  <r>
    <x v="170"/>
    <x v="9"/>
    <x v="3"/>
    <x v="223"/>
    <s v="C00000020"/>
    <x v="19"/>
    <s v="RM CSM 450 64m(L) 1040mm(W) (30Kg)"/>
    <n v="10"/>
    <s v="Cash"/>
    <n v="0"/>
    <d v="2022-03-25T00:00:00"/>
    <n v="3"/>
    <n v="2022"/>
    <n v="2940"/>
    <m/>
    <n v="2940"/>
    <n v="1134869.3500000001"/>
    <s v="Cash"/>
    <m/>
    <m/>
  </r>
  <r>
    <x v="170"/>
    <x v="9"/>
    <x v="3"/>
    <x v="223"/>
    <s v="C00000020"/>
    <x v="19"/>
    <s v="RM Woven Roving E-600gm 1000mm (40Kg)"/>
    <n v="6"/>
    <s v="Cash"/>
    <n v="0"/>
    <d v="2022-03-25T00:00:00"/>
    <n v="3"/>
    <n v="2022"/>
    <n v="1872"/>
    <m/>
    <n v="1872"/>
    <n v="1136741.3500000001"/>
    <s v="Cash"/>
    <m/>
    <m/>
  </r>
  <r>
    <x v="170"/>
    <x v="9"/>
    <x v="3"/>
    <x v="223"/>
    <s v="C00000020"/>
    <x v="19"/>
    <s v="RA Talcum Powder (25kg)"/>
    <n v="4"/>
    <s v="Cash"/>
    <n v="0"/>
    <d v="2022-03-25T00:00:00"/>
    <n v="3"/>
    <n v="2022"/>
    <n v="250"/>
    <m/>
    <n v="250"/>
    <n v="1136991.3500000001"/>
    <s v="Cash"/>
    <m/>
    <m/>
  </r>
  <r>
    <x v="170"/>
    <x v="9"/>
    <x v="3"/>
    <x v="223"/>
    <s v="C00000020"/>
    <x v="19"/>
    <s v="RM Pigment Smooth Cream (25kg)"/>
    <n v="1"/>
    <s v="Cash"/>
    <n v="0"/>
    <d v="2022-03-25T00:00:00"/>
    <n v="3"/>
    <n v="2022"/>
    <n v="1000"/>
    <m/>
    <n v="1000"/>
    <n v="1137991.3500000001"/>
    <s v="Cash"/>
    <m/>
    <m/>
  </r>
  <r>
    <x v="171"/>
    <x v="9"/>
    <x v="3"/>
    <x v="224"/>
    <s v="C00000001"/>
    <x v="0"/>
    <s v="RA Resin 3317AW (220Kg)"/>
    <n v="1"/>
    <s v="Cash"/>
    <n v="0"/>
    <d v="2022-03-29T00:00:00"/>
    <n v="3"/>
    <n v="2022"/>
    <n v="2068"/>
    <n v="-2068"/>
    <n v="0"/>
    <n v="1140059.3500000001"/>
    <s v="Cash"/>
    <s v="Trsf 30/3/22 RM3,232.00"/>
    <m/>
  </r>
  <r>
    <x v="171"/>
    <x v="9"/>
    <x v="3"/>
    <x v="224"/>
    <s v="C00000001"/>
    <x v="0"/>
    <s v="RM CSM 450 64m(L) 1040mm(W) (30Kg)"/>
    <n v="4"/>
    <s v="Cash"/>
    <n v="0"/>
    <d v="2022-03-29T00:00:00"/>
    <n v="3"/>
    <n v="2022"/>
    <n v="1164"/>
    <n v="-1164"/>
    <n v="0"/>
    <n v="1141223.3500000001"/>
    <s v="Cash"/>
    <s v="Trsf 30/3/22 RM3,232.00"/>
    <m/>
  </r>
  <r>
    <x v="171"/>
    <x v="9"/>
    <x v="3"/>
    <x v="225"/>
    <s v="C00000020"/>
    <x v="19"/>
    <s v="RA Nor 3338W (220Kg)"/>
    <n v="2"/>
    <s v="Cash"/>
    <n v="0"/>
    <d v="2022-03-29T00:00:00"/>
    <n v="3"/>
    <n v="2022"/>
    <n v="4180"/>
    <m/>
    <n v="4180"/>
    <n v="1145403.3500000001"/>
    <s v="Cash"/>
    <m/>
    <m/>
  </r>
  <r>
    <x v="171"/>
    <x v="9"/>
    <x v="3"/>
    <x v="225"/>
    <s v="C00000020"/>
    <x v="19"/>
    <s v="RM CSM 450 64m(L) 1040mm(W) (30Kg)"/>
    <n v="8"/>
    <s v="Cash"/>
    <n v="0"/>
    <d v="2022-03-29T00:00:00"/>
    <n v="3"/>
    <n v="2022"/>
    <n v="2352"/>
    <m/>
    <n v="2352"/>
    <n v="1147755.3500000001"/>
    <s v="Cash"/>
    <m/>
    <m/>
  </r>
  <r>
    <x v="171"/>
    <x v="9"/>
    <x v="3"/>
    <x v="225"/>
    <s v="C00000020"/>
    <x v="19"/>
    <s v="RM Woven Roving E-600gm 1000mm (40Kg)"/>
    <n v="3"/>
    <s v="Cash"/>
    <n v="0"/>
    <d v="2022-03-29T00:00:00"/>
    <n v="3"/>
    <n v="2022"/>
    <n v="936"/>
    <m/>
    <n v="936"/>
    <n v="1148691.3500000001"/>
    <s v="Cash"/>
    <m/>
    <m/>
  </r>
  <r>
    <x v="171"/>
    <x v="9"/>
    <x v="3"/>
    <x v="225"/>
    <s v="C00000020"/>
    <x v="19"/>
    <s v="RA Talcum Powder (25kg)"/>
    <n v="2"/>
    <s v="Cash"/>
    <n v="0"/>
    <d v="2022-03-29T00:00:00"/>
    <n v="3"/>
    <n v="2022"/>
    <n v="125"/>
    <m/>
    <n v="125"/>
    <n v="1148816.3500000001"/>
    <s v="Cash"/>
    <m/>
    <m/>
  </r>
  <r>
    <x v="172"/>
    <x v="9"/>
    <x v="3"/>
    <x v="226"/>
    <s v="C00000023"/>
    <x v="23"/>
    <s v="RA Nor 3338W (220Kg)"/>
    <n v="1"/>
    <s v="Cash"/>
    <n v="0"/>
    <d v="2022-03-31T00:00:00"/>
    <n v="3"/>
    <n v="2022"/>
    <n v="2090"/>
    <n v="-2090"/>
    <n v="0"/>
    <n v="1150906.3500000001"/>
    <s v="Cash"/>
    <s v="Trsf 31/3/22 RM3,555.00"/>
    <m/>
  </r>
  <r>
    <x v="172"/>
    <x v="9"/>
    <x v="3"/>
    <x v="226"/>
    <s v="C00000023"/>
    <x v="23"/>
    <s v="RJ Mepoxe (5kg)"/>
    <n v="4"/>
    <s v="Cash"/>
    <n v="0"/>
    <d v="2022-03-31T00:00:00"/>
    <n v="3"/>
    <n v="2022"/>
    <n v="340"/>
    <n v="-340"/>
    <n v="0"/>
    <n v="1151246.3500000001"/>
    <s v="Cash"/>
    <s v="Trsf 31/3/22 RM3,555.00"/>
    <m/>
  </r>
  <r>
    <x v="172"/>
    <x v="9"/>
    <x v="3"/>
    <x v="226"/>
    <s v="C00000023"/>
    <x v="23"/>
    <s v="RM Pigment Smooth Cream (25kg)"/>
    <n v="1"/>
    <s v="Cash"/>
    <n v="0"/>
    <d v="2022-03-31T00:00:00"/>
    <n v="3"/>
    <n v="2022"/>
    <n v="1000"/>
    <n v="-1000"/>
    <n v="0"/>
    <n v="1152246.3500000001"/>
    <s v="Cash"/>
    <s v="Trsf 31/3/22 RM3,555.00"/>
    <m/>
  </r>
  <r>
    <x v="172"/>
    <x v="9"/>
    <x v="3"/>
    <x v="226"/>
    <s v="C00000023"/>
    <x v="23"/>
    <s v="RA Talcum Powder (25kg)"/>
    <n v="2"/>
    <s v="Cash"/>
    <n v="0"/>
    <d v="2022-03-31T00:00:00"/>
    <n v="3"/>
    <n v="2022"/>
    <n v="125"/>
    <n v="-125"/>
    <n v="0"/>
    <n v="1152371.3500000001"/>
    <s v="Cash"/>
    <s v="Trsf 31/3/22 RM3,555.00"/>
    <m/>
  </r>
  <r>
    <x v="173"/>
    <x v="10"/>
    <x v="3"/>
    <x v="227"/>
    <s v="C00000021"/>
    <x v="21"/>
    <s v="RA Resin 3317AW (220Kg)"/>
    <n v="2"/>
    <s v="Cash"/>
    <n v="0"/>
    <d v="2022-04-01T00:00:00"/>
    <n v="4"/>
    <n v="2022"/>
    <n v="4136"/>
    <n v="-4136"/>
    <n v="0"/>
    <n v="1156507.3500000001"/>
    <s v="Cash"/>
    <s v="PBB395362cleared28/4/22 RM6,083.50"/>
    <m/>
  </r>
  <r>
    <x v="173"/>
    <x v="10"/>
    <x v="3"/>
    <x v="227"/>
    <s v="C00000021"/>
    <x v="21"/>
    <s v="RM CSM 450 64m(L) 1040mm(W) (30Kg)"/>
    <n v="3"/>
    <s v="Cash"/>
    <n v="0"/>
    <d v="2022-04-01T00:00:00"/>
    <n v="4"/>
    <n v="2022"/>
    <n v="855"/>
    <n v="-855"/>
    <n v="0"/>
    <n v="1157362.3500000001"/>
    <s v="Cash"/>
    <s v="PBB395362cleared28/4/22 RM6,083.50"/>
    <m/>
  </r>
  <r>
    <x v="173"/>
    <x v="10"/>
    <x v="3"/>
    <x v="227"/>
    <s v="C00000021"/>
    <x v="21"/>
    <s v="RJ Mepoxe (5kg)"/>
    <n v="2"/>
    <s v="Cash"/>
    <n v="0"/>
    <d v="2022-04-01T00:00:00"/>
    <n v="4"/>
    <n v="2022"/>
    <n v="170"/>
    <n v="-170"/>
    <n v="0"/>
    <n v="1157532.3500000001"/>
    <s v="Cash"/>
    <s v="PBB395362cleared28/4/22 RM6,083.50"/>
    <m/>
  </r>
  <r>
    <x v="173"/>
    <x v="10"/>
    <x v="3"/>
    <x v="227"/>
    <s v="C00000021"/>
    <x v="21"/>
    <s v="RA Talcum Powder (25kg)"/>
    <n v="10"/>
    <s v="Cash"/>
    <n v="0"/>
    <d v="2022-04-01T00:00:00"/>
    <n v="4"/>
    <n v="2022"/>
    <n v="575"/>
    <n v="-575"/>
    <n v="0"/>
    <n v="1158107.3500000001"/>
    <s v="Cash"/>
    <s v="PBB395362cleared28/4/22 RM6,083.50"/>
    <m/>
  </r>
  <r>
    <x v="173"/>
    <x v="10"/>
    <x v="3"/>
    <x v="227"/>
    <s v="C00000021"/>
    <x v="21"/>
    <s v="RM Gelcoat GSH"/>
    <n v="1"/>
    <s v="Cash"/>
    <n v="0"/>
    <d v="2022-04-01T00:00:00"/>
    <n v="4"/>
    <n v="2022"/>
    <n v="347.5"/>
    <n v="-347.5"/>
    <n v="0"/>
    <n v="1158454.8500000001"/>
    <s v="Cash"/>
    <s v="PBB395362cleared28/4/22 RM6,083.50"/>
    <m/>
  </r>
  <r>
    <x v="173"/>
    <x v="10"/>
    <x v="3"/>
    <x v="228"/>
    <s v="C00000020"/>
    <x v="19"/>
    <s v="RA Resin 3317AW (220Kg)"/>
    <n v="1"/>
    <s v="Cash"/>
    <n v="0"/>
    <d v="2022-04-01T00:00:00"/>
    <n v="4"/>
    <n v="2022"/>
    <n v="2090"/>
    <m/>
    <n v="2090"/>
    <n v="1160544.8500000001"/>
    <s v="Cash"/>
    <m/>
    <m/>
  </r>
  <r>
    <x v="173"/>
    <x v="10"/>
    <x v="3"/>
    <x v="228"/>
    <s v="C00000020"/>
    <x v="19"/>
    <s v="RA Nor 3338W (220Kg)"/>
    <n v="2"/>
    <s v="Cash"/>
    <n v="0"/>
    <d v="2022-04-01T00:00:00"/>
    <n v="4"/>
    <n v="2022"/>
    <n v="4180"/>
    <m/>
    <n v="4180"/>
    <n v="1164724.8500000001"/>
    <s v="Cash"/>
    <m/>
    <m/>
  </r>
  <r>
    <x v="173"/>
    <x v="10"/>
    <x v="3"/>
    <x v="228"/>
    <s v="C00000020"/>
    <x v="19"/>
    <s v="RM CSM 450 (60Kg) 64m(L) x 2080mm(W)"/>
    <n v="3"/>
    <s v="Cash"/>
    <n v="0"/>
    <d v="2022-04-01T00:00:00"/>
    <n v="4"/>
    <n v="2022"/>
    <n v="1764"/>
    <m/>
    <n v="1764"/>
    <n v="1166488.8500000001"/>
    <s v="Cash"/>
    <m/>
    <m/>
  </r>
  <r>
    <x v="173"/>
    <x v="10"/>
    <x v="3"/>
    <x v="228"/>
    <s v="C00000020"/>
    <x v="19"/>
    <s v="RM Woven Roving E-600gm 1000mm (40Kg)"/>
    <n v="3"/>
    <s v="Cash"/>
    <n v="0"/>
    <d v="2022-04-01T00:00:00"/>
    <n v="4"/>
    <n v="2022"/>
    <n v="936"/>
    <m/>
    <n v="936"/>
    <n v="1167424.8500000001"/>
    <s v="Cash"/>
    <m/>
    <m/>
  </r>
  <r>
    <x v="173"/>
    <x v="10"/>
    <x v="3"/>
    <x v="228"/>
    <s v="C00000020"/>
    <x v="19"/>
    <s v="RA Talcum Powder (25kg)"/>
    <n v="3"/>
    <s v="Cash"/>
    <n v="0"/>
    <d v="2022-04-01T00:00:00"/>
    <n v="4"/>
    <n v="2022"/>
    <n v="187.5"/>
    <m/>
    <n v="187.5"/>
    <n v="1167612.3500000001"/>
    <s v="Cash"/>
    <m/>
    <m/>
  </r>
  <r>
    <x v="173"/>
    <x v="10"/>
    <x v="3"/>
    <x v="229"/>
    <s v="C00000022"/>
    <x v="22"/>
    <s v="RA Nor 3338W (220Kg)"/>
    <n v="1"/>
    <s v="Cash"/>
    <n v="0"/>
    <d v="2022-04-01T00:00:00"/>
    <n v="4"/>
    <n v="2022"/>
    <n v="2112"/>
    <m/>
    <n v="2112"/>
    <n v="1169724.3500000001"/>
    <s v="Cash"/>
    <m/>
    <m/>
  </r>
  <r>
    <x v="173"/>
    <x v="10"/>
    <x v="3"/>
    <x v="229"/>
    <s v="C00000022"/>
    <x v="22"/>
    <s v="RG CSM 300 (30Kg) 64m(L) x 1040mm(W)"/>
    <n v="2"/>
    <s v="Cash"/>
    <n v="0"/>
    <d v="2022-04-01T00:00:00"/>
    <n v="4"/>
    <n v="2022"/>
    <n v="588"/>
    <m/>
    <n v="588"/>
    <n v="1170312.3500000001"/>
    <s v="Cash"/>
    <m/>
    <m/>
  </r>
  <r>
    <x v="173"/>
    <x v="10"/>
    <x v="3"/>
    <x v="229"/>
    <s v="C00000022"/>
    <x v="22"/>
    <s v="RM Woven Roving E-600gm 1000mm (40Kg)"/>
    <n v="1"/>
    <s v="Cash"/>
    <n v="0"/>
    <d v="2022-04-01T00:00:00"/>
    <n v="4"/>
    <n v="2022"/>
    <n v="300"/>
    <m/>
    <n v="300"/>
    <n v="1170612.3500000001"/>
    <s v="Cash"/>
    <m/>
    <m/>
  </r>
  <r>
    <x v="173"/>
    <x v="10"/>
    <x v="3"/>
    <x v="229"/>
    <s v="C00000022"/>
    <x v="22"/>
    <s v="RM Pgment Paste Riviera Blue B5 (5Kg)"/>
    <n v="2"/>
    <s v="Cash"/>
    <n v="0"/>
    <d v="2022-04-01T00:00:00"/>
    <n v="4"/>
    <n v="2022"/>
    <n v="480"/>
    <m/>
    <n v="480"/>
    <n v="1171092.3500000001"/>
    <s v="Cash"/>
    <m/>
    <m/>
  </r>
  <r>
    <x v="174"/>
    <x v="10"/>
    <x v="3"/>
    <x v="230"/>
    <s v="C00000020"/>
    <x v="19"/>
    <s v="RA Nor 3338W (220Kg)"/>
    <n v="3"/>
    <s v="Cash"/>
    <n v="0"/>
    <d v="2022-04-05T00:00:00"/>
    <n v="4"/>
    <n v="2022"/>
    <n v="6270"/>
    <m/>
    <n v="6270"/>
    <n v="1177362.3500000001"/>
    <s v="Cash"/>
    <m/>
    <m/>
  </r>
  <r>
    <x v="174"/>
    <x v="10"/>
    <x v="3"/>
    <x v="230"/>
    <s v="C00000020"/>
    <x v="19"/>
    <s v="RM CSM 450 64m(L) 1040mm(W) (30Kg)"/>
    <n v="6"/>
    <s v="Cash"/>
    <n v="0"/>
    <d v="2022-04-05T00:00:00"/>
    <n v="4"/>
    <n v="2022"/>
    <n v="1764"/>
    <m/>
    <n v="1764"/>
    <n v="1179126.3500000001"/>
    <s v="Cash"/>
    <m/>
    <m/>
  </r>
  <r>
    <x v="174"/>
    <x v="10"/>
    <x v="3"/>
    <x v="230"/>
    <s v="C00000020"/>
    <x v="19"/>
    <s v="RM Woven Roving E-600gm 1000mm (40Kg)"/>
    <n v="3"/>
    <s v="Cash"/>
    <n v="0"/>
    <d v="2022-04-05T00:00:00"/>
    <n v="4"/>
    <n v="2022"/>
    <n v="936"/>
    <m/>
    <n v="936"/>
    <n v="1180062.3500000001"/>
    <s v="Cash"/>
    <m/>
    <m/>
  </r>
  <r>
    <x v="174"/>
    <x v="10"/>
    <x v="3"/>
    <x v="230"/>
    <s v="C00000020"/>
    <x v="19"/>
    <s v="RA Talcum Powder (25kg)"/>
    <n v="3"/>
    <s v="Cash"/>
    <n v="0"/>
    <d v="2022-04-05T00:00:00"/>
    <n v="4"/>
    <n v="2022"/>
    <n v="187.5"/>
    <m/>
    <n v="187.5"/>
    <n v="1180249.8500000001"/>
    <s v="Cash"/>
    <m/>
    <m/>
  </r>
  <r>
    <x v="174"/>
    <x v="10"/>
    <x v="3"/>
    <x v="230"/>
    <s v="C00000020"/>
    <x v="19"/>
    <s v="RM Pigment Smooth Cream (25kg)"/>
    <n v="1"/>
    <s v="Cash"/>
    <n v="0"/>
    <d v="2022-04-05T00:00:00"/>
    <n v="4"/>
    <n v="2022"/>
    <n v="1000"/>
    <m/>
    <n v="1000"/>
    <n v="1181249.8500000001"/>
    <s v="Cash"/>
    <m/>
    <m/>
  </r>
  <r>
    <x v="174"/>
    <x v="10"/>
    <x v="3"/>
    <x v="230"/>
    <s v="C00000020"/>
    <x v="19"/>
    <s v="RJ Mepoxe (5kg)"/>
    <n v="4"/>
    <s v="Cash"/>
    <n v="0"/>
    <d v="2022-04-05T00:00:00"/>
    <n v="4"/>
    <n v="2022"/>
    <n v="340"/>
    <m/>
    <n v="340"/>
    <n v="1181589.8500000001"/>
    <s v="Cash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3420"/>
    <n v="0"/>
    <n v="744916.74999999988"/>
    <s v="Cash"/>
    <s v="Trsf 26/2/22-RM2,900.00(2,769.80partial), Trsf 15/3/22-RM16,000.00(RM650.2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n v="-2835"/>
    <n v="0"/>
    <n v="747751.74999999988"/>
    <s v="Cash"/>
    <s v="Trsf 15/3/22-RM16,000.00"/>
    <m/>
  </r>
  <r>
    <x v="124"/>
    <x v="0"/>
    <x v="2"/>
    <x v="168"/>
    <s v="C00000020"/>
    <x v="19"/>
    <x v="12"/>
    <n v="5"/>
    <s v="Cash"/>
    <x v="0"/>
    <d v="2021-12-10T00:00:00"/>
    <x v="0"/>
    <x v="2"/>
    <n v="312.5"/>
    <n v="-312.5"/>
    <n v="0"/>
    <n v="748064.24999999988"/>
    <s v="Cash"/>
    <s v="Trsf 15/3/22-RM16,000.00"/>
    <m/>
  </r>
  <r>
    <x v="124"/>
    <x v="0"/>
    <x v="2"/>
    <x v="168"/>
    <s v="C00000020"/>
    <x v="19"/>
    <x v="71"/>
    <n v="1"/>
    <s v="Cash"/>
    <x v="0"/>
    <d v="2021-12-10T00:00:00"/>
    <x v="0"/>
    <x v="2"/>
    <n v="1000"/>
    <n v="-1000"/>
    <n v="0"/>
    <n v="749064.24999999988"/>
    <s v="Cash"/>
    <s v="Trsf 15/3/22-RM16,000.00"/>
    <m/>
  </r>
  <r>
    <x v="124"/>
    <x v="0"/>
    <x v="2"/>
    <x v="168"/>
    <s v="C00000020"/>
    <x v="19"/>
    <x v="60"/>
    <n v="2"/>
    <s v="Cash"/>
    <x v="0"/>
    <d v="2021-12-10T00:00:00"/>
    <x v="0"/>
    <x v="2"/>
    <n v="170"/>
    <n v="-170"/>
    <n v="0"/>
    <n v="749234.24999999988"/>
    <s v="Cash"/>
    <s v="Trsf 15/3/22-RM16,000.00"/>
    <m/>
  </r>
  <r>
    <x v="124"/>
    <x v="0"/>
    <x v="2"/>
    <x v="168"/>
    <s v="C00000020"/>
    <x v="19"/>
    <x v="78"/>
    <n v="1"/>
    <s v="Cash"/>
    <x v="0"/>
    <d v="2021-12-10T00:00:00"/>
    <x v="0"/>
    <x v="2"/>
    <n v="484.5"/>
    <n v="-484.5"/>
    <n v="0"/>
    <n v="749718.74999999988"/>
    <s v="Cash"/>
    <s v="Trsf 15/3/22-RM16,000.00"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2144"/>
    <n v="0"/>
    <n v="761862.74999999988"/>
    <s v="Term"/>
    <s v="Trsf 14/3/2022 RM22,264.00"/>
    <m/>
  </r>
  <r>
    <x v="125"/>
    <x v="0"/>
    <x v="2"/>
    <x v="170"/>
    <s v="C00000004"/>
    <x v="3"/>
    <x v="45"/>
    <n v="5"/>
    <s v="T120"/>
    <x v="4"/>
    <d v="2022-04-14T00:00:00"/>
    <x v="10"/>
    <x v="3"/>
    <n v="10120"/>
    <n v="-10120"/>
    <n v="0"/>
    <n v="771982.74999999988"/>
    <s v="Term"/>
    <s v="HLB010464Cleared21/4/22-RM15,895.80"/>
    <m/>
  </r>
  <r>
    <x v="125"/>
    <x v="0"/>
    <x v="2"/>
    <x v="170"/>
    <s v="C00000004"/>
    <x v="3"/>
    <x v="79"/>
    <n v="1"/>
    <s v="T120"/>
    <x v="4"/>
    <d v="2022-04-14T00:00:00"/>
    <x v="10"/>
    <x v="3"/>
    <n v="2024"/>
    <n v="-2024"/>
    <n v="0"/>
    <n v="774006.74999999988"/>
    <s v="Term"/>
    <s v="HLB010464Cleared21/4/22-RM15,895.80"/>
    <m/>
  </r>
  <r>
    <x v="125"/>
    <x v="0"/>
    <x v="2"/>
    <x v="170"/>
    <s v="C00000004"/>
    <x v="3"/>
    <x v="60"/>
    <n v="4"/>
    <s v="T120"/>
    <x v="4"/>
    <d v="2022-04-14T00:00:00"/>
    <x v="10"/>
    <x v="3"/>
    <n v="340"/>
    <n v="-340"/>
    <n v="0"/>
    <n v="774346.74999999988"/>
    <s v="Term"/>
    <s v="HLB010464Cleared21/4/22-RM15,895.80"/>
    <m/>
  </r>
  <r>
    <x v="126"/>
    <x v="0"/>
    <x v="2"/>
    <x v="171"/>
    <s v="C00000004"/>
    <x v="3"/>
    <x v="17"/>
    <n v="1"/>
    <s v="T121"/>
    <x v="4"/>
    <d v="2022-04-15T00:00:00"/>
    <x v="10"/>
    <x v="3"/>
    <n v="390"/>
    <n v="-390"/>
    <n v="0"/>
    <n v="774736.74999999988"/>
    <s v="Term"/>
    <s v="HLB010464Cleared21/4/22-RM15,895.80"/>
    <m/>
  </r>
  <r>
    <x v="127"/>
    <x v="0"/>
    <x v="2"/>
    <x v="172"/>
    <s v="C00000020"/>
    <x v="19"/>
    <x v="15"/>
    <n v="3"/>
    <s v="Cash"/>
    <x v="0"/>
    <d v="2021-12-20T00:00:00"/>
    <x v="0"/>
    <x v="2"/>
    <n v="6270"/>
    <n v="-6270"/>
    <n v="0"/>
    <n v="781006.74999999988"/>
    <s v="Cash"/>
    <s v="Trsf 15/3/22-RM16,000.00"/>
    <m/>
  </r>
  <r>
    <x v="127"/>
    <x v="0"/>
    <x v="2"/>
    <x v="172"/>
    <s v="C00000020"/>
    <x v="19"/>
    <x v="71"/>
    <n v="1"/>
    <s v="Cash"/>
    <x v="0"/>
    <d v="2021-12-20T00:00:00"/>
    <x v="0"/>
    <x v="2"/>
    <n v="1000"/>
    <n v="-1000"/>
    <n v="0"/>
    <n v="782006.74999999988"/>
    <s v="Cash"/>
    <s v="Trsf 15/3/22-RM16,000.00"/>
    <m/>
  </r>
  <r>
    <x v="127"/>
    <x v="0"/>
    <x v="2"/>
    <x v="172"/>
    <s v="C00000020"/>
    <x v="19"/>
    <x v="12"/>
    <n v="3"/>
    <s v="Cash"/>
    <x v="0"/>
    <d v="2021-12-20T00:00:00"/>
    <x v="0"/>
    <x v="2"/>
    <n v="187.5"/>
    <n v="-187.5"/>
    <n v="0"/>
    <n v="782194.24999999988"/>
    <s v="Cash"/>
    <s v="Trsf 15/3/22-RM16,000.00"/>
    <m/>
  </r>
  <r>
    <x v="128"/>
    <x v="0"/>
    <x v="2"/>
    <x v="173"/>
    <s v="C00000004"/>
    <x v="3"/>
    <x v="80"/>
    <n v="1"/>
    <s v="T120"/>
    <x v="4"/>
    <d v="2022-04-20T00:00:00"/>
    <x v="10"/>
    <x v="3"/>
    <n v="513"/>
    <n v="-513"/>
    <n v="0"/>
    <n v="782707.24999999988"/>
    <s v="Term"/>
    <s v="HLB010464Cleared21/4/22-RM15,895.80"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n v="-2508.8000000000002"/>
    <n v="0"/>
    <n v="785216.04999999993"/>
    <s v="Term"/>
    <s v="HLB010464Cleared21/4/22-RM15,895.80"/>
    <m/>
  </r>
  <r>
    <x v="129"/>
    <x v="0"/>
    <x v="2"/>
    <x v="174"/>
    <s v="C00000020"/>
    <x v="19"/>
    <x v="15"/>
    <n v="3"/>
    <s v="Cash"/>
    <x v="0"/>
    <d v="2021-12-22T00:00:00"/>
    <x v="0"/>
    <x v="2"/>
    <n v="6270"/>
    <n v="-6270"/>
    <n v="0"/>
    <n v="791486.04999999993"/>
    <s v="Cash"/>
    <s v="Trsf 15/3/22-RM16,000.00(RM3,090.30), Trsf 23/3/22-RM4,800.00(RM3,179.70)"/>
    <m/>
  </r>
  <r>
    <x v="129"/>
    <x v="0"/>
    <x v="2"/>
    <x v="174"/>
    <s v="C00000020"/>
    <x v="19"/>
    <x v="71"/>
    <n v="1"/>
    <s v="Cash"/>
    <x v="0"/>
    <d v="2021-12-22T00:00:00"/>
    <x v="0"/>
    <x v="2"/>
    <n v="1000"/>
    <n v="-1000"/>
    <n v="0"/>
    <n v="792486.04999999993"/>
    <s v="Cash"/>
    <s v="Trsf 23/3/22-RM4,800.00"/>
    <m/>
  </r>
  <r>
    <x v="129"/>
    <x v="0"/>
    <x v="2"/>
    <x v="174"/>
    <s v="C00000020"/>
    <x v="19"/>
    <x v="12"/>
    <n v="3"/>
    <s v="Cash"/>
    <x v="0"/>
    <d v="2021-12-22T00:00:00"/>
    <x v="0"/>
    <x v="2"/>
    <n v="187.5"/>
    <n v="-187.5"/>
    <n v="0"/>
    <n v="792673.54999999993"/>
    <s v="Cash"/>
    <s v="Trsf 23/3/22-RM4,800.00"/>
    <m/>
  </r>
  <r>
    <x v="129"/>
    <x v="0"/>
    <x v="2"/>
    <x v="174"/>
    <s v="C00000020"/>
    <x v="19"/>
    <x v="82"/>
    <n v="8"/>
    <s v="Cash"/>
    <x v="0"/>
    <d v="2021-12-22T00:00:00"/>
    <x v="0"/>
    <x v="2"/>
    <n v="3108"/>
    <n v="-3108"/>
    <n v="0"/>
    <n v="795781.54999999993"/>
    <s v="Cash"/>
    <s v="Trsf 23/3/22-RM4,800(RM432.80), Trsf 25/3/22-RM6,000.00(RM2,675.20)"/>
    <m/>
  </r>
  <r>
    <x v="130"/>
    <x v="0"/>
    <x v="2"/>
    <x v="175"/>
    <s v="C00000020"/>
    <x v="19"/>
    <x v="82"/>
    <n v="2"/>
    <s v="Cash"/>
    <x v="0"/>
    <d v="2021-12-24T00:00:00"/>
    <x v="0"/>
    <x v="2"/>
    <n v="777"/>
    <n v="-777"/>
    <n v="0"/>
    <n v="796558.54999999993"/>
    <s v="Cash"/>
    <s v="Trsf 25/3/22-RM6,000.00"/>
    <m/>
  </r>
  <r>
    <x v="131"/>
    <x v="0"/>
    <x v="2"/>
    <x v="176"/>
    <s v="C00000020"/>
    <x v="19"/>
    <x v="82"/>
    <n v="2"/>
    <s v="Cash"/>
    <x v="0"/>
    <d v="2021-12-27T00:00:00"/>
    <x v="0"/>
    <x v="2"/>
    <n v="777"/>
    <n v="-777"/>
    <n v="0"/>
    <n v="797335.54999999993"/>
    <s v="Cash"/>
    <s v="Trsf 25/3/22-RM6,000.00"/>
    <m/>
  </r>
  <r>
    <x v="131"/>
    <x v="0"/>
    <x v="2"/>
    <x v="176"/>
    <s v="C00000020"/>
    <x v="19"/>
    <x v="41"/>
    <n v="1"/>
    <s v="Cash"/>
    <x v="0"/>
    <d v="2021-12-27T00:00:00"/>
    <x v="0"/>
    <x v="2"/>
    <n v="300"/>
    <n v="-300"/>
    <n v="0"/>
    <n v="797635.54999999993"/>
    <s v="Cash"/>
    <s v="Trsf 25/3/22-RM6,000.00"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n v="-10450"/>
    <n v="0"/>
    <n v="813676.54999999993"/>
    <s v="Cash"/>
    <s v="Trsf 25/3/22-RM6,000.00(RM1,470.80partial), Trsf 22/3/22-RM6,200.00, Trsf 05/04/22-RM7,000.00(2,779.20partial)"/>
    <m/>
  </r>
  <r>
    <x v="133"/>
    <x v="0"/>
    <x v="2"/>
    <x v="178"/>
    <s v="C00000020"/>
    <x v="19"/>
    <x v="83"/>
    <n v="15"/>
    <s v="Cash"/>
    <x v="0"/>
    <d v="2021-12-30T00:00:00"/>
    <x v="0"/>
    <x v="2"/>
    <n v="4410"/>
    <n v="-4410"/>
    <n v="0"/>
    <n v="818086.54999999993"/>
    <s v="Cash"/>
    <s v="Trsf 05/04/22-RM7,000.00(4,220.80(partial), Trsf 7/4/22-RM3,000.00(189.20partial)"/>
    <m/>
  </r>
  <r>
    <x v="133"/>
    <x v="0"/>
    <x v="2"/>
    <x v="178"/>
    <s v="C00000020"/>
    <x v="19"/>
    <x v="84"/>
    <n v="8"/>
    <s v="Cash"/>
    <x v="0"/>
    <d v="2021-12-30T00:00:00"/>
    <x v="0"/>
    <x v="2"/>
    <n v="2808"/>
    <n v="-2808"/>
    <n v="0"/>
    <n v="820894.54999999993"/>
    <s v="Cash"/>
    <s v="Trsf 7/4/22-RM3,000.00(2,808.00partial)"/>
    <m/>
  </r>
  <r>
    <x v="133"/>
    <x v="0"/>
    <x v="2"/>
    <x v="178"/>
    <s v="C00000020"/>
    <x v="19"/>
    <x v="12"/>
    <n v="5"/>
    <s v="Cash"/>
    <x v="0"/>
    <d v="2021-12-30T00:00:00"/>
    <x v="0"/>
    <x v="2"/>
    <n v="312.5"/>
    <n v="-312.5"/>
    <n v="0"/>
    <n v="821207.04999999993"/>
    <s v="Cash"/>
    <s v="Trsf 7/4/22-RM3,000.00(2.80partial), Trsf 8/4/22-RM5,000.00(309.70partial)"/>
    <m/>
  </r>
  <r>
    <x v="133"/>
    <x v="0"/>
    <x v="2"/>
    <x v="178"/>
    <s v="C00000020"/>
    <x v="19"/>
    <x v="71"/>
    <n v="1"/>
    <s v="Cash"/>
    <x v="0"/>
    <d v="2021-12-30T00:00:00"/>
    <x v="0"/>
    <x v="2"/>
    <n v="1000"/>
    <n v="-1000"/>
    <n v="0"/>
    <n v="822207.04999999993"/>
    <s v="Cash"/>
    <s v="Trsf 8/4/22-RM5,000.00"/>
    <m/>
  </r>
  <r>
    <x v="133"/>
    <x v="0"/>
    <x v="2"/>
    <x v="178"/>
    <s v="C00000020"/>
    <x v="19"/>
    <x v="60"/>
    <n v="4"/>
    <s v="Cash"/>
    <x v="0"/>
    <d v="2021-12-30T00:00:00"/>
    <x v="0"/>
    <x v="2"/>
    <n v="340"/>
    <n v="-340"/>
    <n v="0"/>
    <n v="822547.04999999993"/>
    <s v="Cash"/>
    <s v="Trsf 8/4/22-RM5,000.00"/>
    <m/>
  </r>
  <r>
    <x v="134"/>
    <x v="0"/>
    <x v="2"/>
    <x v="179"/>
    <s v="C00000010"/>
    <x v="9"/>
    <x v="45"/>
    <n v="4"/>
    <s v="T120"/>
    <x v="4"/>
    <d v="2022-04-30T00:00:00"/>
    <x v="10"/>
    <x v="3"/>
    <n v="8096"/>
    <n v="-8096"/>
    <n v="0"/>
    <n v="830643.04999999993"/>
    <s v="Term"/>
    <s v="Trsf 14/3/2022 RM22,264.00"/>
    <m/>
  </r>
  <r>
    <x v="134"/>
    <x v="0"/>
    <x v="2"/>
    <x v="179"/>
    <s v="C00000010"/>
    <x v="9"/>
    <x v="15"/>
    <n v="1"/>
    <s v="T120"/>
    <x v="4"/>
    <d v="2022-04-30T00:00:00"/>
    <x v="10"/>
    <x v="3"/>
    <n v="2024"/>
    <n v="-2024"/>
    <n v="0"/>
    <n v="832667.04999999993"/>
    <s v="Term"/>
    <s v="Trsf 14/3/2022 RM22,264.00"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n v="-6270"/>
    <n v="0"/>
    <n v="843951.85"/>
    <s v="Cash"/>
    <s v="Trsf 8/4/22-RM5,000.00(3,350.30partial), Trsf 12/4/22-RM10,000.00(2,919.70partial)"/>
    <m/>
  </r>
  <r>
    <x v="135"/>
    <x v="7"/>
    <x v="3"/>
    <x v="181"/>
    <s v="C00000020"/>
    <x v="19"/>
    <x v="83"/>
    <n v="4"/>
    <s v="Cash"/>
    <x v="0"/>
    <d v="2022-01-03T00:00:00"/>
    <x v="7"/>
    <x v="3"/>
    <n v="1176"/>
    <n v="-1176"/>
    <n v="0"/>
    <n v="845127.85"/>
    <s v="Cash"/>
    <s v="Trsf 12/4/22-RM10,000.00"/>
    <m/>
  </r>
  <r>
    <x v="135"/>
    <x v="7"/>
    <x v="3"/>
    <x v="181"/>
    <s v="C00000020"/>
    <x v="19"/>
    <x v="84"/>
    <n v="2"/>
    <s v="Cash"/>
    <x v="0"/>
    <d v="2022-01-03T00:00:00"/>
    <x v="7"/>
    <x v="3"/>
    <n v="702"/>
    <n v="-702"/>
    <n v="0"/>
    <n v="845829.85"/>
    <s v="Cash"/>
    <s v="Trsf 12/4/22-RM10,000.00"/>
    <m/>
  </r>
  <r>
    <x v="135"/>
    <x v="7"/>
    <x v="3"/>
    <x v="181"/>
    <s v="C00000020"/>
    <x v="19"/>
    <x v="12"/>
    <n v="2"/>
    <s v="Cash"/>
    <x v="0"/>
    <d v="2022-01-03T00:00:00"/>
    <x v="7"/>
    <x v="3"/>
    <n v="125"/>
    <n v="-125"/>
    <n v="0"/>
    <n v="845954.85"/>
    <s v="Cash"/>
    <s v="Trsf 12/4/22-RM10,000.00"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n v="-4180"/>
    <n v="0"/>
    <n v="852447.85"/>
    <s v="Cash"/>
    <s v="Trsf 12/4/22-RM10,000.00"/>
    <m/>
  </r>
  <r>
    <x v="138"/>
    <x v="7"/>
    <x v="3"/>
    <x v="184"/>
    <s v="C00000020"/>
    <x v="19"/>
    <x v="83"/>
    <n v="7"/>
    <s v="Cash"/>
    <x v="0"/>
    <d v="2022-01-08T00:00:00"/>
    <x v="7"/>
    <x v="3"/>
    <n v="2058"/>
    <n v="-2058"/>
    <n v="0"/>
    <n v="854505.85"/>
    <s v="Cash"/>
    <s v="Trsf 12/4/22-RM10,000.00(897.30partial), Trsf 15/4/22-RM3,500.00(1,160.70partial)"/>
    <m/>
  </r>
  <r>
    <x v="138"/>
    <x v="7"/>
    <x v="3"/>
    <x v="184"/>
    <s v="C00000020"/>
    <x v="19"/>
    <x v="41"/>
    <n v="1"/>
    <s v="Cash"/>
    <x v="0"/>
    <d v="2022-01-08T00:00:00"/>
    <x v="7"/>
    <x v="3"/>
    <n v="312"/>
    <n v="-312"/>
    <n v="0"/>
    <n v="854817.85"/>
    <s v="Cash"/>
    <s v="Trsf 15/4/22-RM3,500.00"/>
    <m/>
  </r>
  <r>
    <x v="138"/>
    <x v="7"/>
    <x v="3"/>
    <x v="184"/>
    <s v="C00000020"/>
    <x v="19"/>
    <x v="84"/>
    <n v="2"/>
    <s v="Cash"/>
    <x v="0"/>
    <d v="2022-01-08T00:00:00"/>
    <x v="7"/>
    <x v="3"/>
    <n v="702"/>
    <n v="-702"/>
    <n v="0"/>
    <n v="855519.85"/>
    <s v="Cash"/>
    <s v="Trsf 15/4/22-RM3,500.00"/>
    <m/>
  </r>
  <r>
    <x v="138"/>
    <x v="7"/>
    <x v="3"/>
    <x v="184"/>
    <s v="C00000020"/>
    <x v="19"/>
    <x v="12"/>
    <n v="2"/>
    <s v="Cash"/>
    <x v="0"/>
    <d v="2022-01-08T00:00:00"/>
    <x v="7"/>
    <x v="3"/>
    <n v="125"/>
    <n v="-125"/>
    <n v="0"/>
    <n v="855644.85"/>
    <s v="Cash"/>
    <s v="Trsf 15/4/22-RM3,500.00"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n v="-8096"/>
    <n v="0"/>
    <n v="871075.85"/>
    <s v="Term"/>
    <s v="Trsf 21/4/2022 RM28,820.00"/>
    <m/>
  </r>
  <r>
    <x v="140"/>
    <x v="7"/>
    <x v="3"/>
    <x v="186"/>
    <s v="C00000010"/>
    <x v="9"/>
    <x v="89"/>
    <n v="20"/>
    <s v="T120"/>
    <x v="4"/>
    <d v="2022-05-11T00:00:00"/>
    <x v="11"/>
    <x v="3"/>
    <n v="5700"/>
    <n v="-5700"/>
    <n v="0"/>
    <n v="876775.85"/>
    <s v="Term"/>
    <s v="Trsf 21/4/2022 RM28,820.00"/>
    <m/>
  </r>
  <r>
    <x v="140"/>
    <x v="7"/>
    <x v="3"/>
    <x v="186"/>
    <s v="C00000010"/>
    <x v="9"/>
    <x v="12"/>
    <n v="10"/>
    <s v="T120"/>
    <x v="4"/>
    <d v="2022-05-11T00:00:00"/>
    <x v="11"/>
    <x v="3"/>
    <n v="550"/>
    <n v="-550"/>
    <n v="0"/>
    <n v="877325.85"/>
    <s v="Term"/>
    <s v="Trsf 21/4/2022 RM28,820.00"/>
    <m/>
  </r>
  <r>
    <x v="140"/>
    <x v="7"/>
    <x v="3"/>
    <x v="186"/>
    <s v="C00000010"/>
    <x v="9"/>
    <x v="60"/>
    <n v="4"/>
    <s v="T120"/>
    <x v="4"/>
    <d v="2022-05-11T00:00:00"/>
    <x v="11"/>
    <x v="3"/>
    <n v="340"/>
    <n v="-340"/>
    <n v="0"/>
    <n v="877665.85"/>
    <s v="Term"/>
    <s v="Trsf 21/4/2022 RM28,820.00"/>
    <m/>
  </r>
  <r>
    <x v="140"/>
    <x v="7"/>
    <x v="3"/>
    <x v="186"/>
    <s v="C00000010"/>
    <x v="9"/>
    <x v="37"/>
    <n v="1"/>
    <s v="T120"/>
    <x v="4"/>
    <d v="2022-05-11T00:00:00"/>
    <x v="11"/>
    <x v="3"/>
    <n v="440"/>
    <n v="-440"/>
    <n v="0"/>
    <n v="878105.85"/>
    <s v="Term"/>
    <s v="Trsf 21/4/2022 RM28,820.00"/>
    <m/>
  </r>
  <r>
    <x v="140"/>
    <x v="7"/>
    <x v="3"/>
    <x v="186"/>
    <s v="C00000010"/>
    <x v="9"/>
    <x v="56"/>
    <n v="4"/>
    <s v="T120"/>
    <x v="4"/>
    <d v="2022-05-11T00:00:00"/>
    <x v="11"/>
    <x v="3"/>
    <n v="220"/>
    <n v="-220"/>
    <n v="0"/>
    <n v="878325.85"/>
    <s v="Term"/>
    <s v="Trsf 21/4/2022 RM28,820.00"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n v="-16720"/>
    <n v="0"/>
    <n v="900229.45"/>
    <s v="Cash"/>
    <s v="Trsf 15/4/22-RM3,500.00(1.200.30partial), Trsf 22/4/22-RM8,000.00, Trsf 27/4/22-RM8,000.00(7,519.70partial)"/>
    <m/>
  </r>
  <r>
    <x v="141"/>
    <x v="7"/>
    <x v="3"/>
    <x v="188"/>
    <s v="C00000020"/>
    <x v="19"/>
    <x v="90"/>
    <n v="11"/>
    <s v="Cash"/>
    <x v="0"/>
    <d v="2022-01-13T00:00:00"/>
    <x v="7"/>
    <x v="3"/>
    <n v="6468"/>
    <n v="-6468"/>
    <n v="0"/>
    <n v="906697.45"/>
    <s v="Cash"/>
    <s v="Trsf 27/4/22-RM8,000.00(480.30partial), Trsf 28/4/22-RM8,000.00(5,987.70partial)"/>
    <m/>
  </r>
  <r>
    <x v="141"/>
    <x v="7"/>
    <x v="3"/>
    <x v="188"/>
    <s v="C00000020"/>
    <x v="19"/>
    <x v="91"/>
    <n v="11"/>
    <s v="Cash"/>
    <x v="0"/>
    <d v="2022-01-13T00:00:00"/>
    <x v="7"/>
    <x v="3"/>
    <n v="3861"/>
    <n v="-2012.3"/>
    <n v="1848.7"/>
    <n v="910558.45"/>
    <s v="Cash"/>
    <s v="Trsf 28/4/22-RM8,000.00(2,012.30partial)"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2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90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7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7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90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1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n v="-12144"/>
    <n v="0"/>
    <n v="954892.75"/>
    <s v="Term"/>
    <s v="Trsf 21/4/2022 RM28,820.00"/>
    <m/>
  </r>
  <r>
    <x v="146"/>
    <x v="7"/>
    <x v="3"/>
    <x v="194"/>
    <s v="C00000010"/>
    <x v="9"/>
    <x v="12"/>
    <n v="10"/>
    <s v="T120"/>
    <x v="4"/>
    <d v="2022-05-24T00:00:00"/>
    <x v="11"/>
    <x v="3"/>
    <n v="550"/>
    <n v="-550"/>
    <n v="0"/>
    <n v="955442.75"/>
    <s v="Term"/>
    <s v="Trsf 21/4/2022 RM28,820.00"/>
    <m/>
  </r>
  <r>
    <x v="146"/>
    <x v="7"/>
    <x v="3"/>
    <x v="194"/>
    <s v="C00000010"/>
    <x v="9"/>
    <x v="60"/>
    <n v="4"/>
    <s v="T120"/>
    <x v="4"/>
    <d v="2022-05-24T00:00:00"/>
    <x v="11"/>
    <x v="3"/>
    <n v="340"/>
    <n v="-340"/>
    <n v="0"/>
    <n v="955782.75"/>
    <s v="Term"/>
    <s v="Trsf 21/4/2022 RM28,820.00"/>
    <m/>
  </r>
  <r>
    <x v="146"/>
    <x v="7"/>
    <x v="3"/>
    <x v="194"/>
    <s v="C00000010"/>
    <x v="9"/>
    <x v="37"/>
    <n v="1"/>
    <s v="T120"/>
    <x v="4"/>
    <d v="2022-05-24T00:00:00"/>
    <x v="11"/>
    <x v="3"/>
    <n v="440"/>
    <n v="-440"/>
    <n v="0"/>
    <n v="956222.75"/>
    <s v="Term"/>
    <s v="Trsf 21/4/2022 RM28,820.00"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x v="94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x v="87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x v="67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x v="87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x v="88"/>
    <n v="6"/>
    <s v="T120"/>
    <x v="4"/>
    <d v="2022-06-17T00:00:00"/>
    <x v="1"/>
    <x v="3"/>
    <n v="11880"/>
    <n v="-179.4"/>
    <n v="11700.6"/>
    <n v="993532.15"/>
    <s v="Term"/>
    <m/>
    <m/>
  </r>
  <r>
    <x v="151"/>
    <x v="8"/>
    <x v="3"/>
    <x v="199"/>
    <s v="C00000010"/>
    <x v="9"/>
    <x v="95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x v="12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x v="48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x v="37"/>
    <n v="1"/>
    <s v="T120"/>
    <x v="4"/>
    <d v="2022-06-17T00:00:00"/>
    <x v="1"/>
    <x v="3"/>
    <n v="440"/>
    <m/>
    <n v="440"/>
    <n v="996047.15"/>
    <s v="Term"/>
    <m/>
    <m/>
  </r>
  <r>
    <x v="152"/>
    <x v="8"/>
    <x v="3"/>
    <x v="200"/>
    <s v="C00000009"/>
    <x v="8"/>
    <x v="92"/>
    <n v="2"/>
    <s v="T60"/>
    <x v="3"/>
    <d v="2022-04-19T00:00:00"/>
    <x v="10"/>
    <x v="3"/>
    <n v="3960"/>
    <m/>
    <n v="3960"/>
    <n v="1000007.15"/>
    <s v="Term"/>
    <m/>
    <m/>
  </r>
  <r>
    <x v="152"/>
    <x v="8"/>
    <x v="3"/>
    <x v="200"/>
    <s v="C00000009"/>
    <x v="8"/>
    <x v="96"/>
    <n v="1"/>
    <s v="T60"/>
    <x v="3"/>
    <d v="2022-04-19T00:00:00"/>
    <x v="10"/>
    <x v="3"/>
    <n v="1980"/>
    <m/>
    <n v="1980"/>
    <n v="1001987.15"/>
    <s v="Term"/>
    <m/>
    <m/>
  </r>
  <r>
    <x v="153"/>
    <x v="8"/>
    <x v="3"/>
    <x v="201"/>
    <s v="C00000003"/>
    <x v="2"/>
    <x v="85"/>
    <n v="3"/>
    <s v="T45"/>
    <x v="1"/>
    <d v="2022-04-05T00:00:00"/>
    <x v="10"/>
    <x v="3"/>
    <n v="6336"/>
    <n v="-6336"/>
    <n v="0"/>
    <n v="1008323.15"/>
    <s v="Term"/>
    <s v="RHB001565cleared14/3/22-RM2,000.00(partial), RHB001566cleared21/3/22-RM2,000.00(partial), RHB001567cleared28/3/22-RM2,000.00(partial), RHB001569cleared11/4/22-RM1,586.00(336.00partial)"/>
    <m/>
  </r>
  <r>
    <x v="153"/>
    <x v="8"/>
    <x v="3"/>
    <x v="201"/>
    <s v="C00000003"/>
    <x v="2"/>
    <x v="12"/>
    <n v="4"/>
    <s v="T45"/>
    <x v="1"/>
    <d v="2022-04-05T00:00:00"/>
    <x v="10"/>
    <x v="3"/>
    <n v="260"/>
    <n v="-260"/>
    <n v="0"/>
    <n v="1008583.15"/>
    <s v="Term"/>
    <s v="RHB001569cleared11/4/22-RM1,586.00"/>
    <m/>
  </r>
  <r>
    <x v="153"/>
    <x v="8"/>
    <x v="3"/>
    <x v="201"/>
    <s v="C00000003"/>
    <x v="2"/>
    <x v="4"/>
    <n v="6"/>
    <s v="T45"/>
    <x v="1"/>
    <d v="2022-04-05T00:00:00"/>
    <x v="10"/>
    <x v="3"/>
    <n v="630"/>
    <n v="-630"/>
    <n v="0"/>
    <n v="1009213.15"/>
    <s v="Term"/>
    <s v="RHB001569cleared11/4/22-RM1,586.00"/>
    <m/>
  </r>
  <r>
    <x v="153"/>
    <x v="8"/>
    <x v="3"/>
    <x v="201"/>
    <s v="C00000003"/>
    <x v="2"/>
    <x v="25"/>
    <n v="1"/>
    <s v="T45"/>
    <x v="1"/>
    <d v="2022-04-05T00:00:00"/>
    <x v="10"/>
    <x v="3"/>
    <n v="45"/>
    <n v="-45"/>
    <n v="0"/>
    <n v="1009258.15"/>
    <s v="Term"/>
    <s v="RHB001569cleared11/4/22-RM1,586.00"/>
    <m/>
  </r>
  <r>
    <x v="154"/>
    <x v="8"/>
    <x v="3"/>
    <x v="202"/>
    <s v="C00000021"/>
    <x v="21"/>
    <x v="85"/>
    <n v="2"/>
    <s v="Cash"/>
    <x v="0"/>
    <d v="2022-02-21T00:00:00"/>
    <x v="8"/>
    <x v="3"/>
    <n v="3960"/>
    <n v="-3960"/>
    <n v="0"/>
    <n v="1013218.15"/>
    <s v="Cash"/>
    <s v="PBB395355cleared31/3/22 RM5,822.00"/>
    <m/>
  </r>
  <r>
    <x v="154"/>
    <x v="8"/>
    <x v="3"/>
    <x v="202"/>
    <s v="C00000021"/>
    <x v="21"/>
    <x v="95"/>
    <n v="6"/>
    <s v="Cash"/>
    <x v="0"/>
    <d v="2022-02-21T00:00:00"/>
    <x v="8"/>
    <x v="3"/>
    <n v="1692"/>
    <n v="-1692"/>
    <n v="0"/>
    <n v="1014910.15"/>
    <s v="Cash"/>
    <s v="PBB395355cleared31/3/22 RM5,822.01"/>
    <m/>
  </r>
  <r>
    <x v="154"/>
    <x v="8"/>
    <x v="3"/>
    <x v="202"/>
    <s v="C00000021"/>
    <x v="21"/>
    <x v="60"/>
    <n v="2"/>
    <s v="Cash"/>
    <x v="0"/>
    <d v="2022-02-21T00:00:00"/>
    <x v="8"/>
    <x v="3"/>
    <n v="170"/>
    <n v="-170"/>
    <n v="0"/>
    <n v="1015080.15"/>
    <s v="Cash"/>
    <s v="PBB395355cleared31/3/22 RM5,822.02"/>
    <m/>
  </r>
  <r>
    <x v="154"/>
    <x v="8"/>
    <x v="3"/>
    <x v="203"/>
    <s v="C00000006"/>
    <x v="5"/>
    <x v="42"/>
    <n v="1"/>
    <s v="Cash"/>
    <x v="0"/>
    <d v="2022-02-21T00:00:00"/>
    <x v="8"/>
    <x v="3"/>
    <n v="175"/>
    <n v="-175"/>
    <n v="0"/>
    <n v="1015255.15"/>
    <s v="Cash"/>
    <s v="RHB 934926 cleared18/4/22-RM2,580.50"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m/>
    <n v="4180"/>
    <n v="1025312.4500000001"/>
    <s v="Cash"/>
    <m/>
    <m/>
  </r>
  <r>
    <x v="156"/>
    <x v="8"/>
    <x v="3"/>
    <x v="205"/>
    <s v="C00000020"/>
    <x v="19"/>
    <x v="92"/>
    <n v="1"/>
    <s v="Cash"/>
    <x v="0"/>
    <d v="2022-02-24T00:00:00"/>
    <x v="8"/>
    <x v="3"/>
    <n v="2090"/>
    <m/>
    <n v="2090"/>
    <n v="1027402.4500000001"/>
    <s v="Cash"/>
    <m/>
    <m/>
  </r>
  <r>
    <x v="156"/>
    <x v="8"/>
    <x v="3"/>
    <x v="205"/>
    <s v="C00000020"/>
    <x v="19"/>
    <x v="91"/>
    <n v="1"/>
    <s v="Cash"/>
    <x v="0"/>
    <d v="2022-02-24T00:00:00"/>
    <x v="8"/>
    <x v="3"/>
    <n v="351"/>
    <m/>
    <n v="351"/>
    <n v="1027753.4500000001"/>
    <s v="Cash"/>
    <m/>
    <m/>
  </r>
  <r>
    <x v="156"/>
    <x v="8"/>
    <x v="3"/>
    <x v="205"/>
    <s v="C00000020"/>
    <x v="19"/>
    <x v="71"/>
    <n v="1"/>
    <s v="Cash"/>
    <x v="0"/>
    <d v="2022-02-24T00:00:00"/>
    <x v="8"/>
    <x v="3"/>
    <n v="1000"/>
    <m/>
    <n v="1000"/>
    <n v="1028753.4500000001"/>
    <s v="Cash"/>
    <m/>
    <m/>
  </r>
  <r>
    <x v="156"/>
    <x v="8"/>
    <x v="3"/>
    <x v="205"/>
    <s v="C00000020"/>
    <x v="19"/>
    <x v="60"/>
    <n v="4"/>
    <s v="Cash"/>
    <x v="0"/>
    <d v="2022-02-24T00:00:00"/>
    <x v="8"/>
    <x v="3"/>
    <n v="340"/>
    <m/>
    <n v="340"/>
    <n v="1029093.4500000001"/>
    <s v="Cash"/>
    <m/>
    <m/>
  </r>
  <r>
    <x v="157"/>
    <x v="8"/>
    <x v="3"/>
    <x v="206"/>
    <s v="C00000020"/>
    <x v="19"/>
    <x v="85"/>
    <n v="1"/>
    <s v="Cash"/>
    <x v="0"/>
    <d v="2022-02-26T00:00:00"/>
    <x v="8"/>
    <x v="3"/>
    <n v="2090"/>
    <m/>
    <n v="2090"/>
    <n v="1031183.4500000001"/>
    <s v="Cash"/>
    <m/>
    <m/>
  </r>
  <r>
    <x v="157"/>
    <x v="8"/>
    <x v="3"/>
    <x v="206"/>
    <s v="C00000020"/>
    <x v="19"/>
    <x v="90"/>
    <n v="1"/>
    <s v="Cash"/>
    <x v="0"/>
    <d v="2022-02-26T00:00:00"/>
    <x v="8"/>
    <x v="3"/>
    <n v="588"/>
    <m/>
    <n v="588"/>
    <n v="1031771.4500000001"/>
    <s v="Cash"/>
    <m/>
    <m/>
  </r>
  <r>
    <x v="157"/>
    <x v="8"/>
    <x v="3"/>
    <x v="207"/>
    <s v="C00000003"/>
    <x v="2"/>
    <x v="87"/>
    <n v="1"/>
    <s v="T45"/>
    <x v="1"/>
    <d v="2022-04-12T00:00:00"/>
    <x v="10"/>
    <x v="3"/>
    <n v="315"/>
    <n v="-315"/>
    <n v="0"/>
    <n v="1032086.4500000001"/>
    <s v="Cash"/>
    <s v="RHB001569cleared11/4/22-RM1,586.00"/>
    <m/>
  </r>
  <r>
    <x v="158"/>
    <x v="9"/>
    <x v="3"/>
    <x v="208"/>
    <s v="C00000021"/>
    <x v="21"/>
    <x v="85"/>
    <n v="2"/>
    <s v="Cash"/>
    <x v="0"/>
    <d v="2022-03-05T00:00:00"/>
    <x v="9"/>
    <x v="3"/>
    <n v="3960"/>
    <n v="-3960"/>
    <n v="0"/>
    <n v="1036046.4500000001"/>
    <s v="Cash"/>
    <s v="PBB395356cleared11/4/22 RM6,301.00"/>
    <m/>
  </r>
  <r>
    <x v="158"/>
    <x v="9"/>
    <x v="3"/>
    <x v="208"/>
    <s v="C00000021"/>
    <x v="21"/>
    <x v="95"/>
    <n v="8"/>
    <s v="Cash"/>
    <x v="0"/>
    <d v="2022-03-05T00:00:00"/>
    <x v="9"/>
    <x v="3"/>
    <n v="2256"/>
    <n v="-2256"/>
    <n v="0"/>
    <n v="1038302.4500000001"/>
    <s v="Cash"/>
    <s v="PBB395356cleared11/4/22 RM6,301.00"/>
    <m/>
  </r>
  <r>
    <x v="158"/>
    <x v="9"/>
    <x v="3"/>
    <x v="208"/>
    <s v="C00000021"/>
    <x v="21"/>
    <x v="60"/>
    <n v="1"/>
    <s v="Cash"/>
    <x v="0"/>
    <d v="2022-03-05T00:00:00"/>
    <x v="9"/>
    <x v="3"/>
    <n v="85"/>
    <n v="-85"/>
    <n v="0"/>
    <n v="1038387.4500000001"/>
    <s v="Cash"/>
    <s v="PBB395356cleared11/4/22 RM6,301.00"/>
    <m/>
  </r>
  <r>
    <x v="159"/>
    <x v="9"/>
    <x v="3"/>
    <x v="209"/>
    <s v="C00000022"/>
    <x v="22"/>
    <x v="96"/>
    <n v="1"/>
    <s v="Cash"/>
    <x v="0"/>
    <d v="2022-03-08T00:00:00"/>
    <x v="9"/>
    <x v="3"/>
    <n v="2112"/>
    <n v="-2112"/>
    <n v="0"/>
    <n v="1040499.4500000001"/>
    <s v="Cash"/>
    <s v="Trsf 23/3/22 RM5,328.00"/>
    <m/>
  </r>
  <r>
    <x v="159"/>
    <x v="9"/>
    <x v="3"/>
    <x v="209"/>
    <s v="C00000022"/>
    <x v="22"/>
    <x v="97"/>
    <n v="1"/>
    <s v="Cash"/>
    <x v="0"/>
    <d v="2022-03-08T00:00:00"/>
    <x v="9"/>
    <x v="3"/>
    <n v="320"/>
    <n v="-320"/>
    <n v="0"/>
    <n v="1040819.4500000001"/>
    <s v="Cash"/>
    <s v="Trsf 23/3/22 RM5,328.00"/>
    <m/>
  </r>
  <r>
    <x v="159"/>
    <x v="9"/>
    <x v="3"/>
    <x v="209"/>
    <s v="C00000022"/>
    <x v="22"/>
    <x v="98"/>
    <n v="1"/>
    <s v="Cash"/>
    <x v="0"/>
    <d v="2022-03-08T00:00:00"/>
    <x v="9"/>
    <x v="3"/>
    <n v="337.5"/>
    <n v="-337.5"/>
    <n v="0"/>
    <n v="1041156.9500000001"/>
    <s v="Cash"/>
    <s v="Trsf 23/3/22 RM5,328.00"/>
    <m/>
  </r>
  <r>
    <x v="159"/>
    <x v="9"/>
    <x v="3"/>
    <x v="209"/>
    <s v="C00000022"/>
    <x v="22"/>
    <x v="99"/>
    <n v="2"/>
    <s v="Cash"/>
    <x v="0"/>
    <d v="2022-03-08T00:00:00"/>
    <x v="9"/>
    <x v="3"/>
    <n v="480"/>
    <n v="-480"/>
    <n v="0"/>
    <n v="1041636.9500000001"/>
    <s v="Cash"/>
    <s v="Trsf 23/3/22 RM5,328.00"/>
    <m/>
  </r>
  <r>
    <x v="159"/>
    <x v="9"/>
    <x v="3"/>
    <x v="209"/>
    <s v="C00000022"/>
    <x v="22"/>
    <x v="90"/>
    <n v="1"/>
    <s v="Cash"/>
    <x v="0"/>
    <d v="2022-03-08T00:00:00"/>
    <x v="9"/>
    <x v="3"/>
    <n v="588"/>
    <n v="-588"/>
    <n v="0"/>
    <n v="1042224.9500000001"/>
    <s v="Cash"/>
    <s v="Trsf 23/3/22 RM5,328.00"/>
    <m/>
  </r>
  <r>
    <x v="159"/>
    <x v="9"/>
    <x v="3"/>
    <x v="209"/>
    <s v="C00000022"/>
    <x v="22"/>
    <x v="87"/>
    <n v="2"/>
    <s v="Cash"/>
    <x v="0"/>
    <d v="2022-03-08T00:00:00"/>
    <x v="9"/>
    <x v="3"/>
    <n v="588"/>
    <n v="-588"/>
    <n v="0"/>
    <n v="1042812.9500000001"/>
    <s v="Cash"/>
    <s v="Trsf 23/3/22 RM5,328.00"/>
    <m/>
  </r>
  <r>
    <x v="159"/>
    <x v="9"/>
    <x v="3"/>
    <x v="209"/>
    <s v="C00000022"/>
    <x v="22"/>
    <x v="91"/>
    <n v="1"/>
    <s v="Cash"/>
    <x v="0"/>
    <d v="2022-03-08T00:00:00"/>
    <x v="9"/>
    <x v="3"/>
    <n v="337.5"/>
    <n v="-337.5"/>
    <n v="0"/>
    <n v="1043150.4500000001"/>
    <s v="Cash"/>
    <s v="Trsf 23/3/22 RM5,328.00"/>
    <m/>
  </r>
  <r>
    <x v="159"/>
    <x v="9"/>
    <x v="3"/>
    <x v="209"/>
    <s v="C00000022"/>
    <x v="22"/>
    <x v="4"/>
    <n v="1"/>
    <s v="Cash"/>
    <x v="0"/>
    <d v="2022-03-08T00:00:00"/>
    <x v="9"/>
    <x v="3"/>
    <n v="110"/>
    <n v="-110"/>
    <n v="0"/>
    <n v="1043260.4500000001"/>
    <s v="Cash"/>
    <s v="Trsf 23/3/22 RM5,328.00"/>
    <m/>
  </r>
  <r>
    <x v="159"/>
    <x v="9"/>
    <x v="3"/>
    <x v="210"/>
    <s v="C00000010"/>
    <x v="9"/>
    <x v="88"/>
    <n v="6"/>
    <s v="T120"/>
    <x v="4"/>
    <d v="2022-07-06T00:00:00"/>
    <x v="4"/>
    <x v="3"/>
    <n v="11880"/>
    <m/>
    <n v="11880"/>
    <n v="1055140.4500000002"/>
    <s v="Term"/>
    <m/>
    <m/>
  </r>
  <r>
    <x v="159"/>
    <x v="9"/>
    <x v="3"/>
    <x v="210"/>
    <s v="C00000010"/>
    <x v="9"/>
    <x v="95"/>
    <n v="10"/>
    <s v="T120"/>
    <x v="4"/>
    <d v="2022-07-06T00:00:00"/>
    <x v="4"/>
    <x v="3"/>
    <n v="2850"/>
    <m/>
    <n v="2850"/>
    <n v="1057990.4500000002"/>
    <s v="Term"/>
    <m/>
    <m/>
  </r>
  <r>
    <x v="159"/>
    <x v="9"/>
    <x v="3"/>
    <x v="210"/>
    <s v="C00000010"/>
    <x v="9"/>
    <x v="12"/>
    <n v="10"/>
    <s v="T120"/>
    <x v="4"/>
    <d v="2022-07-06T00:00:00"/>
    <x v="4"/>
    <x v="3"/>
    <n v="550"/>
    <m/>
    <n v="550"/>
    <n v="1058540.4500000002"/>
    <s v="Term"/>
    <m/>
    <m/>
  </r>
  <r>
    <x v="160"/>
    <x v="9"/>
    <x v="3"/>
    <x v="211"/>
    <s v="C00000022"/>
    <x v="22"/>
    <x v="12"/>
    <n v="1"/>
    <s v="Cash"/>
    <x v="0"/>
    <d v="2022-03-09T00:00:00"/>
    <x v="9"/>
    <x v="3"/>
    <n v="65"/>
    <n v="-65"/>
    <n v="0"/>
    <n v="1058605.4500000002"/>
    <s v="Cash"/>
    <s v="Trsf 23/3/22 RM5,328.00"/>
    <m/>
  </r>
  <r>
    <x v="161"/>
    <x v="9"/>
    <x v="3"/>
    <x v="212"/>
    <s v="C00000019"/>
    <x v="18"/>
    <x v="92"/>
    <n v="2"/>
    <s v="Cash"/>
    <x v="0"/>
    <d v="2022-03-11T00:00:00"/>
    <x v="9"/>
    <x v="3"/>
    <n v="4136"/>
    <n v="-4136"/>
    <n v="0"/>
    <n v="1062741.4500000002"/>
    <s v="Cash"/>
    <m/>
    <m/>
  </r>
  <r>
    <x v="161"/>
    <x v="9"/>
    <x v="3"/>
    <x v="212"/>
    <s v="C00000019"/>
    <x v="18"/>
    <x v="67"/>
    <n v="3"/>
    <s v="Cash"/>
    <x v="0"/>
    <d v="2022-03-11T00:00:00"/>
    <x v="9"/>
    <x v="3"/>
    <n v="1571.3999999999999"/>
    <n v="-1571.3999999999999"/>
    <n v="0"/>
    <n v="1064312.8500000001"/>
    <s v="Cash"/>
    <m/>
    <m/>
  </r>
  <r>
    <x v="161"/>
    <x v="9"/>
    <x v="3"/>
    <x v="212"/>
    <s v="C00000019"/>
    <x v="18"/>
    <x v="12"/>
    <n v="5"/>
    <s v="Cash"/>
    <x v="0"/>
    <d v="2022-03-11T00:00:00"/>
    <x v="9"/>
    <x v="3"/>
    <n v="312.5"/>
    <n v="-312.5"/>
    <n v="0"/>
    <n v="1064625.3500000001"/>
    <s v="Cash"/>
    <m/>
    <m/>
  </r>
  <r>
    <x v="161"/>
    <x v="9"/>
    <x v="3"/>
    <x v="212"/>
    <s v="C00000019"/>
    <x v="18"/>
    <x v="52"/>
    <n v="1"/>
    <s v="Cash"/>
    <x v="0"/>
    <d v="2022-03-11T00:00:00"/>
    <x v="9"/>
    <x v="3"/>
    <n v="360"/>
    <n v="-360"/>
    <n v="0"/>
    <n v="1064985.3500000001"/>
    <s v="Cash"/>
    <m/>
    <m/>
  </r>
  <r>
    <x v="162"/>
    <x v="9"/>
    <x v="3"/>
    <x v="213"/>
    <s v="C00000022"/>
    <x v="22"/>
    <x v="52"/>
    <n v="1"/>
    <s v="Cash"/>
    <x v="0"/>
    <d v="2022-03-12T00:00:00"/>
    <x v="9"/>
    <x v="3"/>
    <n v="390"/>
    <n v="-390"/>
    <n v="0"/>
    <n v="1065375.3500000001"/>
    <s v="Cash"/>
    <s v="Trsf 23/3/22 RM5,328.00"/>
    <m/>
  </r>
  <r>
    <x v="162"/>
    <x v="9"/>
    <x v="3"/>
    <x v="214"/>
    <s v="C00000006"/>
    <x v="5"/>
    <x v="88"/>
    <n v="1"/>
    <s v="Cash"/>
    <x v="0"/>
    <d v="2022-03-12T00:00:00"/>
    <x v="9"/>
    <x v="3"/>
    <n v="2068"/>
    <n v="-2068"/>
    <n v="0"/>
    <n v="1067443.3500000001"/>
    <s v="Cash"/>
    <s v="RHB 934926 cleared18/4/22-RM2,580.50"/>
    <m/>
  </r>
  <r>
    <x v="163"/>
    <x v="9"/>
    <x v="3"/>
    <x v="215"/>
    <s v="C00000020"/>
    <x v="19"/>
    <x v="85"/>
    <n v="1"/>
    <s v="Cash"/>
    <x v="0"/>
    <d v="2022-03-14T00:00:00"/>
    <x v="9"/>
    <x v="3"/>
    <n v="2090"/>
    <m/>
    <n v="2090"/>
    <n v="1069533.3500000001"/>
    <s v="Cash"/>
    <m/>
    <m/>
  </r>
  <r>
    <x v="163"/>
    <x v="9"/>
    <x v="3"/>
    <x v="215"/>
    <s v="C00000020"/>
    <x v="19"/>
    <x v="90"/>
    <n v="1"/>
    <s v="Cash"/>
    <x v="0"/>
    <d v="2022-03-14T00:00:00"/>
    <x v="9"/>
    <x v="3"/>
    <n v="588"/>
    <m/>
    <n v="588"/>
    <n v="1070121.3500000001"/>
    <s v="Cash"/>
    <m/>
    <m/>
  </r>
  <r>
    <x v="163"/>
    <x v="9"/>
    <x v="3"/>
    <x v="215"/>
    <s v="C00000020"/>
    <x v="19"/>
    <x v="91"/>
    <n v="1"/>
    <s v="Cash"/>
    <x v="0"/>
    <d v="2022-03-14T00:00:00"/>
    <x v="9"/>
    <x v="3"/>
    <n v="351"/>
    <m/>
    <n v="351"/>
    <n v="1070472.3500000001"/>
    <s v="Cash"/>
    <m/>
    <m/>
  </r>
  <r>
    <x v="164"/>
    <x v="9"/>
    <x v="3"/>
    <x v="216"/>
    <s v="C00000010"/>
    <x v="9"/>
    <x v="88"/>
    <n v="6"/>
    <s v="T120"/>
    <x v="4"/>
    <d v="2022-07-13T00:00:00"/>
    <x v="4"/>
    <x v="3"/>
    <n v="11880"/>
    <m/>
    <n v="11880"/>
    <n v="1082352.3500000001"/>
    <s v="Cash"/>
    <m/>
    <m/>
  </r>
  <r>
    <x v="164"/>
    <x v="9"/>
    <x v="3"/>
    <x v="216"/>
    <s v="C00000010"/>
    <x v="9"/>
    <x v="95"/>
    <n v="5"/>
    <s v="T120"/>
    <x v="4"/>
    <d v="2022-07-13T00:00:00"/>
    <x v="4"/>
    <x v="3"/>
    <n v="1425"/>
    <m/>
    <n v="1425"/>
    <n v="1083777.3500000001"/>
    <s v="Cash"/>
    <m/>
    <m/>
  </r>
  <r>
    <x v="164"/>
    <x v="9"/>
    <x v="3"/>
    <x v="216"/>
    <s v="C00000010"/>
    <x v="9"/>
    <x v="37"/>
    <n v="2"/>
    <s v="T120"/>
    <x v="4"/>
    <d v="2022-07-13T00:00:00"/>
    <x v="4"/>
    <x v="3"/>
    <n v="880"/>
    <m/>
    <n v="880"/>
    <n v="1084657.3500000001"/>
    <s v="Cash"/>
    <m/>
    <m/>
  </r>
  <r>
    <x v="164"/>
    <x v="9"/>
    <x v="3"/>
    <x v="217"/>
    <s v="C00000020"/>
    <x v="19"/>
    <x v="85"/>
    <n v="3"/>
    <s v="Cash"/>
    <x v="0"/>
    <d v="2022-03-15T00:00:00"/>
    <x v="9"/>
    <x v="3"/>
    <n v="6270"/>
    <m/>
    <n v="6270"/>
    <n v="1090927.3500000001"/>
    <s v="Cash"/>
    <m/>
    <m/>
  </r>
  <r>
    <x v="164"/>
    <x v="9"/>
    <x v="3"/>
    <x v="217"/>
    <s v="C00000020"/>
    <x v="19"/>
    <x v="90"/>
    <n v="6"/>
    <s v="Cash"/>
    <x v="0"/>
    <d v="2022-03-15T00:00:00"/>
    <x v="9"/>
    <x v="3"/>
    <n v="3528"/>
    <m/>
    <n v="3528"/>
    <n v="1094455.3500000001"/>
    <s v="Cash"/>
    <m/>
    <m/>
  </r>
  <r>
    <x v="164"/>
    <x v="9"/>
    <x v="3"/>
    <x v="217"/>
    <s v="C00000020"/>
    <x v="19"/>
    <x v="91"/>
    <n v="1"/>
    <s v="Cash"/>
    <x v="0"/>
    <d v="2022-03-15T00:00:00"/>
    <x v="9"/>
    <x v="3"/>
    <n v="351"/>
    <m/>
    <n v="351"/>
    <n v="1094806.3500000001"/>
    <s v="Cash"/>
    <m/>
    <m/>
  </r>
  <r>
    <x v="164"/>
    <x v="9"/>
    <x v="3"/>
    <x v="217"/>
    <s v="C00000020"/>
    <x v="19"/>
    <x v="41"/>
    <n v="3"/>
    <s v="Cash"/>
    <x v="0"/>
    <d v="2022-03-15T00:00:00"/>
    <x v="9"/>
    <x v="3"/>
    <n v="936"/>
    <m/>
    <n v="936"/>
    <n v="1095742.3500000001"/>
    <s v="Cash"/>
    <m/>
    <m/>
  </r>
  <r>
    <x v="164"/>
    <x v="9"/>
    <x v="3"/>
    <x v="217"/>
    <s v="C00000020"/>
    <x v="19"/>
    <x v="60"/>
    <n v="4"/>
    <s v="Cash"/>
    <x v="0"/>
    <d v="2022-03-15T00:00:00"/>
    <x v="9"/>
    <x v="3"/>
    <n v="340"/>
    <m/>
    <n v="340"/>
    <n v="1096082.3500000001"/>
    <s v="Cash"/>
    <m/>
    <m/>
  </r>
  <r>
    <x v="165"/>
    <x v="9"/>
    <x v="3"/>
    <x v="218"/>
    <s v="C00000019"/>
    <x v="18"/>
    <x v="93"/>
    <n v="3"/>
    <s v="Cash"/>
    <x v="0"/>
    <d v="2022-03-17T00:00:00"/>
    <x v="9"/>
    <x v="3"/>
    <n v="315"/>
    <n v="-315"/>
    <n v="0"/>
    <n v="1096397.3500000001"/>
    <s v="Cash"/>
    <m/>
    <m/>
  </r>
  <r>
    <x v="166"/>
    <x v="9"/>
    <x v="3"/>
    <x v="219"/>
    <s v="C00000020"/>
    <x v="19"/>
    <x v="15"/>
    <n v="3"/>
    <s v="Cash"/>
    <x v="0"/>
    <d v="2022-03-18T00:00:00"/>
    <x v="9"/>
    <x v="3"/>
    <n v="6270"/>
    <m/>
    <n v="6270"/>
    <n v="1102667.3500000001"/>
    <s v="Cash"/>
    <m/>
    <m/>
  </r>
  <r>
    <x v="166"/>
    <x v="9"/>
    <x v="3"/>
    <x v="219"/>
    <s v="C00000020"/>
    <x v="19"/>
    <x v="100"/>
    <n v="7"/>
    <s v="Cash"/>
    <x v="0"/>
    <d v="2022-03-18T00:00:00"/>
    <x v="9"/>
    <x v="3"/>
    <n v="2058"/>
    <m/>
    <n v="2058"/>
    <n v="1104725.3500000001"/>
    <s v="Cash"/>
    <m/>
    <m/>
  </r>
  <r>
    <x v="166"/>
    <x v="9"/>
    <x v="3"/>
    <x v="219"/>
    <s v="C00000020"/>
    <x v="19"/>
    <x v="101"/>
    <n v="5"/>
    <s v="Cash"/>
    <x v="0"/>
    <d v="2022-03-18T00:00:00"/>
    <x v="9"/>
    <x v="3"/>
    <n v="1560"/>
    <m/>
    <n v="1560"/>
    <n v="1106285.3500000001"/>
    <s v="Cash"/>
    <m/>
    <m/>
  </r>
  <r>
    <x v="167"/>
    <x v="9"/>
    <x v="3"/>
    <x v="220"/>
    <s v="C00000021"/>
    <x v="21"/>
    <x v="15"/>
    <n v="2"/>
    <s v="Cash"/>
    <x v="0"/>
    <d v="2022-03-19T00:00:00"/>
    <x v="9"/>
    <x v="3"/>
    <n v="4048"/>
    <m/>
    <n v="4048"/>
    <n v="1110333.3500000001"/>
    <s v="Cash"/>
    <m/>
    <m/>
  </r>
  <r>
    <x v="167"/>
    <x v="9"/>
    <x v="3"/>
    <x v="220"/>
    <s v="C00000021"/>
    <x v="21"/>
    <x v="100"/>
    <n v="6"/>
    <s v="Cash"/>
    <x v="0"/>
    <d v="2022-03-19T00:00:00"/>
    <x v="9"/>
    <x v="3"/>
    <n v="1710"/>
    <m/>
    <n v="1710"/>
    <n v="1112043.3500000001"/>
    <s v="Cash"/>
    <m/>
    <m/>
  </r>
  <r>
    <x v="167"/>
    <x v="9"/>
    <x v="3"/>
    <x v="220"/>
    <s v="C00000021"/>
    <x v="21"/>
    <x v="60"/>
    <n v="2"/>
    <s v="Cash"/>
    <x v="0"/>
    <d v="2022-03-19T00:00:00"/>
    <x v="9"/>
    <x v="3"/>
    <n v="170"/>
    <m/>
    <n v="170"/>
    <n v="1112213.3500000001"/>
    <s v="Cash"/>
    <m/>
    <m/>
  </r>
  <r>
    <x v="167"/>
    <x v="9"/>
    <x v="3"/>
    <x v="220"/>
    <s v="C00000021"/>
    <x v="21"/>
    <x v="102"/>
    <n v="1"/>
    <s v="Cash"/>
    <x v="0"/>
    <d v="2022-03-19T00:00:00"/>
    <x v="9"/>
    <x v="3"/>
    <n v="175"/>
    <m/>
    <n v="175"/>
    <n v="1112388.3500000001"/>
    <s v="Cash"/>
    <m/>
    <m/>
  </r>
  <r>
    <x v="167"/>
    <x v="9"/>
    <x v="3"/>
    <x v="220"/>
    <s v="C00000021"/>
    <x v="21"/>
    <x v="103"/>
    <n v="1"/>
    <s v="Cash"/>
    <x v="0"/>
    <d v="2022-03-19T00:00:00"/>
    <x v="9"/>
    <x v="3"/>
    <n v="390"/>
    <m/>
    <n v="390"/>
    <n v="1112778.3500000001"/>
    <s v="Cash"/>
    <m/>
    <m/>
  </r>
  <r>
    <x v="167"/>
    <x v="9"/>
    <x v="3"/>
    <x v="220"/>
    <s v="C00000021"/>
    <x v="21"/>
    <x v="12"/>
    <n v="10"/>
    <s v="Cash"/>
    <x v="0"/>
    <d v="2022-03-19T00:00:00"/>
    <x v="9"/>
    <x v="3"/>
    <n v="575"/>
    <m/>
    <n v="575"/>
    <n v="1113353.3500000001"/>
    <s v="Cash"/>
    <m/>
    <m/>
  </r>
  <r>
    <x v="167"/>
    <x v="9"/>
    <x v="3"/>
    <x v="220"/>
    <s v="C00000021"/>
    <x v="21"/>
    <x v="104"/>
    <n v="1"/>
    <s v="Cash"/>
    <x v="0"/>
    <d v="2022-03-19T00:00:00"/>
    <x v="9"/>
    <x v="3"/>
    <n v="1059.5"/>
    <m/>
    <n v="1059.5"/>
    <n v="1114412.8500000001"/>
    <s v="Cash"/>
    <m/>
    <m/>
  </r>
  <r>
    <x v="168"/>
    <x v="9"/>
    <x v="3"/>
    <x v="221"/>
    <s v="C00000022"/>
    <x v="5"/>
    <x v="98"/>
    <n v="1"/>
    <s v="Cash"/>
    <x v="0"/>
    <d v="2022-03-21T00:00:00"/>
    <x v="9"/>
    <x v="3"/>
    <n v="337.5"/>
    <n v="-337.5"/>
    <n v="0"/>
    <n v="1114750.3500000001"/>
    <s v="Cash"/>
    <s v="RHB 934926 cleared18/4/22-RM2,580.50"/>
    <m/>
  </r>
  <r>
    <x v="169"/>
    <x v="9"/>
    <x v="3"/>
    <x v="222"/>
    <s v="C00000020"/>
    <x v="19"/>
    <x v="15"/>
    <n v="3"/>
    <s v="Cash"/>
    <x v="0"/>
    <d v="2022-03-23T00:00:00"/>
    <x v="9"/>
    <x v="3"/>
    <n v="6270"/>
    <m/>
    <n v="6270"/>
    <n v="1121020.3500000001"/>
    <s v="Cash"/>
    <m/>
    <m/>
  </r>
  <r>
    <x v="169"/>
    <x v="9"/>
    <x v="3"/>
    <x v="222"/>
    <s v="C00000020"/>
    <x v="19"/>
    <x v="100"/>
    <n v="4"/>
    <s v="Cash"/>
    <x v="0"/>
    <d v="2022-03-23T00:00:00"/>
    <x v="9"/>
    <x v="3"/>
    <n v="1176"/>
    <m/>
    <n v="1176"/>
    <n v="1122196.3500000001"/>
    <s v="Cash"/>
    <m/>
    <m/>
  </r>
  <r>
    <x v="169"/>
    <x v="9"/>
    <x v="3"/>
    <x v="222"/>
    <s v="C00000020"/>
    <x v="19"/>
    <x v="101"/>
    <n v="4"/>
    <s v="Cash"/>
    <x v="0"/>
    <d v="2022-03-23T00:00:00"/>
    <x v="9"/>
    <x v="3"/>
    <n v="1248"/>
    <m/>
    <n v="1248"/>
    <n v="1123444.3500000001"/>
    <s v="Cash"/>
    <m/>
    <m/>
  </r>
  <r>
    <x v="169"/>
    <x v="9"/>
    <x v="3"/>
    <x v="222"/>
    <s v="C00000020"/>
    <x v="19"/>
    <x v="12"/>
    <n v="2"/>
    <s v="Cash"/>
    <x v="0"/>
    <d v="2022-03-23T00:00:00"/>
    <x v="9"/>
    <x v="3"/>
    <n v="125"/>
    <m/>
    <n v="125"/>
    <n v="1123569.3500000001"/>
    <s v="Cash"/>
    <m/>
    <m/>
  </r>
  <r>
    <x v="170"/>
    <x v="9"/>
    <x v="3"/>
    <x v="223"/>
    <s v="C00000020"/>
    <x v="19"/>
    <x v="7"/>
    <n v="4"/>
    <s v="Cash"/>
    <x v="0"/>
    <d v="2022-03-25T00:00:00"/>
    <x v="9"/>
    <x v="3"/>
    <n v="8360"/>
    <m/>
    <n v="8360"/>
    <n v="1131929.3500000001"/>
    <s v="Cash"/>
    <m/>
    <m/>
  </r>
  <r>
    <x v="170"/>
    <x v="9"/>
    <x v="3"/>
    <x v="223"/>
    <s v="C00000020"/>
    <x v="19"/>
    <x v="100"/>
    <n v="10"/>
    <s v="Cash"/>
    <x v="0"/>
    <d v="2022-03-25T00:00:00"/>
    <x v="9"/>
    <x v="3"/>
    <n v="2940"/>
    <m/>
    <n v="2940"/>
    <n v="1134869.3500000001"/>
    <s v="Cash"/>
    <m/>
    <m/>
  </r>
  <r>
    <x v="170"/>
    <x v="9"/>
    <x v="3"/>
    <x v="223"/>
    <s v="C00000020"/>
    <x v="19"/>
    <x v="101"/>
    <n v="6"/>
    <s v="Cash"/>
    <x v="0"/>
    <d v="2022-03-25T00:00:00"/>
    <x v="9"/>
    <x v="3"/>
    <n v="1872"/>
    <m/>
    <n v="1872"/>
    <n v="1136741.3500000001"/>
    <s v="Cash"/>
    <m/>
    <m/>
  </r>
  <r>
    <x v="170"/>
    <x v="9"/>
    <x v="3"/>
    <x v="223"/>
    <s v="C00000020"/>
    <x v="19"/>
    <x v="12"/>
    <n v="4"/>
    <s v="Cash"/>
    <x v="0"/>
    <d v="2022-03-25T00:00:00"/>
    <x v="9"/>
    <x v="3"/>
    <n v="250"/>
    <m/>
    <n v="250"/>
    <n v="1136991.3500000001"/>
    <s v="Cash"/>
    <m/>
    <m/>
  </r>
  <r>
    <x v="170"/>
    <x v="9"/>
    <x v="3"/>
    <x v="223"/>
    <s v="C00000020"/>
    <x v="19"/>
    <x v="105"/>
    <n v="1"/>
    <s v="Cash"/>
    <x v="0"/>
    <d v="2022-03-25T00:00:00"/>
    <x v="9"/>
    <x v="3"/>
    <n v="1000"/>
    <m/>
    <n v="1000"/>
    <n v="1137991.3500000001"/>
    <s v="Cash"/>
    <m/>
    <m/>
  </r>
  <r>
    <x v="171"/>
    <x v="9"/>
    <x v="3"/>
    <x v="224"/>
    <s v="C00000001"/>
    <x v="0"/>
    <x v="15"/>
    <n v="1"/>
    <s v="Cash"/>
    <x v="0"/>
    <d v="2022-03-29T00:00:00"/>
    <x v="9"/>
    <x v="3"/>
    <n v="2068"/>
    <n v="-2068"/>
    <n v="0"/>
    <n v="1140059.3500000001"/>
    <s v="Cash"/>
    <s v="Trsf 30/3/22 RM3,232.00"/>
    <m/>
  </r>
  <r>
    <x v="171"/>
    <x v="9"/>
    <x v="3"/>
    <x v="224"/>
    <s v="C00000001"/>
    <x v="0"/>
    <x v="100"/>
    <n v="4"/>
    <s v="Cash"/>
    <x v="0"/>
    <d v="2022-03-29T00:00:00"/>
    <x v="9"/>
    <x v="3"/>
    <n v="1164"/>
    <n v="-1164"/>
    <n v="0"/>
    <n v="1141223.3500000001"/>
    <s v="Cash"/>
    <s v="Trsf 30/3/22 RM3,232.00"/>
    <m/>
  </r>
  <r>
    <x v="171"/>
    <x v="9"/>
    <x v="3"/>
    <x v="225"/>
    <s v="C00000020"/>
    <x v="19"/>
    <x v="7"/>
    <n v="2"/>
    <s v="Cash"/>
    <x v="0"/>
    <d v="2022-03-29T00:00:00"/>
    <x v="9"/>
    <x v="3"/>
    <n v="4180"/>
    <m/>
    <n v="4180"/>
    <n v="1145403.3500000001"/>
    <s v="Cash"/>
    <m/>
    <m/>
  </r>
  <r>
    <x v="171"/>
    <x v="9"/>
    <x v="3"/>
    <x v="225"/>
    <s v="C00000020"/>
    <x v="19"/>
    <x v="100"/>
    <n v="8"/>
    <s v="Cash"/>
    <x v="0"/>
    <d v="2022-03-29T00:00:00"/>
    <x v="9"/>
    <x v="3"/>
    <n v="2352"/>
    <m/>
    <n v="2352"/>
    <n v="1147755.3500000001"/>
    <s v="Cash"/>
    <m/>
    <m/>
  </r>
  <r>
    <x v="171"/>
    <x v="9"/>
    <x v="3"/>
    <x v="225"/>
    <s v="C00000020"/>
    <x v="19"/>
    <x v="101"/>
    <n v="3"/>
    <s v="Cash"/>
    <x v="0"/>
    <d v="2022-03-29T00:00:00"/>
    <x v="9"/>
    <x v="3"/>
    <n v="936"/>
    <m/>
    <n v="936"/>
    <n v="1148691.3500000001"/>
    <s v="Cash"/>
    <m/>
    <m/>
  </r>
  <r>
    <x v="171"/>
    <x v="9"/>
    <x v="3"/>
    <x v="225"/>
    <s v="C00000020"/>
    <x v="19"/>
    <x v="12"/>
    <n v="2"/>
    <s v="Cash"/>
    <x v="0"/>
    <d v="2022-03-29T00:00:00"/>
    <x v="9"/>
    <x v="3"/>
    <n v="125"/>
    <m/>
    <n v="125"/>
    <n v="1148816.3500000001"/>
    <s v="Cash"/>
    <m/>
    <m/>
  </r>
  <r>
    <x v="172"/>
    <x v="9"/>
    <x v="3"/>
    <x v="226"/>
    <s v="C00000023"/>
    <x v="23"/>
    <x v="7"/>
    <n v="1"/>
    <s v="Cash"/>
    <x v="0"/>
    <d v="2022-03-31T00:00:00"/>
    <x v="9"/>
    <x v="3"/>
    <n v="2090"/>
    <n v="-2090"/>
    <n v="0"/>
    <n v="1150906.3500000001"/>
    <s v="Cash"/>
    <s v="Trsf 31/3/22 RM3,555.00"/>
    <m/>
  </r>
  <r>
    <x v="172"/>
    <x v="9"/>
    <x v="3"/>
    <x v="226"/>
    <s v="C00000023"/>
    <x v="23"/>
    <x v="106"/>
    <n v="4"/>
    <s v="Cash"/>
    <x v="0"/>
    <d v="2022-03-31T00:00:00"/>
    <x v="9"/>
    <x v="3"/>
    <n v="340"/>
    <n v="-340"/>
    <n v="0"/>
    <n v="1151246.3500000001"/>
    <s v="Cash"/>
    <s v="Trsf 31/3/22 RM3,555.00"/>
    <m/>
  </r>
  <r>
    <x v="172"/>
    <x v="9"/>
    <x v="3"/>
    <x v="226"/>
    <s v="C00000023"/>
    <x v="23"/>
    <x v="105"/>
    <n v="1"/>
    <s v="Cash"/>
    <x v="0"/>
    <d v="2022-03-31T00:00:00"/>
    <x v="9"/>
    <x v="3"/>
    <n v="1000"/>
    <n v="-1000"/>
    <n v="0"/>
    <n v="1152246.3500000001"/>
    <s v="Cash"/>
    <s v="Trsf 31/3/22 RM3,555.00"/>
    <m/>
  </r>
  <r>
    <x v="172"/>
    <x v="9"/>
    <x v="3"/>
    <x v="226"/>
    <s v="C00000023"/>
    <x v="23"/>
    <x v="12"/>
    <n v="2"/>
    <s v="Cash"/>
    <x v="0"/>
    <d v="2022-03-31T00:00:00"/>
    <x v="9"/>
    <x v="3"/>
    <n v="125"/>
    <n v="-125"/>
    <n v="0"/>
    <n v="1152371.3500000001"/>
    <s v="Cash"/>
    <s v="Trsf 31/3/22 RM3,555.00"/>
    <m/>
  </r>
  <r>
    <x v="173"/>
    <x v="10"/>
    <x v="3"/>
    <x v="227"/>
    <s v="C00000021"/>
    <x v="21"/>
    <x v="15"/>
    <n v="2"/>
    <s v="Cash"/>
    <x v="0"/>
    <d v="2022-04-01T00:00:00"/>
    <x v="10"/>
    <x v="3"/>
    <n v="4136"/>
    <n v="-4136"/>
    <n v="0"/>
    <n v="1156507.3500000001"/>
    <s v="Cash"/>
    <s v="PBB395362cleared28/4/22 RM6,083.50"/>
    <m/>
  </r>
  <r>
    <x v="173"/>
    <x v="10"/>
    <x v="3"/>
    <x v="227"/>
    <s v="C00000021"/>
    <x v="21"/>
    <x v="100"/>
    <n v="3"/>
    <s v="Cash"/>
    <x v="0"/>
    <d v="2022-04-01T00:00:00"/>
    <x v="10"/>
    <x v="3"/>
    <n v="855"/>
    <n v="-855"/>
    <n v="0"/>
    <n v="1157362.3500000001"/>
    <s v="Cash"/>
    <s v="PBB395362cleared28/4/22 RM6,083.50"/>
    <m/>
  </r>
  <r>
    <x v="173"/>
    <x v="10"/>
    <x v="3"/>
    <x v="227"/>
    <s v="C00000021"/>
    <x v="21"/>
    <x v="106"/>
    <n v="2"/>
    <s v="Cash"/>
    <x v="0"/>
    <d v="2022-04-01T00:00:00"/>
    <x v="10"/>
    <x v="3"/>
    <n v="170"/>
    <n v="-170"/>
    <n v="0"/>
    <n v="1157532.3500000001"/>
    <s v="Cash"/>
    <s v="PBB395362cleared28/4/22 RM6,083.50"/>
    <m/>
  </r>
  <r>
    <x v="173"/>
    <x v="10"/>
    <x v="3"/>
    <x v="227"/>
    <s v="C00000021"/>
    <x v="21"/>
    <x v="12"/>
    <n v="10"/>
    <s v="Cash"/>
    <x v="0"/>
    <d v="2022-04-01T00:00:00"/>
    <x v="10"/>
    <x v="3"/>
    <n v="575"/>
    <n v="-575"/>
    <n v="0"/>
    <n v="1158107.3500000001"/>
    <s v="Cash"/>
    <s v="PBB395362cleared28/4/22 RM6,083.50"/>
    <m/>
  </r>
  <r>
    <x v="173"/>
    <x v="10"/>
    <x v="3"/>
    <x v="227"/>
    <s v="C00000021"/>
    <x v="21"/>
    <x v="107"/>
    <n v="1"/>
    <s v="Cash"/>
    <x v="0"/>
    <d v="2022-04-01T00:00:00"/>
    <x v="10"/>
    <x v="3"/>
    <n v="347.5"/>
    <n v="-347.5"/>
    <n v="0"/>
    <n v="1158454.8500000001"/>
    <s v="Cash"/>
    <s v="PBB395362cleared28/4/22 RM6,083.50"/>
    <m/>
  </r>
  <r>
    <x v="173"/>
    <x v="10"/>
    <x v="3"/>
    <x v="228"/>
    <s v="C00000020"/>
    <x v="19"/>
    <x v="15"/>
    <n v="1"/>
    <s v="Cash"/>
    <x v="0"/>
    <d v="2022-04-01T00:00:00"/>
    <x v="10"/>
    <x v="3"/>
    <n v="2090"/>
    <m/>
    <n v="2090"/>
    <n v="1160544.8500000001"/>
    <s v="Cash"/>
    <m/>
    <m/>
  </r>
  <r>
    <x v="173"/>
    <x v="10"/>
    <x v="3"/>
    <x v="228"/>
    <s v="C00000020"/>
    <x v="19"/>
    <x v="7"/>
    <n v="2"/>
    <s v="Cash"/>
    <x v="0"/>
    <d v="2022-04-01T00:00:00"/>
    <x v="10"/>
    <x v="3"/>
    <n v="4180"/>
    <m/>
    <n v="4180"/>
    <n v="1164724.8500000001"/>
    <s v="Cash"/>
    <m/>
    <m/>
  </r>
  <r>
    <x v="173"/>
    <x v="10"/>
    <x v="3"/>
    <x v="228"/>
    <s v="C00000020"/>
    <x v="19"/>
    <x v="108"/>
    <n v="3"/>
    <s v="Cash"/>
    <x v="0"/>
    <d v="2022-04-01T00:00:00"/>
    <x v="10"/>
    <x v="3"/>
    <n v="1764"/>
    <m/>
    <n v="1764"/>
    <n v="1166488.8500000001"/>
    <s v="Cash"/>
    <m/>
    <m/>
  </r>
  <r>
    <x v="173"/>
    <x v="10"/>
    <x v="3"/>
    <x v="228"/>
    <s v="C00000020"/>
    <x v="19"/>
    <x v="101"/>
    <n v="3"/>
    <s v="Cash"/>
    <x v="0"/>
    <d v="2022-04-01T00:00:00"/>
    <x v="10"/>
    <x v="3"/>
    <n v="936"/>
    <m/>
    <n v="936"/>
    <n v="1167424.8500000001"/>
    <s v="Cash"/>
    <m/>
    <m/>
  </r>
  <r>
    <x v="173"/>
    <x v="10"/>
    <x v="3"/>
    <x v="228"/>
    <s v="C00000020"/>
    <x v="19"/>
    <x v="12"/>
    <n v="3"/>
    <s v="Cash"/>
    <x v="0"/>
    <d v="2022-04-01T00:00:00"/>
    <x v="10"/>
    <x v="3"/>
    <n v="187.5"/>
    <m/>
    <n v="187.5"/>
    <n v="1167612.3500000001"/>
    <s v="Cash"/>
    <m/>
    <m/>
  </r>
  <r>
    <x v="173"/>
    <x v="10"/>
    <x v="3"/>
    <x v="229"/>
    <s v="C00000022"/>
    <x v="22"/>
    <x v="7"/>
    <n v="1"/>
    <s v="Cash"/>
    <x v="0"/>
    <d v="2022-04-01T00:00:00"/>
    <x v="10"/>
    <x v="3"/>
    <n v="2112"/>
    <m/>
    <n v="2112"/>
    <n v="1169724.3500000001"/>
    <s v="Cash"/>
    <m/>
    <m/>
  </r>
  <r>
    <x v="173"/>
    <x v="10"/>
    <x v="3"/>
    <x v="229"/>
    <s v="C00000022"/>
    <x v="22"/>
    <x v="87"/>
    <n v="2"/>
    <s v="Cash"/>
    <x v="0"/>
    <d v="2022-04-01T00:00:00"/>
    <x v="10"/>
    <x v="3"/>
    <n v="588"/>
    <m/>
    <n v="588"/>
    <n v="1170312.3500000001"/>
    <s v="Cash"/>
    <m/>
    <m/>
  </r>
  <r>
    <x v="173"/>
    <x v="10"/>
    <x v="3"/>
    <x v="229"/>
    <s v="C00000022"/>
    <x v="22"/>
    <x v="101"/>
    <n v="1"/>
    <s v="Cash"/>
    <x v="0"/>
    <d v="2022-04-01T00:00:00"/>
    <x v="10"/>
    <x v="3"/>
    <n v="300"/>
    <m/>
    <n v="300"/>
    <n v="1170612.3500000001"/>
    <s v="Cash"/>
    <m/>
    <m/>
  </r>
  <r>
    <x v="173"/>
    <x v="10"/>
    <x v="3"/>
    <x v="229"/>
    <s v="C00000022"/>
    <x v="22"/>
    <x v="99"/>
    <n v="2"/>
    <s v="Cash"/>
    <x v="0"/>
    <d v="2022-04-01T00:00:00"/>
    <x v="10"/>
    <x v="3"/>
    <n v="480"/>
    <m/>
    <n v="480"/>
    <n v="1171092.3500000001"/>
    <s v="Cash"/>
    <m/>
    <m/>
  </r>
  <r>
    <x v="174"/>
    <x v="10"/>
    <x v="3"/>
    <x v="230"/>
    <s v="C00000020"/>
    <x v="19"/>
    <x v="7"/>
    <n v="3"/>
    <s v="Cash"/>
    <x v="0"/>
    <d v="2022-04-05T00:00:00"/>
    <x v="10"/>
    <x v="3"/>
    <n v="6270"/>
    <m/>
    <n v="6270"/>
    <n v="1177362.3500000001"/>
    <s v="Cash"/>
    <m/>
    <m/>
  </r>
  <r>
    <x v="174"/>
    <x v="10"/>
    <x v="3"/>
    <x v="230"/>
    <s v="C00000020"/>
    <x v="19"/>
    <x v="100"/>
    <n v="6"/>
    <s v="Cash"/>
    <x v="0"/>
    <d v="2022-04-05T00:00:00"/>
    <x v="10"/>
    <x v="3"/>
    <n v="1764"/>
    <m/>
    <n v="1764"/>
    <n v="1179126.3500000001"/>
    <s v="Cash"/>
    <m/>
    <m/>
  </r>
  <r>
    <x v="174"/>
    <x v="10"/>
    <x v="3"/>
    <x v="230"/>
    <s v="C00000020"/>
    <x v="19"/>
    <x v="101"/>
    <n v="3"/>
    <s v="Cash"/>
    <x v="0"/>
    <d v="2022-04-05T00:00:00"/>
    <x v="10"/>
    <x v="3"/>
    <n v="936"/>
    <m/>
    <n v="936"/>
    <n v="1180062.3500000001"/>
    <s v="Cash"/>
    <m/>
    <m/>
  </r>
  <r>
    <x v="174"/>
    <x v="10"/>
    <x v="3"/>
    <x v="230"/>
    <s v="C00000020"/>
    <x v="19"/>
    <x v="12"/>
    <n v="3"/>
    <s v="Cash"/>
    <x v="0"/>
    <d v="2022-04-05T00:00:00"/>
    <x v="10"/>
    <x v="3"/>
    <n v="187.5"/>
    <m/>
    <n v="187.5"/>
    <n v="1180249.8500000001"/>
    <s v="Cash"/>
    <m/>
    <m/>
  </r>
  <r>
    <x v="174"/>
    <x v="10"/>
    <x v="3"/>
    <x v="230"/>
    <s v="C00000020"/>
    <x v="19"/>
    <x v="105"/>
    <n v="1"/>
    <s v="Cash"/>
    <x v="0"/>
    <d v="2022-04-05T00:00:00"/>
    <x v="10"/>
    <x v="3"/>
    <n v="1000"/>
    <m/>
    <n v="1000"/>
    <n v="1181249.8500000001"/>
    <s v="Cash"/>
    <m/>
    <m/>
  </r>
  <r>
    <x v="174"/>
    <x v="10"/>
    <x v="3"/>
    <x v="230"/>
    <s v="C00000020"/>
    <x v="19"/>
    <x v="106"/>
    <n v="4"/>
    <s v="Cash"/>
    <x v="0"/>
    <d v="2022-04-05T00:00:00"/>
    <x v="10"/>
    <x v="3"/>
    <n v="340"/>
    <m/>
    <n v="340"/>
    <n v="1181589.8500000001"/>
    <s v="Cash"/>
    <m/>
    <m/>
  </r>
  <r>
    <x v="175"/>
    <x v="10"/>
    <x v="3"/>
    <x v="231"/>
    <s v="C00000019"/>
    <x v="18"/>
    <x v="7"/>
    <n v="2"/>
    <s v="Cash"/>
    <x v="0"/>
    <d v="2022-04-08T00:00:00"/>
    <x v="10"/>
    <x v="3"/>
    <n v="4136"/>
    <n v="-4136"/>
    <n v="0"/>
    <n v="1185725.8500000001"/>
    <s v="Cash"/>
    <m/>
    <m/>
  </r>
  <r>
    <x v="175"/>
    <x v="10"/>
    <x v="3"/>
    <x v="231"/>
    <s v="C00000019"/>
    <x v="18"/>
    <x v="67"/>
    <n v="2"/>
    <s v="Cash"/>
    <x v="0"/>
    <d v="2022-04-08T00:00:00"/>
    <x v="10"/>
    <x v="3"/>
    <n v="1047.5999999999999"/>
    <n v="-1047.5999999999999"/>
    <n v="0"/>
    <n v="1186773.4500000002"/>
    <s v="Cash"/>
    <m/>
    <m/>
  </r>
  <r>
    <x v="175"/>
    <x v="10"/>
    <x v="3"/>
    <x v="231"/>
    <s v="C00000019"/>
    <x v="18"/>
    <x v="12"/>
    <n v="3"/>
    <s v="Cash"/>
    <x v="0"/>
    <d v="2022-04-08T00:00:00"/>
    <x v="10"/>
    <x v="3"/>
    <n v="187.5"/>
    <n v="-187.5"/>
    <n v="0"/>
    <n v="1186960.9500000002"/>
    <s v="Cash"/>
    <m/>
    <m/>
  </r>
  <r>
    <x v="175"/>
    <x v="10"/>
    <x v="3"/>
    <x v="231"/>
    <s v="C00000019"/>
    <x v="18"/>
    <x v="52"/>
    <n v="2"/>
    <s v="Cash"/>
    <x v="0"/>
    <d v="2022-04-08T00:00:00"/>
    <x v="10"/>
    <x v="3"/>
    <n v="780"/>
    <n v="-780"/>
    <n v="0"/>
    <n v="1187740.9500000002"/>
    <s v="Cash"/>
    <m/>
    <m/>
  </r>
  <r>
    <x v="175"/>
    <x v="10"/>
    <x v="3"/>
    <x v="231"/>
    <s v="C00000019"/>
    <x v="18"/>
    <x v="93"/>
    <n v="2"/>
    <s v="Cash"/>
    <x v="0"/>
    <d v="2022-04-08T00:00:00"/>
    <x v="10"/>
    <x v="3"/>
    <n v="210"/>
    <n v="-210"/>
    <n v="0"/>
    <n v="1187950.9500000002"/>
    <s v="Cash"/>
    <m/>
    <m/>
  </r>
  <r>
    <x v="175"/>
    <x v="10"/>
    <x v="3"/>
    <x v="232"/>
    <s v="C00000003"/>
    <x v="2"/>
    <x v="15"/>
    <n v="3"/>
    <s v="T45"/>
    <x v="1"/>
    <d v="2022-05-23T00:00:00"/>
    <x v="11"/>
    <x v="3"/>
    <n v="6336"/>
    <m/>
    <n v="6336"/>
    <n v="1194286.9500000002"/>
    <s v="Term"/>
    <m/>
    <m/>
  </r>
  <r>
    <x v="175"/>
    <x v="10"/>
    <x v="3"/>
    <x v="232"/>
    <s v="C00000003"/>
    <x v="2"/>
    <x v="12"/>
    <n v="4"/>
    <s v="T45"/>
    <x v="1"/>
    <d v="2022-05-23T00:00:00"/>
    <x v="11"/>
    <x v="3"/>
    <n v="260"/>
    <m/>
    <n v="260"/>
    <n v="1194546.9500000002"/>
    <s v="Term"/>
    <m/>
    <m/>
  </r>
  <r>
    <x v="175"/>
    <x v="10"/>
    <x v="3"/>
    <x v="232"/>
    <s v="C00000003"/>
    <x v="2"/>
    <x v="4"/>
    <n v="6"/>
    <s v="T45"/>
    <x v="1"/>
    <d v="2022-05-23T00:00:00"/>
    <x v="11"/>
    <x v="3"/>
    <n v="630"/>
    <m/>
    <n v="630"/>
    <n v="1195176.9500000002"/>
    <s v="Term"/>
    <m/>
    <m/>
  </r>
  <r>
    <x v="175"/>
    <x v="10"/>
    <x v="3"/>
    <x v="232"/>
    <s v="C00000003"/>
    <x v="2"/>
    <x v="25"/>
    <n v="2"/>
    <s v="T45"/>
    <x v="1"/>
    <d v="2022-05-23T00:00:00"/>
    <x v="11"/>
    <x v="3"/>
    <n v="90"/>
    <m/>
    <n v="90"/>
    <n v="1195266.9500000002"/>
    <s v="Term"/>
    <m/>
    <m/>
  </r>
  <r>
    <x v="176"/>
    <x v="10"/>
    <x v="3"/>
    <x v="233"/>
    <s v="C00000009"/>
    <x v="8"/>
    <x v="7"/>
    <n v="2"/>
    <s v="T60"/>
    <x v="3"/>
    <d v="2022-06-08T00:00:00"/>
    <x v="1"/>
    <x v="3"/>
    <n v="3960"/>
    <m/>
    <n v="3960"/>
    <n v="1199226.9500000002"/>
    <s v="Term"/>
    <m/>
    <m/>
  </r>
  <r>
    <x v="176"/>
    <x v="10"/>
    <x v="3"/>
    <x v="233"/>
    <s v="C00000009"/>
    <x v="8"/>
    <x v="108"/>
    <n v="1"/>
    <s v="T60"/>
    <x v="3"/>
    <d v="2022-06-08T00:00:00"/>
    <x v="1"/>
    <x v="3"/>
    <n v="570"/>
    <m/>
    <n v="570"/>
    <n v="1199796.9500000002"/>
    <s v="Term"/>
    <m/>
    <m/>
  </r>
  <r>
    <x v="176"/>
    <x v="10"/>
    <x v="3"/>
    <x v="233"/>
    <s v="C00000009"/>
    <x v="8"/>
    <x v="109"/>
    <n v="1"/>
    <s v="T60"/>
    <x v="3"/>
    <d v="2022-06-08T00:00:00"/>
    <x v="1"/>
    <x v="3"/>
    <n v="513"/>
    <m/>
    <n v="513"/>
    <n v="1200309.9500000002"/>
    <s v="Term"/>
    <m/>
    <m/>
  </r>
  <r>
    <x v="176"/>
    <x v="10"/>
    <x v="3"/>
    <x v="234"/>
    <s v="C00000020"/>
    <x v="19"/>
    <x v="15"/>
    <n v="3"/>
    <s v="Cash"/>
    <x v="0"/>
    <d v="2022-04-09T00:00:00"/>
    <x v="10"/>
    <x v="3"/>
    <n v="6270"/>
    <m/>
    <n v="6270"/>
    <n v="1206579.9500000002"/>
    <s v="Cash"/>
    <m/>
    <m/>
  </r>
  <r>
    <x v="176"/>
    <x v="10"/>
    <x v="3"/>
    <x v="234"/>
    <s v="C00000020"/>
    <x v="19"/>
    <x v="100"/>
    <n v="4"/>
    <s v="Cash"/>
    <x v="0"/>
    <d v="2022-04-09T00:00:00"/>
    <x v="10"/>
    <x v="3"/>
    <n v="1176"/>
    <m/>
    <n v="1176"/>
    <n v="1207755.9500000002"/>
    <s v="Cash"/>
    <m/>
    <m/>
  </r>
  <r>
    <x v="176"/>
    <x v="10"/>
    <x v="3"/>
    <x v="234"/>
    <s v="C00000020"/>
    <x v="19"/>
    <x v="101"/>
    <n v="3"/>
    <s v="Cash"/>
    <x v="0"/>
    <d v="2022-04-09T00:00:00"/>
    <x v="10"/>
    <x v="3"/>
    <n v="936"/>
    <m/>
    <n v="936"/>
    <n v="1208691.9500000002"/>
    <s v="Cash"/>
    <m/>
    <m/>
  </r>
  <r>
    <x v="176"/>
    <x v="10"/>
    <x v="3"/>
    <x v="234"/>
    <s v="C00000020"/>
    <x v="19"/>
    <x v="12"/>
    <n v="3"/>
    <s v="Cash"/>
    <x v="0"/>
    <d v="2022-04-09T00:00:00"/>
    <x v="10"/>
    <x v="3"/>
    <n v="187.5"/>
    <m/>
    <n v="187.5"/>
    <n v="1208879.4500000002"/>
    <s v="Cash"/>
    <m/>
    <m/>
  </r>
  <r>
    <x v="176"/>
    <x v="10"/>
    <x v="3"/>
    <x v="235"/>
    <s v="C00000024"/>
    <x v="24"/>
    <x v="15"/>
    <n v="1"/>
    <s v="Cash"/>
    <x v="0"/>
    <d v="2022-04-09T00:00:00"/>
    <x v="10"/>
    <x v="3"/>
    <n v="2090"/>
    <n v="-2090"/>
    <n v="0"/>
    <n v="1210969.4500000002"/>
    <s v="Cash"/>
    <s v="PBISLAMIC091977Cleared11/4/22-RM3,881.50"/>
    <m/>
  </r>
  <r>
    <x v="176"/>
    <x v="10"/>
    <x v="3"/>
    <x v="235"/>
    <s v="C00000024"/>
    <x v="24"/>
    <x v="110"/>
    <n v="1"/>
    <s v="Cash"/>
    <x v="0"/>
    <d v="2022-04-09T00:00:00"/>
    <x v="10"/>
    <x v="3"/>
    <n v="350"/>
    <n v="-350"/>
    <n v="0"/>
    <n v="1211319.4500000002"/>
    <s v="Cash"/>
    <s v="PBISLAMIC091977Cleared11/4/22-RM3,881.50"/>
    <m/>
  </r>
  <r>
    <x v="176"/>
    <x v="10"/>
    <x v="3"/>
    <x v="235"/>
    <s v="C00000024"/>
    <x v="24"/>
    <x v="100"/>
    <n v="1"/>
    <s v="Cash"/>
    <x v="0"/>
    <d v="2022-04-09T00:00:00"/>
    <x v="10"/>
    <x v="3"/>
    <n v="294"/>
    <n v="-294"/>
    <n v="0"/>
    <n v="1211613.4500000002"/>
    <s v="Cash"/>
    <s v="PBISLAMIC091977Cleared11/4/22-RM3,881.50"/>
    <m/>
  </r>
  <r>
    <x v="176"/>
    <x v="10"/>
    <x v="3"/>
    <x v="235"/>
    <s v="C00000024"/>
    <x v="24"/>
    <x v="12"/>
    <n v="1"/>
    <s v="Cash"/>
    <x v="0"/>
    <d v="2022-04-09T00:00:00"/>
    <x v="10"/>
    <x v="3"/>
    <n v="62.5"/>
    <n v="-62.5"/>
    <n v="0"/>
    <n v="1211675.9500000002"/>
    <s v="Cash"/>
    <s v="PBISLAMIC091977Cleared11/4/22-RM3,881.50"/>
    <m/>
  </r>
  <r>
    <x v="176"/>
    <x v="10"/>
    <x v="3"/>
    <x v="235"/>
    <s v="C00000024"/>
    <x v="24"/>
    <x v="105"/>
    <n v="1"/>
    <s v="Cash"/>
    <x v="0"/>
    <d v="2022-04-09T00:00:00"/>
    <x v="10"/>
    <x v="3"/>
    <n v="1000"/>
    <n v="-1000"/>
    <n v="0"/>
    <n v="1212675.9500000002"/>
    <s v="Cash"/>
    <s v="PBISLAMIC091977Cleared11/4/22-RM3,881.50"/>
    <m/>
  </r>
  <r>
    <x v="176"/>
    <x v="10"/>
    <x v="3"/>
    <x v="235"/>
    <s v="C00000024"/>
    <x v="24"/>
    <x v="106"/>
    <n v="1"/>
    <s v="Cash"/>
    <x v="0"/>
    <d v="2022-04-09T00:00:00"/>
    <x v="10"/>
    <x v="3"/>
    <n v="85"/>
    <n v="-85"/>
    <n v="0"/>
    <n v="1212760.9500000002"/>
    <s v="Cash"/>
    <s v="PBISLAMIC091977Cleared11/4/22-RM3,881.50"/>
    <m/>
  </r>
  <r>
    <x v="177"/>
    <x v="10"/>
    <x v="3"/>
    <x v="236"/>
    <s v="C00000022"/>
    <x v="22"/>
    <x v="111"/>
    <n v="2"/>
    <s v="Cash"/>
    <x v="0"/>
    <d v="2022-04-12T00:00:00"/>
    <x v="10"/>
    <x v="3"/>
    <n v="200"/>
    <m/>
    <n v="200"/>
    <n v="1212960.9500000002"/>
    <s v="Cash"/>
    <m/>
    <m/>
  </r>
  <r>
    <x v="177"/>
    <x v="10"/>
    <x v="3"/>
    <x v="236"/>
    <s v="C00000022"/>
    <x v="22"/>
    <x v="52"/>
    <n v="1"/>
    <s v="Cash"/>
    <x v="0"/>
    <d v="2022-04-12T00:00:00"/>
    <x v="10"/>
    <x v="3"/>
    <n v="390"/>
    <m/>
    <n v="390"/>
    <n v="1213350.9500000002"/>
    <s v="Cash"/>
    <m/>
    <m/>
  </r>
  <r>
    <x v="178"/>
    <x v="10"/>
    <x v="3"/>
    <x v="237"/>
    <s v="C00000024"/>
    <x v="24"/>
    <x v="100"/>
    <n v="2"/>
    <s v="Cash"/>
    <x v="0"/>
    <d v="2022-04-13T00:00:00"/>
    <x v="10"/>
    <x v="3"/>
    <n v="588"/>
    <n v="-588"/>
    <n v="0"/>
    <n v="1213938.9500000002"/>
    <s v="Cash"/>
    <s v="Trsf PBB Yew Kok Wah 13/4/22 RM588.00 "/>
    <m/>
  </r>
  <r>
    <x v="178"/>
    <x v="10"/>
    <x v="3"/>
    <x v="238"/>
    <s v="C00000020"/>
    <x v="19"/>
    <x v="7"/>
    <n v="3"/>
    <s v="Cash"/>
    <x v="0"/>
    <d v="2022-04-13T00:00:00"/>
    <x v="10"/>
    <x v="3"/>
    <n v="6270"/>
    <m/>
    <n v="6270"/>
    <n v="1220208.9500000002"/>
    <s v="Cash"/>
    <m/>
    <m/>
  </r>
  <r>
    <x v="178"/>
    <x v="10"/>
    <x v="3"/>
    <x v="238"/>
    <s v="C00000020"/>
    <x v="19"/>
    <x v="112"/>
    <n v="5"/>
    <s v="Cash"/>
    <x v="0"/>
    <d v="2022-04-13T00:00:00"/>
    <x v="10"/>
    <x v="3"/>
    <n v="2646"/>
    <m/>
    <n v="2646"/>
    <n v="1222854.9500000002"/>
    <s v="Cash"/>
    <m/>
    <m/>
  </r>
  <r>
    <x v="178"/>
    <x v="10"/>
    <x v="3"/>
    <x v="238"/>
    <s v="C00000020"/>
    <x v="19"/>
    <x v="101"/>
    <n v="6"/>
    <s v="Cash"/>
    <x v="0"/>
    <d v="2022-04-13T00:00:00"/>
    <x v="10"/>
    <x v="3"/>
    <n v="1872"/>
    <m/>
    <n v="1872"/>
    <n v="1224726.9500000002"/>
    <s v="Cash"/>
    <m/>
    <m/>
  </r>
  <r>
    <x v="178"/>
    <x v="10"/>
    <x v="3"/>
    <x v="238"/>
    <s v="C00000020"/>
    <x v="19"/>
    <x v="12"/>
    <n v="3"/>
    <s v="Cash"/>
    <x v="0"/>
    <d v="2022-04-13T00:00:00"/>
    <x v="10"/>
    <x v="3"/>
    <n v="187.5"/>
    <m/>
    <n v="187.5"/>
    <n v="1224914.4500000002"/>
    <s v="Cash"/>
    <m/>
    <m/>
  </r>
  <r>
    <x v="179"/>
    <x v="10"/>
    <x v="3"/>
    <x v="239"/>
    <s v="C00000021"/>
    <x v="21"/>
    <x v="15"/>
    <n v="2"/>
    <s v="Cash"/>
    <x v="0"/>
    <d v="2022-04-14T00:00:00"/>
    <x v="10"/>
    <x v="3"/>
    <n v="4136"/>
    <m/>
    <n v="4136"/>
    <n v="1229050.4500000002"/>
    <s v="Cash"/>
    <m/>
    <m/>
  </r>
  <r>
    <x v="179"/>
    <x v="10"/>
    <x v="3"/>
    <x v="239"/>
    <s v="C00000021"/>
    <x v="21"/>
    <x v="100"/>
    <n v="5"/>
    <s v="Cash"/>
    <x v="0"/>
    <d v="2022-04-14T00:00:00"/>
    <x v="10"/>
    <x v="3"/>
    <n v="1440"/>
    <m/>
    <n v="1440"/>
    <n v="1230490.4500000002"/>
    <s v="Cash"/>
    <m/>
    <m/>
  </r>
  <r>
    <x v="179"/>
    <x v="10"/>
    <x v="3"/>
    <x v="239"/>
    <s v="C00000021"/>
    <x v="21"/>
    <x v="106"/>
    <n v="2"/>
    <s v="Cash"/>
    <x v="0"/>
    <d v="2022-04-14T00:00:00"/>
    <x v="10"/>
    <x v="3"/>
    <n v="170"/>
    <m/>
    <n v="170"/>
    <n v="1230660.4500000002"/>
    <s v="Cash"/>
    <m/>
    <m/>
  </r>
  <r>
    <x v="180"/>
    <x v="10"/>
    <x v="3"/>
    <x v="240"/>
    <s v="C00000024"/>
    <x v="24"/>
    <x v="15"/>
    <n v="1"/>
    <s v="Cash"/>
    <x v="0"/>
    <d v="2022-04-15T00:00:00"/>
    <x v="10"/>
    <x v="3"/>
    <n v="2090"/>
    <n v="-2090"/>
    <n v="0"/>
    <n v="1232750.4500000002"/>
    <s v="Cash"/>
    <s v="PBISLAMIC091980Cleared18/4/22-RM2,175.00"/>
    <m/>
  </r>
  <r>
    <x v="180"/>
    <x v="10"/>
    <x v="3"/>
    <x v="240"/>
    <s v="C00000024"/>
    <x v="24"/>
    <x v="106"/>
    <n v="1"/>
    <s v="Cash"/>
    <x v="0"/>
    <d v="2022-04-15T00:00:00"/>
    <x v="10"/>
    <x v="3"/>
    <n v="85"/>
    <n v="-85"/>
    <n v="0"/>
    <n v="1232835.4500000002"/>
    <s v="Cash"/>
    <s v="PBISLAMIC091980Cleared18/4/22-RM2,175.00"/>
    <m/>
  </r>
  <r>
    <x v="181"/>
    <x v="10"/>
    <x v="3"/>
    <x v="241"/>
    <s v="C00000020"/>
    <x v="19"/>
    <x v="7"/>
    <n v="3"/>
    <s v="Cash"/>
    <x v="0"/>
    <d v="2022-04-16T00:00:00"/>
    <x v="10"/>
    <x v="3"/>
    <n v="6270"/>
    <m/>
    <n v="6270"/>
    <n v="1239105.4500000002"/>
    <s v="Cash"/>
    <m/>
    <m/>
  </r>
  <r>
    <x v="181"/>
    <x v="10"/>
    <x v="3"/>
    <x v="241"/>
    <s v="C00000020"/>
    <x v="19"/>
    <x v="100"/>
    <n v="7"/>
    <s v="Cash"/>
    <x v="0"/>
    <d v="2022-04-16T00:00:00"/>
    <x v="10"/>
    <x v="3"/>
    <n v="2058"/>
    <m/>
    <n v="2058"/>
    <n v="1241163.4500000002"/>
    <s v="Cash"/>
    <m/>
    <m/>
  </r>
  <r>
    <x v="181"/>
    <x v="10"/>
    <x v="3"/>
    <x v="241"/>
    <s v="C00000020"/>
    <x v="19"/>
    <x v="101"/>
    <n v="4"/>
    <s v="Cash"/>
    <x v="0"/>
    <d v="2022-04-16T00:00:00"/>
    <x v="10"/>
    <x v="3"/>
    <n v="1248"/>
    <m/>
    <n v="1248"/>
    <n v="1242411.4500000002"/>
    <s v="Cash"/>
    <m/>
    <m/>
  </r>
  <r>
    <x v="181"/>
    <x v="10"/>
    <x v="3"/>
    <x v="241"/>
    <s v="C00000020"/>
    <x v="19"/>
    <x v="12"/>
    <n v="3"/>
    <s v="Cash"/>
    <x v="0"/>
    <d v="2022-04-16T00:00:00"/>
    <x v="10"/>
    <x v="3"/>
    <n v="187.5"/>
    <m/>
    <n v="187.5"/>
    <n v="1242598.9500000002"/>
    <s v="Cash"/>
    <m/>
    <m/>
  </r>
  <r>
    <x v="181"/>
    <x v="10"/>
    <x v="3"/>
    <x v="241"/>
    <s v="C00000020"/>
    <x v="19"/>
    <x v="106"/>
    <n v="4"/>
    <s v="Cash"/>
    <x v="0"/>
    <d v="2022-04-16T00:00:00"/>
    <x v="10"/>
    <x v="3"/>
    <n v="340"/>
    <m/>
    <n v="340"/>
    <n v="1242938.9500000002"/>
    <s v="Cash"/>
    <m/>
    <m/>
  </r>
  <r>
    <x v="181"/>
    <x v="10"/>
    <x v="3"/>
    <x v="242"/>
    <s v="C00000023"/>
    <x v="23"/>
    <x v="113"/>
    <n v="5"/>
    <s v="Cash"/>
    <x v="0"/>
    <d v="2022-04-16T00:00:00"/>
    <x v="10"/>
    <x v="3"/>
    <n v="10450"/>
    <m/>
    <n v="10450"/>
    <n v="1253388.9500000002"/>
    <s v="Cash"/>
    <m/>
    <m/>
  </r>
  <r>
    <x v="181"/>
    <x v="10"/>
    <x v="3"/>
    <x v="242"/>
    <s v="C00000023"/>
    <x v="23"/>
    <x v="100"/>
    <n v="9"/>
    <s v="Cash"/>
    <x v="0"/>
    <d v="2022-04-16T00:00:00"/>
    <x v="10"/>
    <x v="3"/>
    <n v="2646"/>
    <m/>
    <n v="2646"/>
    <n v="1256034.9500000002"/>
    <s v="Cash"/>
    <m/>
    <m/>
  </r>
  <r>
    <x v="181"/>
    <x v="10"/>
    <x v="3"/>
    <x v="242"/>
    <s v="C00000023"/>
    <x v="23"/>
    <x v="106"/>
    <n v="8"/>
    <s v="Cash"/>
    <x v="0"/>
    <d v="2022-04-16T00:00:00"/>
    <x v="10"/>
    <x v="3"/>
    <n v="680"/>
    <m/>
    <n v="680"/>
    <n v="1256714.9500000002"/>
    <s v="Cash"/>
    <m/>
    <m/>
  </r>
  <r>
    <x v="181"/>
    <x v="10"/>
    <x v="3"/>
    <x v="242"/>
    <s v="C00000023"/>
    <x v="23"/>
    <x v="12"/>
    <n v="5"/>
    <s v="Cash"/>
    <x v="0"/>
    <d v="2022-04-16T00:00:00"/>
    <x v="10"/>
    <x v="3"/>
    <n v="312.5"/>
    <m/>
    <n v="312.5"/>
    <n v="1257027.4500000002"/>
    <s v="Cash"/>
    <m/>
    <m/>
  </r>
  <r>
    <x v="182"/>
    <x v="10"/>
    <x v="3"/>
    <x v="243"/>
    <s v="C00000020"/>
    <x v="19"/>
    <x v="105"/>
    <n v="1"/>
    <s v="Cash"/>
    <x v="0"/>
    <d v="2022-04-19T00:00:00"/>
    <x v="10"/>
    <x v="3"/>
    <n v="1000"/>
    <m/>
    <n v="1000"/>
    <n v="1258027.4500000002"/>
    <s v="Cash"/>
    <m/>
    <m/>
  </r>
  <r>
    <x v="182"/>
    <x v="10"/>
    <x v="3"/>
    <x v="243"/>
    <s v="C00000020"/>
    <x v="19"/>
    <x v="100"/>
    <n v="6"/>
    <s v="Cash"/>
    <x v="0"/>
    <d v="2022-04-19T00:00:00"/>
    <x v="10"/>
    <x v="3"/>
    <n v="1764"/>
    <m/>
    <n v="1764"/>
    <n v="1259791.4500000002"/>
    <s v="Cash"/>
    <m/>
    <m/>
  </r>
  <r>
    <x v="182"/>
    <x v="10"/>
    <x v="3"/>
    <x v="243"/>
    <s v="C00000020"/>
    <x v="19"/>
    <x v="41"/>
    <n v="1"/>
    <s v="Cash"/>
    <x v="0"/>
    <d v="2022-04-19T00:00:00"/>
    <x v="10"/>
    <x v="3"/>
    <n v="312"/>
    <m/>
    <n v="312"/>
    <n v="1260103.4500000002"/>
    <s v="Cash"/>
    <m/>
    <m/>
  </r>
  <r>
    <x v="183"/>
    <x v="10"/>
    <x v="3"/>
    <x v="244"/>
    <s v="C00000025"/>
    <x v="25"/>
    <x v="114"/>
    <n v="2"/>
    <s v="Cash"/>
    <x v="0"/>
    <d v="2022-04-20T00:00:00"/>
    <x v="10"/>
    <x v="3"/>
    <n v="700"/>
    <n v="-700"/>
    <n v="0"/>
    <n v="1260803.4500000002"/>
    <s v="Cash"/>
    <s v="Trsf PBB 20/4/22-RM1,170.00"/>
    <m/>
  </r>
  <r>
    <x v="183"/>
    <x v="10"/>
    <x v="3"/>
    <x v="244"/>
    <s v="C00000025"/>
    <x v="25"/>
    <x v="115"/>
    <n v="1"/>
    <s v="Cash"/>
    <x v="0"/>
    <d v="2022-04-20T00:00:00"/>
    <x v="10"/>
    <x v="3"/>
    <n v="315"/>
    <n v="-315"/>
    <n v="0"/>
    <n v="1261118.4500000002"/>
    <s v="Cash"/>
    <s v="Trsf PBB 20/4/22-RM1,170.00"/>
    <m/>
  </r>
  <r>
    <x v="183"/>
    <x v="10"/>
    <x v="3"/>
    <x v="244"/>
    <s v="C00000025"/>
    <x v="25"/>
    <x v="116"/>
    <n v="1"/>
    <s v="Cash"/>
    <x v="0"/>
    <d v="2022-04-20T00:00:00"/>
    <x v="10"/>
    <x v="3"/>
    <n v="90"/>
    <n v="-90"/>
    <n v="0"/>
    <n v="1261208.4500000002"/>
    <s v="Cash"/>
    <s v="Trsf PBB 20/4/22-RM1,170.00"/>
    <m/>
  </r>
  <r>
    <x v="183"/>
    <x v="10"/>
    <x v="3"/>
    <x v="244"/>
    <s v="C00000025"/>
    <x v="25"/>
    <x v="117"/>
    <n v="1"/>
    <s v="Cash"/>
    <x v="0"/>
    <d v="2022-04-20T00:00:00"/>
    <x v="10"/>
    <x v="3"/>
    <n v="65"/>
    <n v="-65"/>
    <n v="0"/>
    <n v="1261273.4500000002"/>
    <s v="Cash"/>
    <s v="Trsf PBB 20/4/22-RM1,170.00"/>
    <m/>
  </r>
  <r>
    <x v="184"/>
    <x v="10"/>
    <x v="3"/>
    <x v="245"/>
    <s v="C00000004"/>
    <x v="3"/>
    <x v="92"/>
    <n v="5"/>
    <s v="Cash"/>
    <x v="0"/>
    <d v="2022-04-21T00:00:00"/>
    <x v="10"/>
    <x v="3"/>
    <n v="10120"/>
    <m/>
    <n v="10120"/>
    <n v="1271393.4500000002"/>
    <s v="Cash"/>
    <m/>
    <m/>
  </r>
  <r>
    <x v="184"/>
    <x v="10"/>
    <x v="3"/>
    <x v="245"/>
    <s v="C00000004"/>
    <x v="3"/>
    <x v="94"/>
    <n v="1"/>
    <s v="Cash"/>
    <x v="0"/>
    <d v="2022-04-21T00:00:00"/>
    <x v="10"/>
    <x v="3"/>
    <n v="2024"/>
    <m/>
    <n v="2024"/>
    <n v="1273417.4500000002"/>
    <s v="Cash"/>
    <m/>
    <m/>
  </r>
  <r>
    <x v="184"/>
    <x v="10"/>
    <x v="3"/>
    <x v="245"/>
    <s v="C00000004"/>
    <x v="3"/>
    <x v="112"/>
    <n v="3"/>
    <s v="Cash"/>
    <x v="0"/>
    <d v="2022-04-21T00:00:00"/>
    <x v="10"/>
    <x v="3"/>
    <n v="1539"/>
    <m/>
    <n v="1539"/>
    <n v="1274956.4500000002"/>
    <s v="Cash"/>
    <m/>
    <m/>
  </r>
  <r>
    <x v="184"/>
    <x v="10"/>
    <x v="3"/>
    <x v="245"/>
    <s v="C00000004"/>
    <x v="3"/>
    <x v="109"/>
    <n v="3"/>
    <s v="Cash"/>
    <x v="0"/>
    <d v="2022-04-21T00:00:00"/>
    <x v="10"/>
    <x v="3"/>
    <n v="1539"/>
    <m/>
    <n v="1539"/>
    <n v="1276495.4500000002"/>
    <s v="Cash"/>
    <m/>
    <m/>
  </r>
  <r>
    <x v="184"/>
    <x v="10"/>
    <x v="3"/>
    <x v="246"/>
    <s v="C00000025"/>
    <x v="25"/>
    <x v="53"/>
    <n v="1"/>
    <s v="Cash"/>
    <x v="0"/>
    <d v="2022-04-21T00:00:00"/>
    <x v="10"/>
    <x v="3"/>
    <n v="68"/>
    <n v="-68"/>
    <n v="0"/>
    <n v="1276563.4500000002"/>
    <s v="Cash"/>
    <s v="Trsf PBB 21/4/22"/>
    <m/>
  </r>
  <r>
    <x v="184"/>
    <x v="10"/>
    <x v="3"/>
    <x v="247"/>
    <s v="C00000001"/>
    <x v="0"/>
    <x v="118"/>
    <n v="1"/>
    <s v="Cash"/>
    <x v="0"/>
    <d v="2022-04-21T00:00:00"/>
    <x v="10"/>
    <x v="3"/>
    <n v="2068"/>
    <n v="-2068"/>
    <n v="0"/>
    <n v="1278631.4500000002"/>
    <s v="Cash"/>
    <s v="Trsf Al Rajhi Bank 28/4/22-RM2,488.00"/>
    <m/>
  </r>
  <r>
    <x v="185"/>
    <x v="10"/>
    <x v="3"/>
    <x v="247"/>
    <s v="C00000001"/>
    <x v="0"/>
    <x v="119"/>
    <n v="4"/>
    <s v="Cash"/>
    <x v="0"/>
    <d v="2022-04-22T00:00:00"/>
    <x v="10"/>
    <x v="3"/>
    <n v="420"/>
    <n v="-420"/>
    <n v="0"/>
    <n v="1279051.4500000002"/>
    <s v="Cash"/>
    <s v="Trsf Al Rajhi Bank 28/4/22-RM2,488.00"/>
    <m/>
  </r>
  <r>
    <x v="186"/>
    <x v="10"/>
    <x v="3"/>
    <x v="248"/>
    <s v="C00000020"/>
    <x v="19"/>
    <x v="120"/>
    <n v="3"/>
    <s v="Cash"/>
    <x v="0"/>
    <d v="2022-04-23T00:00:00"/>
    <x v="10"/>
    <x v="3"/>
    <n v="6270"/>
    <m/>
    <n v="6270"/>
    <n v="1285321.4500000002"/>
    <s v="Cash"/>
    <m/>
    <m/>
  </r>
  <r>
    <x v="186"/>
    <x v="10"/>
    <x v="3"/>
    <x v="248"/>
    <s v="C00000020"/>
    <x v="19"/>
    <x v="100"/>
    <n v="8"/>
    <s v="Cash"/>
    <x v="0"/>
    <d v="2022-04-23T00:00:00"/>
    <x v="10"/>
    <x v="3"/>
    <n v="2352"/>
    <m/>
    <n v="2352"/>
    <n v="1287673.4500000002"/>
    <s v="Cash"/>
    <m/>
    <m/>
  </r>
  <r>
    <x v="186"/>
    <x v="10"/>
    <x v="3"/>
    <x v="248"/>
    <s v="C00000020"/>
    <x v="19"/>
    <x v="66"/>
    <n v="4"/>
    <s v="Cash"/>
    <x v="0"/>
    <d v="2022-04-23T00:00:00"/>
    <x v="10"/>
    <x v="3"/>
    <n v="1404"/>
    <m/>
    <n v="1404"/>
    <n v="1289077.4500000002"/>
    <s v="Cash"/>
    <m/>
    <m/>
  </r>
  <r>
    <x v="186"/>
    <x v="10"/>
    <x v="3"/>
    <x v="248"/>
    <s v="C00000020"/>
    <x v="19"/>
    <x v="12"/>
    <n v="2"/>
    <s v="Cash"/>
    <x v="0"/>
    <d v="2022-04-23T00:00:00"/>
    <x v="10"/>
    <x v="3"/>
    <n v="125"/>
    <m/>
    <n v="125"/>
    <n v="1289202.4500000002"/>
    <s v="Cash"/>
    <m/>
    <m/>
  </r>
  <r>
    <x v="186"/>
    <x v="10"/>
    <x v="3"/>
    <x v="248"/>
    <s v="C00000020"/>
    <x v="19"/>
    <x v="105"/>
    <n v="1"/>
    <s v="Cash"/>
    <x v="0"/>
    <d v="2022-04-23T00:00:00"/>
    <x v="10"/>
    <x v="3"/>
    <n v="1000"/>
    <m/>
    <n v="1000"/>
    <n v="1290202.4500000002"/>
    <s v="Cash"/>
    <m/>
    <m/>
  </r>
  <r>
    <x v="187"/>
    <x v="10"/>
    <x v="3"/>
    <x v="249"/>
    <s v="C00000023"/>
    <x v="23"/>
    <x v="120"/>
    <n v="1"/>
    <s v="Cash"/>
    <x v="0"/>
    <d v="2022-04-26T00:00:00"/>
    <x v="10"/>
    <x v="3"/>
    <n v="2090"/>
    <n v="-2090"/>
    <n v="0"/>
    <n v="1292292.4500000002"/>
    <s v="Cash"/>
    <s v="Trsf 26/4/22-RM3,799.00"/>
    <m/>
  </r>
  <r>
    <x v="187"/>
    <x v="10"/>
    <x v="3"/>
    <x v="249"/>
    <s v="C00000023"/>
    <x v="23"/>
    <x v="100"/>
    <n v="3"/>
    <s v="Cash"/>
    <x v="0"/>
    <d v="2022-04-26T00:00:00"/>
    <x v="10"/>
    <x v="3"/>
    <n v="882"/>
    <n v="-882"/>
    <n v="0"/>
    <n v="1293174.4500000002"/>
    <s v="Cash"/>
    <s v="Trsf 26/4/22-RM3,799.00"/>
    <m/>
  </r>
  <r>
    <x v="187"/>
    <x v="10"/>
    <x v="3"/>
    <x v="249"/>
    <s v="C00000023"/>
    <x v="23"/>
    <x v="66"/>
    <n v="2"/>
    <s v="Cash"/>
    <x v="0"/>
    <d v="2022-04-26T00:00:00"/>
    <x v="10"/>
    <x v="3"/>
    <n v="702"/>
    <n v="-702"/>
    <n v="0"/>
    <n v="1293876.4500000002"/>
    <s v="Cash"/>
    <s v="Trsf 26/4/22-RM3,799.00"/>
    <m/>
  </r>
  <r>
    <x v="187"/>
    <x v="10"/>
    <x v="3"/>
    <x v="249"/>
    <s v="C00000023"/>
    <x v="23"/>
    <x v="12"/>
    <n v="2"/>
    <s v="Cash"/>
    <x v="0"/>
    <d v="2022-04-26T00:00:00"/>
    <x v="10"/>
    <x v="3"/>
    <n v="125"/>
    <n v="-125"/>
    <n v="0"/>
    <n v="1294001.4500000002"/>
    <s v="Cash"/>
    <s v="Trsf 26/4/22-RM3,799.00"/>
    <m/>
  </r>
  <r>
    <x v="188"/>
    <x v="10"/>
    <x v="3"/>
    <x v="250"/>
    <s v="C00000010"/>
    <x v="9"/>
    <x v="121"/>
    <n v="5"/>
    <s v="T120"/>
    <x v="4"/>
    <d v="2022-08-25T00:00:00"/>
    <x v="2"/>
    <x v="3"/>
    <n v="9900"/>
    <m/>
    <n v="9900"/>
    <n v="1303901.4500000002"/>
    <s v="Cash"/>
    <m/>
    <m/>
  </r>
  <r>
    <x v="188"/>
    <x v="10"/>
    <x v="3"/>
    <x v="250"/>
    <s v="C00000010"/>
    <x v="9"/>
    <x v="93"/>
    <n v="12"/>
    <s v="T120"/>
    <x v="4"/>
    <d v="2022-08-25T00:00:00"/>
    <x v="2"/>
    <x v="3"/>
    <n v="1260"/>
    <m/>
    <n v="1260"/>
    <n v="1305161.4500000002"/>
    <s v="Cash"/>
    <m/>
    <m/>
  </r>
  <r>
    <x v="189"/>
    <x v="10"/>
    <x v="3"/>
    <x v="251"/>
    <s v="C00000021"/>
    <x v="21"/>
    <x v="15"/>
    <n v="2"/>
    <s v="Cash"/>
    <x v="0"/>
    <d v="2022-04-28T00:00:00"/>
    <x v="10"/>
    <x v="3"/>
    <n v="4136"/>
    <m/>
    <n v="4136"/>
    <n v="1309297.4500000002"/>
    <s v="Cash"/>
    <m/>
    <m/>
  </r>
  <r>
    <x v="189"/>
    <x v="10"/>
    <x v="3"/>
    <x v="251"/>
    <s v="C00000021"/>
    <x v="21"/>
    <x v="100"/>
    <n v="4"/>
    <s v="Cash"/>
    <x v="0"/>
    <d v="2022-04-28T00:00:00"/>
    <x v="10"/>
    <x v="3"/>
    <n v="1152"/>
    <m/>
    <n v="1152"/>
    <n v="1310449.4500000002"/>
    <s v="Cash"/>
    <m/>
    <m/>
  </r>
  <r>
    <x v="189"/>
    <x v="10"/>
    <x v="3"/>
    <x v="251"/>
    <s v="C00000021"/>
    <x v="21"/>
    <x v="106"/>
    <n v="2"/>
    <s v="Cash"/>
    <x v="0"/>
    <d v="2022-04-28T00:00:00"/>
    <x v="10"/>
    <x v="3"/>
    <n v="170"/>
    <m/>
    <n v="170"/>
    <n v="1310619.4500000002"/>
    <s v="Cash"/>
    <m/>
    <m/>
  </r>
  <r>
    <x v="189"/>
    <x v="10"/>
    <x v="3"/>
    <x v="252"/>
    <s v="C00000020"/>
    <x v="19"/>
    <x v="120"/>
    <n v="3"/>
    <s v="Cash"/>
    <x v="0"/>
    <d v="2022-04-28T00:00:00"/>
    <x v="10"/>
    <x v="3"/>
    <n v="6270"/>
    <m/>
    <n v="6270"/>
    <n v="1316889.4500000002"/>
    <s v="Cash"/>
    <m/>
    <m/>
  </r>
  <r>
    <x v="189"/>
    <x v="10"/>
    <x v="3"/>
    <x v="252"/>
    <s v="C00000020"/>
    <x v="19"/>
    <x v="100"/>
    <n v="9"/>
    <s v="Cash"/>
    <x v="0"/>
    <d v="2022-04-28T00:00:00"/>
    <x v="10"/>
    <x v="3"/>
    <n v="2646"/>
    <m/>
    <n v="2646"/>
    <n v="1319535.4500000002"/>
    <s v="Cash"/>
    <m/>
    <m/>
  </r>
  <r>
    <x v="189"/>
    <x v="10"/>
    <x v="3"/>
    <x v="252"/>
    <s v="C00000020"/>
    <x v="19"/>
    <x v="66"/>
    <n v="5"/>
    <s v="Cash"/>
    <x v="0"/>
    <d v="2022-04-28T00:00:00"/>
    <x v="10"/>
    <x v="3"/>
    <n v="1755"/>
    <m/>
    <n v="1755"/>
    <n v="1321290.4500000002"/>
    <s v="Cash"/>
    <m/>
    <m/>
  </r>
  <r>
    <x v="189"/>
    <x v="10"/>
    <x v="3"/>
    <x v="252"/>
    <s v="C00000020"/>
    <x v="19"/>
    <x v="12"/>
    <n v="3"/>
    <s v="Cash"/>
    <x v="0"/>
    <d v="2022-04-28T00:00:00"/>
    <x v="10"/>
    <x v="3"/>
    <n v="187.5"/>
    <m/>
    <n v="187.5"/>
    <n v="1321477.9500000002"/>
    <s v="Cash"/>
    <m/>
    <m/>
  </r>
  <r>
    <x v="189"/>
    <x v="10"/>
    <x v="3"/>
    <x v="252"/>
    <s v="C00000020"/>
    <x v="19"/>
    <x v="105"/>
    <n v="1"/>
    <s v="Cash"/>
    <x v="0"/>
    <d v="2022-04-28T00:00:00"/>
    <x v="10"/>
    <x v="3"/>
    <n v="1000"/>
    <m/>
    <n v="1000"/>
    <n v="1322477.9500000002"/>
    <s v="Cash"/>
    <m/>
    <m/>
  </r>
  <r>
    <x v="189"/>
    <x v="10"/>
    <x v="3"/>
    <x v="253"/>
    <s v="C00000019"/>
    <x v="18"/>
    <x v="7"/>
    <n v="2"/>
    <s v="Cash"/>
    <x v="0"/>
    <d v="2022-04-28T00:00:00"/>
    <x v="10"/>
    <x v="3"/>
    <n v="4136"/>
    <m/>
    <n v="4136"/>
    <n v="1326613.9500000002"/>
    <s v="Cash"/>
    <m/>
    <m/>
  </r>
  <r>
    <x v="189"/>
    <x v="10"/>
    <x v="3"/>
    <x v="253"/>
    <s v="C00000019"/>
    <x v="18"/>
    <x v="67"/>
    <n v="2"/>
    <s v="Cash"/>
    <x v="0"/>
    <d v="2022-04-28T00:00:00"/>
    <x v="10"/>
    <x v="3"/>
    <n v="1047.5999999999999"/>
    <m/>
    <n v="1047.5999999999999"/>
    <n v="1327661.5500000003"/>
    <s v="Cash"/>
    <m/>
    <m/>
  </r>
  <r>
    <x v="189"/>
    <x v="10"/>
    <x v="3"/>
    <x v="253"/>
    <s v="C00000019"/>
    <x v="18"/>
    <x v="12"/>
    <n v="5"/>
    <s v="Cash"/>
    <x v="0"/>
    <d v="2022-04-28T00:00:00"/>
    <x v="10"/>
    <x v="3"/>
    <n v="312.5"/>
    <m/>
    <n v="312.5"/>
    <n v="1327974.0500000003"/>
    <s v="Cash"/>
    <m/>
    <m/>
  </r>
  <r>
    <x v="189"/>
    <x v="10"/>
    <x v="3"/>
    <x v="253"/>
    <s v="C00000019"/>
    <x v="18"/>
    <x v="52"/>
    <n v="1"/>
    <s v="Cash"/>
    <x v="0"/>
    <d v="2022-04-28T00:00:00"/>
    <x v="10"/>
    <x v="3"/>
    <n v="390"/>
    <m/>
    <n v="390"/>
    <n v="1328364.0500000003"/>
    <s v="Cash"/>
    <m/>
    <m/>
  </r>
  <r>
    <x v="189"/>
    <x v="10"/>
    <x v="3"/>
    <x v="253"/>
    <s v="C00000019"/>
    <x v="18"/>
    <x v="93"/>
    <n v="2"/>
    <s v="Cash"/>
    <x v="0"/>
    <d v="2022-04-28T00:00:00"/>
    <x v="10"/>
    <x v="3"/>
    <n v="210"/>
    <m/>
    <n v="210"/>
    <n v="1328574.0500000003"/>
    <s v="Cash"/>
    <m/>
    <m/>
  </r>
  <r>
    <x v="190"/>
    <x v="10"/>
    <x v="3"/>
    <x v="254"/>
    <s v="C00000023"/>
    <x v="23"/>
    <x v="122"/>
    <n v="1"/>
    <s v="Cash"/>
    <x v="0"/>
    <d v="2022-04-29T00:00:00"/>
    <x v="10"/>
    <x v="3"/>
    <n v="1350"/>
    <m/>
    <n v="1350"/>
    <n v="1329924.0500000003"/>
    <s v="Cash"/>
    <m/>
    <m/>
  </r>
  <r>
    <x v="191"/>
    <x v="10"/>
    <x v="3"/>
    <x v="255"/>
    <s v="C00000020"/>
    <x v="19"/>
    <x v="120"/>
    <n v="4"/>
    <s v="Cash"/>
    <x v="0"/>
    <d v="2022-04-30T00:00:00"/>
    <x v="10"/>
    <x v="3"/>
    <n v="8360"/>
    <m/>
    <n v="8360"/>
    <n v="1338284.0500000003"/>
    <s v="Cash"/>
    <m/>
    <m/>
  </r>
  <r>
    <x v="191"/>
    <x v="10"/>
    <x v="3"/>
    <x v="255"/>
    <s v="C00000020"/>
    <x v="19"/>
    <x v="100"/>
    <n v="12"/>
    <s v="Cash"/>
    <x v="0"/>
    <d v="2022-04-30T00:00:00"/>
    <x v="10"/>
    <x v="3"/>
    <n v="3528"/>
    <m/>
    <n v="3528"/>
    <n v="1341812.0500000003"/>
    <s v="Cash"/>
    <m/>
    <m/>
  </r>
  <r>
    <x v="191"/>
    <x v="10"/>
    <x v="3"/>
    <x v="255"/>
    <s v="C00000020"/>
    <x v="19"/>
    <x v="66"/>
    <n v="6"/>
    <s v="Cash"/>
    <x v="0"/>
    <d v="2022-04-30T00:00:00"/>
    <x v="10"/>
    <x v="3"/>
    <n v="2106"/>
    <m/>
    <n v="2106"/>
    <n v="1343918.0500000003"/>
    <s v="Cash"/>
    <m/>
    <m/>
  </r>
  <r>
    <x v="191"/>
    <x v="10"/>
    <x v="3"/>
    <x v="255"/>
    <s v="C00000020"/>
    <x v="19"/>
    <x v="12"/>
    <n v="4"/>
    <s v="Cash"/>
    <x v="0"/>
    <d v="2022-04-30T00:00:00"/>
    <x v="10"/>
    <x v="3"/>
    <n v="250"/>
    <m/>
    <n v="250"/>
    <n v="1344168.0500000003"/>
    <s v="Cash"/>
    <m/>
    <m/>
  </r>
  <r>
    <x v="191"/>
    <x v="10"/>
    <x v="3"/>
    <x v="255"/>
    <s v="C00000020"/>
    <x v="19"/>
    <x v="105"/>
    <n v="1"/>
    <s v="Cash"/>
    <x v="0"/>
    <d v="2022-04-30T00:00:00"/>
    <x v="10"/>
    <x v="3"/>
    <n v="1000"/>
    <m/>
    <n v="1000"/>
    <n v="1345168.0500000003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99D12-8869-4DAE-A627-F32CBAE8E9C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3:AB22" firstHeaderRow="1" firstDataRow="3" firstDataCol="3"/>
  <pivotFields count="20">
    <pivotField axis="axisRow" compact="0" numFmtId="14" outline="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3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compact="0" outline="0" showAll="0"/>
    <pivotField axis="axisRow" compact="0" outline="0" showAll="0">
      <items count="25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7">
      <pivotArea dataOnly="0" outline="0" fieldPosition="0">
        <references count="1">
          <reference field="1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dataOnly="0" outline="0" fieldPosition="0">
        <references count="1">
          <reference field="5" count="0" defaultSubtotal="1"/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20C17-95AE-4051-A358-C3B227B84A87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24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7"/>
        <item x="88"/>
        <item x="89"/>
        <item x="90"/>
        <item x="91"/>
        <item x="92"/>
        <item x="93"/>
        <item x="94"/>
        <item x="8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6" baseItem="70"/>
  </dataFields>
  <formats count="2">
    <format dxfId="7">
      <pivotArea dataOnly="0" labelOnly="1" grandCol="1" outline="0" fieldPosition="0"/>
    </format>
    <format dxfId="6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96C38-E6A9-4302-AA29-273FF954FC8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87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5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</pivotField>
    <pivotField compact="0" outline="0" showAll="0"/>
    <pivotField axis="axisRow" compact="0" outline="0" showAll="0">
      <items count="2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83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r="1">
      <x v="1"/>
      <x v="197"/>
      <x v="17"/>
    </i>
    <i r="2">
      <x v="198"/>
      <x v="8"/>
    </i>
    <i r="2">
      <x v="199"/>
      <x v="11"/>
    </i>
    <i r="2">
      <x v="200"/>
      <x v="3"/>
    </i>
    <i r="2">
      <x v="201"/>
      <x v="6"/>
    </i>
    <i r="2">
      <x v="202"/>
      <x v="21"/>
    </i>
    <i r="2">
      <x v="203"/>
      <x v="7"/>
    </i>
    <i r="2">
      <x v="204"/>
      <x v="17"/>
    </i>
    <i r="2">
      <x v="205"/>
      <x v="18"/>
    </i>
    <i r="2">
      <x v="206"/>
      <x v="18"/>
    </i>
    <i r="2">
      <x v="207"/>
      <x v="6"/>
    </i>
    <i t="default" r="1">
      <x v="1"/>
    </i>
    <i r="1">
      <x v="2"/>
      <x v="208"/>
      <x v="21"/>
    </i>
    <i r="2">
      <x v="209"/>
      <x v="22"/>
    </i>
    <i r="2">
      <x v="210"/>
      <x v="11"/>
    </i>
    <i r="2">
      <x v="211"/>
      <x v="22"/>
    </i>
    <i r="2">
      <x v="212"/>
      <x v="17"/>
    </i>
    <i r="2">
      <x v="213"/>
      <x v="22"/>
    </i>
    <i r="2">
      <x v="214"/>
      <x v="7"/>
    </i>
    <i r="2">
      <x v="215"/>
      <x v="18"/>
    </i>
    <i r="2">
      <x v="216"/>
      <x v="11"/>
    </i>
    <i r="2">
      <x v="217"/>
      <x v="18"/>
    </i>
    <i r="2">
      <x v="218"/>
      <x v="17"/>
    </i>
    <i r="2">
      <x v="219"/>
      <x v="18"/>
    </i>
    <i r="2">
      <x v="220"/>
      <x v="21"/>
    </i>
    <i r="2">
      <x v="221"/>
      <x v="7"/>
    </i>
    <i r="2">
      <x v="222"/>
      <x v="18"/>
    </i>
    <i r="2">
      <x v="223"/>
      <x v="18"/>
    </i>
    <i r="2">
      <x v="224"/>
      <x v="5"/>
    </i>
    <i r="2">
      <x v="225"/>
      <x v="18"/>
    </i>
    <i r="2">
      <x v="226"/>
      <x v="23"/>
    </i>
    <i t="default" r="1">
      <x v="2"/>
    </i>
    <i r="1">
      <x v="3"/>
      <x v="227"/>
      <x v="21"/>
    </i>
    <i r="2">
      <x v="228"/>
      <x v="18"/>
    </i>
    <i r="2">
      <x v="229"/>
      <x v="22"/>
    </i>
    <i r="2">
      <x v="230"/>
      <x v="18"/>
    </i>
    <i r="2">
      <x v="231"/>
      <x v="17"/>
    </i>
    <i r="2">
      <x v="232"/>
      <x v="6"/>
    </i>
    <i r="2">
      <x v="233"/>
      <x v="3"/>
    </i>
    <i r="2">
      <x v="234"/>
      <x v="18"/>
    </i>
    <i r="2">
      <x v="235"/>
      <x v="24"/>
    </i>
    <i r="2">
      <x v="236"/>
      <x v="22"/>
    </i>
    <i r="2">
      <x v="237"/>
      <x v="24"/>
    </i>
    <i r="2">
      <x v="238"/>
      <x v="18"/>
    </i>
    <i r="2">
      <x v="239"/>
      <x v="21"/>
    </i>
    <i r="2">
      <x v="240"/>
      <x v="24"/>
    </i>
    <i r="2">
      <x v="241"/>
      <x v="18"/>
    </i>
    <i r="2">
      <x v="242"/>
      <x v="23"/>
    </i>
    <i r="2">
      <x v="243"/>
      <x v="18"/>
    </i>
    <i r="2">
      <x v="244"/>
      <x v="25"/>
    </i>
    <i r="2">
      <x v="245"/>
      <x v="8"/>
    </i>
    <i r="2">
      <x v="246"/>
      <x v="25"/>
    </i>
    <i r="2">
      <x v="247"/>
      <x v="5"/>
    </i>
    <i r="2">
      <x v="248"/>
      <x v="18"/>
    </i>
    <i r="2">
      <x v="249"/>
      <x v="23"/>
    </i>
    <i r="2">
      <x v="250"/>
      <x v="11"/>
    </i>
    <i r="2">
      <x v="251"/>
      <x v="21"/>
    </i>
    <i r="2">
      <x v="252"/>
      <x v="18"/>
    </i>
    <i r="2">
      <x v="253"/>
      <x v="17"/>
    </i>
    <i r="2">
      <x v="254"/>
      <x v="23"/>
    </i>
    <i r="2">
      <x v="255"/>
      <x v="18"/>
    </i>
    <i t="default"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477FE-F102-4FA1-8C1C-B2573199D1F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3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compact="0" outline="0" showAll="0"/>
    <pivotField axis="axisRow" compact="0" outline="0" showAll="0">
      <items count="25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2">
      <pivotArea dataOnly="0" outline="0" fieldPosition="0">
        <references count="1">
          <reference field="1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dataOnly="0" outline="0" fieldPosition="0">
        <references count="1">
          <reference field="5" count="0" defaultSubtotal="1"/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C62CE-83E9-42F8-9CAF-F0F3E1AFE9B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W4:AH291" firstHeaderRow="1" firstDataRow="2" firstDataCol="5"/>
  <pivotFields count="20">
    <pivotField axis="axisRow" compact="0" outline="0" showAll="0" defaultSubtota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  <pivotField compact="0" outline="0" showAll="0"/>
    <pivotField compact="0" outline="0" showAll="0"/>
    <pivotField axis="axisRow" compact="0" outline="0" showAll="0">
      <items count="257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compact="0" outline="0" showAll="0"/>
    <pivotField axis="axisRow" compact="0" outline="0" showAll="0">
      <items count="2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m="1" x="7"/>
        <item m="1" x="6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86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r="1">
      <x v="3"/>
      <x v="4"/>
      <x v="176"/>
      <x v="233"/>
    </i>
    <i r="2">
      <x v="11"/>
      <x v="152"/>
      <x v="200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r="1">
      <x v="3"/>
      <x v="2"/>
      <x v="171"/>
      <x v="224"/>
    </i>
    <i r="2">
      <x v="11"/>
      <x v="184"/>
      <x v="247"/>
    </i>
    <i r="3">
      <x v="185"/>
      <x v="247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r="2">
      <x v="3"/>
      <x v="175"/>
      <x v="232"/>
    </i>
    <i r="2">
      <x v="11"/>
      <x v="153"/>
      <x v="201"/>
    </i>
    <i r="3">
      <x v="157"/>
      <x v="207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r="2">
      <x v="1"/>
      <x v="154"/>
      <x v="203"/>
    </i>
    <i r="2">
      <x v="2"/>
      <x v="162"/>
      <x v="214"/>
    </i>
    <i r="3">
      <x v="168"/>
      <x v="221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4"/>
      <x v="150"/>
      <x v="198"/>
    </i>
    <i r="2">
      <x v="11"/>
      <x v="125"/>
      <x v="170"/>
    </i>
    <i r="3">
      <x v="126"/>
      <x v="171"/>
    </i>
    <i r="3">
      <x v="128"/>
      <x v="173"/>
    </i>
    <i r="3">
      <x v="184"/>
      <x v="245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4"/>
      <x v="151"/>
      <x v="199"/>
    </i>
    <i r="2">
      <x v="5"/>
      <x v="159"/>
      <x v="210"/>
    </i>
    <i r="3">
      <x v="164"/>
      <x v="216"/>
    </i>
    <i r="2">
      <x v="6"/>
      <x v="188"/>
      <x v="250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r="2">
      <x v="1"/>
      <x v="149"/>
      <x v="197"/>
    </i>
    <i r="3">
      <x v="155"/>
      <x v="204"/>
    </i>
    <i r="2">
      <x v="2"/>
      <x v="161"/>
      <x v="212"/>
    </i>
    <i r="3">
      <x v="165"/>
      <x v="218"/>
    </i>
    <i r="2">
      <x v="4"/>
      <x v="149"/>
      <x v="197"/>
    </i>
    <i r="2">
      <x v="11"/>
      <x v="175"/>
      <x v="231"/>
    </i>
    <i r="3">
      <x v="189"/>
      <x v="253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r="2">
      <x v="1"/>
      <x v="156"/>
      <x v="205"/>
    </i>
    <i r="3">
      <x v="157"/>
      <x v="206"/>
    </i>
    <i r="2">
      <x v="2"/>
      <x v="163"/>
      <x v="215"/>
    </i>
    <i r="3">
      <x v="164"/>
      <x v="217"/>
    </i>
    <i r="3">
      <x v="166"/>
      <x v="219"/>
    </i>
    <i r="3">
      <x v="169"/>
      <x v="222"/>
    </i>
    <i r="3">
      <x v="170"/>
      <x v="223"/>
    </i>
    <i r="3">
      <x v="171"/>
      <x v="225"/>
    </i>
    <i r="2">
      <x v="11"/>
      <x v="173"/>
      <x v="228"/>
    </i>
    <i r="3">
      <x v="174"/>
      <x v="230"/>
    </i>
    <i r="3">
      <x v="176"/>
      <x v="234"/>
    </i>
    <i r="3">
      <x v="178"/>
      <x v="238"/>
    </i>
    <i r="3">
      <x v="181"/>
      <x v="241"/>
    </i>
    <i r="3">
      <x v="182"/>
      <x v="243"/>
    </i>
    <i r="3">
      <x v="186"/>
      <x v="248"/>
    </i>
    <i r="3">
      <x v="189"/>
      <x v="252"/>
    </i>
    <i r="3">
      <x v="191"/>
      <x v="255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r="1">
      <x v="3"/>
      <x v="1"/>
      <x v="154"/>
      <x v="202"/>
    </i>
    <i r="2">
      <x v="2"/>
      <x v="158"/>
      <x v="208"/>
    </i>
    <i r="3">
      <x v="167"/>
      <x v="220"/>
    </i>
    <i r="2">
      <x v="11"/>
      <x v="173"/>
      <x v="227"/>
    </i>
    <i r="3">
      <x v="179"/>
      <x v="239"/>
    </i>
    <i r="3">
      <x v="189"/>
      <x v="251"/>
    </i>
    <i t="default">
      <x v="21"/>
    </i>
    <i>
      <x v="22"/>
      <x v="3"/>
      <x v="2"/>
      <x v="159"/>
      <x v="209"/>
    </i>
    <i r="3">
      <x v="160"/>
      <x v="211"/>
    </i>
    <i r="3">
      <x v="162"/>
      <x v="213"/>
    </i>
    <i r="2">
      <x v="11"/>
      <x v="173"/>
      <x v="229"/>
    </i>
    <i r="3">
      <x v="177"/>
      <x v="236"/>
    </i>
    <i t="default">
      <x v="22"/>
    </i>
    <i>
      <x v="23"/>
      <x v="3"/>
      <x v="2"/>
      <x v="172"/>
      <x v="226"/>
    </i>
    <i r="2">
      <x v="11"/>
      <x v="181"/>
      <x v="242"/>
    </i>
    <i r="3">
      <x v="187"/>
      <x v="249"/>
    </i>
    <i r="3">
      <x v="190"/>
      <x v="254"/>
    </i>
    <i t="default">
      <x v="23"/>
    </i>
    <i>
      <x v="24"/>
      <x v="3"/>
      <x v="11"/>
      <x v="176"/>
      <x v="235"/>
    </i>
    <i r="3">
      <x v="178"/>
      <x v="237"/>
    </i>
    <i r="3">
      <x v="180"/>
      <x v="240"/>
    </i>
    <i t="default">
      <x v="24"/>
    </i>
    <i>
      <x v="25"/>
      <x v="3"/>
      <x v="11"/>
      <x v="183"/>
      <x v="244"/>
    </i>
    <i r="3">
      <x v="184"/>
      <x v="246"/>
    </i>
    <i t="default">
      <x v="2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0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6E91-1906-4106-A6C2-9DC98B4682B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3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m="1" x="7"/>
        <item m="1" x="6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7" numFmtId="4"/>
  </dataFields>
  <formats count="1"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F58FE-BEE5-419E-BC9F-72F0F1EB9951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W4:BF169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m="1" x="7"/>
        <item m="1" x="6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64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r="1">
      <x v="3"/>
      <x v="4"/>
    </i>
    <i r="2">
      <x v="11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r="1">
      <x v="3"/>
      <x v="2"/>
    </i>
    <i r="2">
      <x v="11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r="2">
      <x v="3"/>
    </i>
    <i r="2">
      <x v="11"/>
    </i>
    <i t="default">
      <x v="4"/>
    </i>
    <i>
      <x v="5"/>
      <x/>
      <x v="6"/>
    </i>
    <i r="2">
      <x v="9"/>
    </i>
    <i r="1">
      <x v="1"/>
      <x v="8"/>
    </i>
    <i r="1">
      <x v="3"/>
      <x/>
    </i>
    <i r="2">
      <x v="1"/>
    </i>
    <i r="2">
      <x v="2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4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r="2">
      <x v="1"/>
    </i>
    <i r="2">
      <x v="2"/>
    </i>
    <i r="2">
      <x v="4"/>
    </i>
    <i r="2">
      <x v="11"/>
    </i>
    <i t="default">
      <x v="18"/>
    </i>
    <i>
      <x v="19"/>
      <x v="1"/>
      <x v="8"/>
    </i>
    <i r="2">
      <x v="9"/>
    </i>
    <i r="2">
      <x v="10"/>
    </i>
    <i r="1">
      <x v="3"/>
      <x/>
    </i>
    <i r="2">
      <x v="1"/>
    </i>
    <i r="2">
      <x v="2"/>
    </i>
    <i r="2">
      <x v="11"/>
    </i>
    <i t="default">
      <x v="19"/>
    </i>
    <i>
      <x v="20"/>
      <x v="1"/>
      <x v="9"/>
    </i>
    <i t="default">
      <x v="20"/>
    </i>
    <i>
      <x v="21"/>
      <x v="1"/>
      <x v="9"/>
    </i>
    <i r="1">
      <x v="3"/>
      <x v="1"/>
    </i>
    <i r="2">
      <x v="2"/>
    </i>
    <i r="2">
      <x v="11"/>
    </i>
    <i t="default">
      <x v="21"/>
    </i>
    <i>
      <x v="22"/>
      <x v="3"/>
      <x v="2"/>
    </i>
    <i r="2">
      <x v="11"/>
    </i>
    <i t="default">
      <x v="22"/>
    </i>
    <i>
      <x v="23"/>
      <x v="3"/>
      <x v="2"/>
    </i>
    <i r="2">
      <x v="11"/>
    </i>
    <i t="default">
      <x v="23"/>
    </i>
    <i>
      <x v="24"/>
      <x v="3"/>
      <x v="11"/>
    </i>
    <i t="default">
      <x v="24"/>
    </i>
    <i>
      <x v="25"/>
      <x v="3"/>
      <x v="11"/>
    </i>
    <i t="default">
      <x v="2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BC7CE-39AC-4731-8C1B-AD3F565C23C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I55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m="1" x="7"/>
        <item m="1" x="6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50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9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t="default"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Amount" fld="13" baseField="4" baseItem="9" numFmtId="4"/>
  </dataFields>
  <formats count="2"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3A509-1FC5-4E8E-B3BA-A1FB9BC65E8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4:AS30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9"/>
  </colFields>
  <colItems count="23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27843-2BBB-4992-A4E3-C5272C56C60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84" firstHeaderRow="1" firstDataRow="2" firstDataCol="3" rowPageCount="1" colPageCount="1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axis="axisRow" compact="0" outline="0" showAll="0" defaultSubtotal="0">
      <items count="25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</pivotField>
    <pivotField compact="0" outline="0" showAll="0"/>
    <pivotField axis="axisRow" compact="0" outline="0" showAll="0">
      <items count="2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80">
    <i>
      <x v="7"/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197"/>
      <x v="18"/>
    </i>
    <i r="1">
      <x v="198"/>
      <x v="8"/>
    </i>
    <i r="1">
      <x v="199"/>
      <x v="11"/>
    </i>
    <i r="1">
      <x v="200"/>
      <x v="3"/>
    </i>
    <i r="1">
      <x v="201"/>
      <x v="6"/>
    </i>
    <i r="1">
      <x v="202"/>
      <x v="21"/>
    </i>
    <i r="1">
      <x v="203"/>
      <x v="7"/>
    </i>
    <i r="1">
      <x v="204"/>
      <x v="18"/>
    </i>
    <i r="1">
      <x v="205"/>
      <x v="19"/>
    </i>
    <i r="1">
      <x v="206"/>
      <x v="19"/>
    </i>
    <i r="1">
      <x v="207"/>
      <x v="6"/>
    </i>
    <i t="default">
      <x v="8"/>
    </i>
    <i>
      <x v="9"/>
      <x v="208"/>
      <x v="21"/>
    </i>
    <i r="1">
      <x v="209"/>
      <x v="22"/>
    </i>
    <i r="1">
      <x v="210"/>
      <x v="11"/>
    </i>
    <i r="1">
      <x v="211"/>
      <x v="22"/>
    </i>
    <i r="1">
      <x v="212"/>
      <x v="18"/>
    </i>
    <i r="1">
      <x v="213"/>
      <x v="22"/>
    </i>
    <i r="1">
      <x v="214"/>
      <x v="7"/>
    </i>
    <i r="1">
      <x v="215"/>
      <x v="19"/>
    </i>
    <i r="1">
      <x v="216"/>
      <x v="11"/>
    </i>
    <i r="1">
      <x v="217"/>
      <x v="19"/>
    </i>
    <i r="1">
      <x v="218"/>
      <x v="18"/>
    </i>
    <i r="1">
      <x v="219"/>
      <x v="19"/>
    </i>
    <i r="1">
      <x v="220"/>
      <x v="21"/>
    </i>
    <i r="1">
      <x v="221"/>
      <x v="7"/>
    </i>
    <i r="1">
      <x v="222"/>
      <x v="19"/>
    </i>
    <i r="1">
      <x v="223"/>
      <x v="19"/>
    </i>
    <i r="1">
      <x v="224"/>
      <x v="5"/>
    </i>
    <i r="1">
      <x v="225"/>
      <x v="19"/>
    </i>
    <i r="1">
      <x v="226"/>
      <x v="23"/>
    </i>
    <i t="default">
      <x v="9"/>
    </i>
    <i>
      <x v="10"/>
      <x v="227"/>
      <x v="21"/>
    </i>
    <i r="1">
      <x v="228"/>
      <x v="19"/>
    </i>
    <i r="1">
      <x v="229"/>
      <x v="22"/>
    </i>
    <i r="1">
      <x v="230"/>
      <x v="19"/>
    </i>
    <i r="1">
      <x v="231"/>
      <x v="18"/>
    </i>
    <i r="1">
      <x v="232"/>
      <x v="6"/>
    </i>
    <i r="1">
      <x v="233"/>
      <x v="3"/>
    </i>
    <i r="1">
      <x v="234"/>
      <x v="19"/>
    </i>
    <i r="1">
      <x v="235"/>
      <x v="24"/>
    </i>
    <i r="1">
      <x v="236"/>
      <x v="22"/>
    </i>
    <i r="1">
      <x v="237"/>
      <x v="24"/>
    </i>
    <i r="1">
      <x v="238"/>
      <x v="19"/>
    </i>
    <i r="1">
      <x v="239"/>
      <x v="21"/>
    </i>
    <i r="1">
      <x v="240"/>
      <x v="24"/>
    </i>
    <i r="1">
      <x v="241"/>
      <x v="19"/>
    </i>
    <i r="1">
      <x v="242"/>
      <x v="23"/>
    </i>
    <i r="1">
      <x v="243"/>
      <x v="19"/>
    </i>
    <i r="1">
      <x v="244"/>
      <x v="25"/>
    </i>
    <i r="1">
      <x v="245"/>
      <x v="8"/>
    </i>
    <i r="1">
      <x v="246"/>
      <x v="25"/>
    </i>
    <i r="1">
      <x v="247"/>
      <x v="5"/>
    </i>
    <i r="1">
      <x v="248"/>
      <x v="19"/>
    </i>
    <i r="1">
      <x v="249"/>
      <x v="23"/>
    </i>
    <i r="1">
      <x v="250"/>
      <x v="11"/>
    </i>
    <i r="1">
      <x v="251"/>
      <x v="21"/>
    </i>
    <i r="1">
      <x v="252"/>
      <x v="19"/>
    </i>
    <i r="1">
      <x v="253"/>
      <x v="18"/>
    </i>
    <i r="1">
      <x v="254"/>
      <x v="23"/>
    </i>
    <i r="1">
      <x v="255"/>
      <x v="19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1">
      <pivotArea dataOnly="0" outline="0" fieldPosition="0">
        <references count="1">
          <reference field="1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BDE30-8B2C-430F-9A99-19815FAB96E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P261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3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56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r="1">
      <x v="200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r="1">
      <x v="224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r="1">
      <x v="201"/>
    </i>
    <i r="1">
      <x v="207"/>
    </i>
    <i t="default">
      <x v="4"/>
    </i>
    <i>
      <x v="5"/>
      <x v="15"/>
    </i>
    <i r="1">
      <x v="46"/>
    </i>
    <i r="1">
      <x v="123"/>
    </i>
    <i r="1">
      <x v="195"/>
    </i>
    <i r="1">
      <x v="203"/>
    </i>
    <i r="1">
      <x v="214"/>
    </i>
    <i r="1">
      <x v="221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r="1">
      <x v="198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r="1">
      <x v="199"/>
    </i>
    <i r="1">
      <x v="210"/>
    </i>
    <i r="1">
      <x v="216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r="1">
      <x v="197"/>
    </i>
    <i r="1">
      <x v="204"/>
    </i>
    <i r="1">
      <x v="212"/>
    </i>
    <i r="1">
      <x v="218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r="1">
      <x v="205"/>
    </i>
    <i r="1">
      <x v="206"/>
    </i>
    <i r="1">
      <x v="215"/>
    </i>
    <i r="1">
      <x v="217"/>
    </i>
    <i r="1">
      <x v="219"/>
    </i>
    <i r="1">
      <x v="222"/>
    </i>
    <i r="1">
      <x v="223"/>
    </i>
    <i r="1">
      <x v="225"/>
    </i>
    <i r="1">
      <x v="228"/>
    </i>
    <i r="1">
      <x v="230"/>
    </i>
    <i t="default">
      <x v="19"/>
    </i>
    <i>
      <x v="20"/>
      <x v="156"/>
    </i>
    <i t="default">
      <x v="20"/>
    </i>
    <i>
      <x v="21"/>
      <x v="157"/>
    </i>
    <i r="1">
      <x v="202"/>
    </i>
    <i r="1">
      <x v="208"/>
    </i>
    <i r="1">
      <x v="220"/>
    </i>
    <i r="1">
      <x v="227"/>
    </i>
    <i t="default">
      <x v="21"/>
    </i>
    <i>
      <x v="22"/>
      <x v="209"/>
    </i>
    <i r="1">
      <x v="211"/>
    </i>
    <i r="1">
      <x v="213"/>
    </i>
    <i r="1">
      <x v="229"/>
    </i>
    <i t="default">
      <x v="22"/>
    </i>
    <i>
      <x v="23"/>
      <x v="226"/>
    </i>
    <i t="default">
      <x v="23"/>
    </i>
    <i t="grand">
      <x/>
    </i>
  </rowItems>
  <colFields count="2">
    <field x="2"/>
    <field x="1"/>
  </colFields>
  <colItems count="27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7"/>
    </i>
    <i r="1">
      <x v="8"/>
    </i>
    <i r="1">
      <x v="9"/>
    </i>
    <i r="1">
      <x v="10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16">
      <pivotArea dataOnly="0" outline="0" fieldPosition="0">
        <references count="1">
          <reference field="1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dataOnly="0" outline="0" fieldPosition="0">
        <references count="1">
          <reference field="5" count="0" defaultSubtotal="1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AB26"/>
  <sheetViews>
    <sheetView topLeftCell="A7" workbookViewId="0">
      <selection activeCell="H27" sqref="H27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5" width="1.6328125" customWidth="1"/>
    <col min="16" max="16" width="12.7265625" bestFit="1" customWidth="1"/>
    <col min="17" max="17" width="14.54296875" customWidth="1"/>
    <col min="18" max="18" width="13.453125" bestFit="1" customWidth="1"/>
    <col min="19" max="26" width="14.453125" bestFit="1" customWidth="1"/>
    <col min="27" max="27" width="9.90625" bestFit="1" customWidth="1"/>
    <col min="28" max="28" width="10.7265625" bestFit="1" customWidth="1"/>
    <col min="29" max="29" width="9.90625" bestFit="1" customWidth="1"/>
    <col min="30" max="30" width="10.7265625" bestFit="1" customWidth="1"/>
  </cols>
  <sheetData>
    <row r="3" spans="1:28" x14ac:dyDescent="0.35">
      <c r="A3" s="20" t="s">
        <v>203</v>
      </c>
      <c r="D3" s="20" t="s">
        <v>230</v>
      </c>
      <c r="E3" s="33" t="s">
        <v>167</v>
      </c>
      <c r="P3" s="20" t="s">
        <v>203</v>
      </c>
      <c r="S3" s="20" t="s">
        <v>230</v>
      </c>
      <c r="T3" s="33" t="s">
        <v>167</v>
      </c>
    </row>
    <row r="4" spans="1:28" x14ac:dyDescent="0.35">
      <c r="D4">
        <v>2021</v>
      </c>
      <c r="G4" t="s">
        <v>357</v>
      </c>
      <c r="H4" t="s">
        <v>135</v>
      </c>
      <c r="S4">
        <v>2021</v>
      </c>
      <c r="AA4" t="s">
        <v>357</v>
      </c>
      <c r="AB4" t="s">
        <v>135</v>
      </c>
    </row>
    <row r="5" spans="1:28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P5" s="20" t="s">
        <v>1</v>
      </c>
      <c r="Q5" s="20" t="s">
        <v>2</v>
      </c>
      <c r="R5" s="20" t="s">
        <v>3</v>
      </c>
      <c r="S5">
        <v>6</v>
      </c>
      <c r="T5">
        <v>9</v>
      </c>
      <c r="U5">
        <v>10</v>
      </c>
      <c r="V5">
        <v>11</v>
      </c>
      <c r="W5">
        <v>12</v>
      </c>
      <c r="X5">
        <v>1</v>
      </c>
      <c r="Y5">
        <v>3</v>
      </c>
      <c r="Z5">
        <v>4</v>
      </c>
    </row>
    <row r="6" spans="1:28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I6" s="24"/>
      <c r="J6" s="24"/>
      <c r="K6" s="24"/>
      <c r="L6" s="24"/>
      <c r="M6" s="24"/>
      <c r="N6" s="24"/>
      <c r="P6" t="s">
        <v>64</v>
      </c>
      <c r="Q6" t="s">
        <v>244</v>
      </c>
      <c r="R6" s="71">
        <v>44207</v>
      </c>
      <c r="S6" s="24"/>
      <c r="T6" s="24"/>
      <c r="U6" s="24"/>
      <c r="V6" s="24"/>
      <c r="W6" s="24"/>
      <c r="X6" s="24">
        <v>0</v>
      </c>
      <c r="Y6" s="24"/>
      <c r="Z6" s="24"/>
      <c r="AA6" s="24">
        <v>0</v>
      </c>
      <c r="AB6" s="24">
        <v>0</v>
      </c>
    </row>
    <row r="7" spans="1:28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I7" s="24"/>
      <c r="J7" s="24"/>
      <c r="K7" s="24"/>
      <c r="L7" s="24"/>
      <c r="M7" s="24"/>
      <c r="N7" s="24"/>
      <c r="Q7" t="s">
        <v>259</v>
      </c>
      <c r="R7" s="71">
        <v>44225</v>
      </c>
      <c r="S7" s="24"/>
      <c r="T7" s="24"/>
      <c r="U7" s="24"/>
      <c r="V7" s="24"/>
      <c r="W7" s="24"/>
      <c r="X7" s="24">
        <v>10310</v>
      </c>
      <c r="Y7" s="24"/>
      <c r="Z7" s="24"/>
      <c r="AA7" s="24">
        <v>10310</v>
      </c>
      <c r="AB7" s="24">
        <v>10310</v>
      </c>
    </row>
    <row r="8" spans="1:28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I8" s="24"/>
      <c r="J8" s="24"/>
      <c r="K8" s="24"/>
      <c r="L8" s="24"/>
      <c r="M8" s="24"/>
      <c r="N8" s="24"/>
      <c r="Q8" t="s">
        <v>326</v>
      </c>
      <c r="R8" s="71">
        <v>44279</v>
      </c>
      <c r="S8" s="24"/>
      <c r="T8" s="24"/>
      <c r="U8" s="24"/>
      <c r="V8" s="24"/>
      <c r="W8" s="24"/>
      <c r="X8" s="24"/>
      <c r="Y8" s="24">
        <v>10075</v>
      </c>
      <c r="Z8" s="24"/>
      <c r="AA8" s="24">
        <v>10075</v>
      </c>
      <c r="AB8" s="24">
        <v>10075</v>
      </c>
    </row>
    <row r="9" spans="1:28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I9" s="24"/>
      <c r="J9" s="24"/>
      <c r="K9" s="24"/>
      <c r="L9" s="24"/>
      <c r="M9" s="24"/>
      <c r="N9" s="24"/>
      <c r="Q9" t="s">
        <v>332</v>
      </c>
      <c r="R9" s="71">
        <v>44294</v>
      </c>
      <c r="S9" s="24"/>
      <c r="T9" s="24"/>
      <c r="U9" s="24"/>
      <c r="V9" s="24"/>
      <c r="W9" s="24"/>
      <c r="X9" s="24"/>
      <c r="Y9" s="24"/>
      <c r="Z9" s="24">
        <v>12101.6</v>
      </c>
      <c r="AA9" s="24">
        <v>12101.6</v>
      </c>
      <c r="AB9" s="24">
        <v>12101.6</v>
      </c>
    </row>
    <row r="10" spans="1:28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I10" s="24"/>
      <c r="J10" s="24"/>
      <c r="K10" s="24"/>
      <c r="L10" s="24"/>
      <c r="M10" s="24"/>
      <c r="N10" s="24"/>
      <c r="Q10" t="s">
        <v>337</v>
      </c>
      <c r="R10" s="71">
        <v>44315</v>
      </c>
      <c r="S10" s="24"/>
      <c r="T10" s="24"/>
      <c r="U10" s="24"/>
      <c r="V10" s="24"/>
      <c r="W10" s="24"/>
      <c r="X10" s="24"/>
      <c r="Y10" s="24"/>
      <c r="Z10" s="24">
        <v>11585</v>
      </c>
      <c r="AA10" s="24">
        <v>11585</v>
      </c>
      <c r="AB10" s="24">
        <v>11585</v>
      </c>
    </row>
    <row r="11" spans="1:28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I11" s="24"/>
      <c r="J11" s="24"/>
      <c r="K11" s="24"/>
      <c r="L11" s="24"/>
      <c r="M11" s="24"/>
      <c r="N11" s="24"/>
      <c r="Q11" t="s">
        <v>361</v>
      </c>
      <c r="R11" s="71">
        <v>44348</v>
      </c>
      <c r="S11" s="24">
        <v>6952</v>
      </c>
      <c r="T11" s="24"/>
      <c r="U11" s="24"/>
      <c r="V11" s="24"/>
      <c r="W11" s="24"/>
      <c r="X11" s="24"/>
      <c r="Y11" s="24"/>
      <c r="Z11" s="24"/>
      <c r="AA11" s="24">
        <v>6952</v>
      </c>
      <c r="AB11" s="24">
        <v>6952</v>
      </c>
    </row>
    <row r="12" spans="1:28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I12" s="24"/>
      <c r="J12" s="24"/>
      <c r="K12" s="24"/>
      <c r="L12" s="24"/>
      <c r="M12" s="24"/>
      <c r="N12" s="24"/>
      <c r="Q12" t="s">
        <v>364</v>
      </c>
      <c r="R12" s="71">
        <v>44348</v>
      </c>
      <c r="S12" s="24">
        <v>930</v>
      </c>
      <c r="T12" s="24"/>
      <c r="U12" s="24"/>
      <c r="V12" s="24"/>
      <c r="W12" s="24"/>
      <c r="X12" s="24"/>
      <c r="Y12" s="24"/>
      <c r="Z12" s="24"/>
      <c r="AA12" s="24">
        <v>930</v>
      </c>
      <c r="AB12" s="24">
        <v>930</v>
      </c>
    </row>
    <row r="13" spans="1:28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I13" s="24"/>
      <c r="J13" s="24"/>
      <c r="K13" s="24"/>
      <c r="L13" s="24"/>
      <c r="M13" s="24"/>
      <c r="N13" s="24"/>
      <c r="Q13" t="s">
        <v>378</v>
      </c>
      <c r="R13" s="71">
        <v>44453</v>
      </c>
      <c r="S13" s="24"/>
      <c r="T13" s="24">
        <v>14208</v>
      </c>
      <c r="U13" s="24"/>
      <c r="V13" s="24"/>
      <c r="W13" s="24"/>
      <c r="X13" s="24"/>
      <c r="Y13" s="24"/>
      <c r="Z13" s="24"/>
      <c r="AA13" s="24">
        <v>14208</v>
      </c>
      <c r="AB13" s="24">
        <v>14208</v>
      </c>
    </row>
    <row r="14" spans="1:28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I14" s="24"/>
      <c r="J14" s="24"/>
      <c r="K14" s="24"/>
      <c r="L14" s="24"/>
      <c r="M14" s="24"/>
      <c r="N14" s="24"/>
      <c r="Q14" t="s">
        <v>410</v>
      </c>
      <c r="R14" s="71">
        <v>44474</v>
      </c>
      <c r="S14" s="24"/>
      <c r="T14" s="24"/>
      <c r="U14" s="24">
        <v>12121</v>
      </c>
      <c r="V14" s="24"/>
      <c r="W14" s="24"/>
      <c r="X14" s="24"/>
      <c r="Y14" s="24"/>
      <c r="Z14" s="24"/>
      <c r="AA14" s="24">
        <v>12121</v>
      </c>
      <c r="AB14" s="24">
        <v>12121</v>
      </c>
    </row>
    <row r="15" spans="1:28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I15" s="24"/>
      <c r="J15" s="24"/>
      <c r="K15" s="24"/>
      <c r="L15" s="24"/>
      <c r="M15" s="24"/>
      <c r="N15" s="24"/>
      <c r="Q15" t="s">
        <v>454</v>
      </c>
      <c r="R15" s="71">
        <v>44497</v>
      </c>
      <c r="S15" s="24"/>
      <c r="T15" s="24"/>
      <c r="U15" s="24">
        <v>13723.8</v>
      </c>
      <c r="V15" s="24"/>
      <c r="W15" s="24"/>
      <c r="X15" s="24"/>
      <c r="Y15" s="24"/>
      <c r="Z15" s="24"/>
      <c r="AA15" s="24">
        <v>13723.8</v>
      </c>
      <c r="AB15" s="24">
        <v>13723.8</v>
      </c>
    </row>
    <row r="16" spans="1:28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I16" s="24"/>
      <c r="J16" s="24"/>
      <c r="K16" s="24"/>
      <c r="L16" s="24"/>
      <c r="M16" s="24"/>
      <c r="N16" s="24"/>
      <c r="Q16" t="s">
        <v>457</v>
      </c>
      <c r="R16" s="71">
        <v>44499</v>
      </c>
      <c r="S16" s="24"/>
      <c r="T16" s="24"/>
      <c r="U16" s="24">
        <v>10019.200000000001</v>
      </c>
      <c r="V16" s="24"/>
      <c r="W16" s="24"/>
      <c r="X16" s="24"/>
      <c r="Y16" s="24"/>
      <c r="Z16" s="24"/>
      <c r="AA16" s="24">
        <v>10019.200000000001</v>
      </c>
      <c r="AB16" s="24">
        <v>10019.200000000001</v>
      </c>
    </row>
    <row r="17" spans="1:28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I17" s="24"/>
      <c r="J17" s="24"/>
      <c r="K17" s="24"/>
      <c r="L17" s="24"/>
      <c r="M17" s="24"/>
      <c r="N17" s="24"/>
      <c r="Q17" t="s">
        <v>468</v>
      </c>
      <c r="R17" s="71">
        <v>44503</v>
      </c>
      <c r="S17" s="24"/>
      <c r="T17" s="24"/>
      <c r="U17" s="24"/>
      <c r="V17" s="24">
        <v>2135</v>
      </c>
      <c r="W17" s="24"/>
      <c r="X17" s="24"/>
      <c r="Y17" s="24"/>
      <c r="Z17" s="24"/>
      <c r="AA17" s="24">
        <v>2135</v>
      </c>
      <c r="AB17" s="24">
        <v>2135</v>
      </c>
    </row>
    <row r="18" spans="1:28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I18" s="24"/>
      <c r="J18" s="24"/>
      <c r="K18" s="24"/>
      <c r="L18" s="24"/>
      <c r="M18" s="24"/>
      <c r="N18" s="24"/>
      <c r="Q18" t="s">
        <v>473</v>
      </c>
      <c r="R18" s="71">
        <v>44508</v>
      </c>
      <c r="S18" s="24"/>
      <c r="T18" s="24"/>
      <c r="U18" s="24"/>
      <c r="V18" s="24">
        <v>14253</v>
      </c>
      <c r="W18" s="24"/>
      <c r="X18" s="24"/>
      <c r="Y18" s="24"/>
      <c r="Z18" s="24"/>
      <c r="AA18" s="24">
        <v>14253</v>
      </c>
      <c r="AB18" s="24">
        <v>14253</v>
      </c>
    </row>
    <row r="19" spans="1:28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I19" s="24"/>
      <c r="J19" s="24"/>
      <c r="K19" s="24"/>
      <c r="L19" s="24"/>
      <c r="M19" s="24"/>
      <c r="N19" s="24"/>
      <c r="Q19" t="s">
        <v>516</v>
      </c>
      <c r="R19" s="71">
        <v>44545</v>
      </c>
      <c r="S19" s="24"/>
      <c r="T19" s="24"/>
      <c r="U19" s="24"/>
      <c r="V19" s="24"/>
      <c r="W19" s="24">
        <v>12144</v>
      </c>
      <c r="X19" s="24"/>
      <c r="Y19" s="24"/>
      <c r="Z19" s="24"/>
      <c r="AA19" s="24">
        <v>12144</v>
      </c>
      <c r="AB19" s="24">
        <v>12144</v>
      </c>
    </row>
    <row r="20" spans="1:28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I20" s="24"/>
      <c r="J20" s="24"/>
      <c r="K20" s="24"/>
      <c r="L20" s="24"/>
      <c r="M20" s="24"/>
      <c r="N20" s="24"/>
      <c r="Q20" t="s">
        <v>545</v>
      </c>
      <c r="R20" s="71">
        <v>44561</v>
      </c>
      <c r="S20" s="24"/>
      <c r="T20" s="24"/>
      <c r="U20" s="24"/>
      <c r="V20" s="24"/>
      <c r="W20" s="24">
        <v>10120</v>
      </c>
      <c r="X20" s="24"/>
      <c r="Y20" s="24"/>
      <c r="Z20" s="24"/>
      <c r="AA20" s="24">
        <v>10120</v>
      </c>
      <c r="AB20" s="24">
        <v>10120</v>
      </c>
    </row>
    <row r="21" spans="1:28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I21" s="24"/>
      <c r="J21" s="24"/>
      <c r="K21" s="24"/>
      <c r="L21" s="24"/>
      <c r="M21" s="24"/>
      <c r="N21" s="24"/>
      <c r="P21" s="23" t="s">
        <v>209</v>
      </c>
      <c r="Q21" s="23"/>
      <c r="R21" s="23"/>
      <c r="S21" s="25">
        <v>7882</v>
      </c>
      <c r="T21" s="25">
        <v>14208</v>
      </c>
      <c r="U21" s="25">
        <v>35864</v>
      </c>
      <c r="V21" s="25">
        <v>16388</v>
      </c>
      <c r="W21" s="25">
        <v>22264</v>
      </c>
      <c r="X21" s="25">
        <v>10310</v>
      </c>
      <c r="Y21" s="25">
        <v>10075</v>
      </c>
      <c r="Z21" s="25">
        <v>23686.6</v>
      </c>
      <c r="AA21" s="25">
        <v>140677.6</v>
      </c>
      <c r="AB21" s="25">
        <v>140677.6</v>
      </c>
    </row>
    <row r="22" spans="1:28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I22" s="24"/>
      <c r="J22" s="24"/>
      <c r="K22" s="24"/>
      <c r="L22" s="24"/>
      <c r="M22" s="24"/>
      <c r="N22" s="24"/>
      <c r="P22" t="s">
        <v>135</v>
      </c>
      <c r="S22" s="24">
        <v>7882</v>
      </c>
      <c r="T22" s="24">
        <v>14208</v>
      </c>
      <c r="U22" s="24">
        <v>35864</v>
      </c>
      <c r="V22" s="24">
        <v>16388</v>
      </c>
      <c r="W22" s="24">
        <v>22264</v>
      </c>
      <c r="X22" s="24">
        <v>10310</v>
      </c>
      <c r="Y22" s="24">
        <v>10075</v>
      </c>
      <c r="Z22" s="24">
        <v>23686.6</v>
      </c>
      <c r="AA22" s="24">
        <v>140677.6</v>
      </c>
      <c r="AB22" s="24">
        <v>140677.6</v>
      </c>
    </row>
    <row r="23" spans="1:28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  <c r="I23" s="24"/>
      <c r="J23" s="24"/>
      <c r="K23" s="24"/>
      <c r="L23" s="24"/>
      <c r="M23" s="24"/>
      <c r="N23" s="24"/>
    </row>
    <row r="24" spans="1:28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  <c r="I24" s="24"/>
      <c r="J24" s="24"/>
      <c r="K24" s="24"/>
      <c r="L24" s="24"/>
      <c r="M24" s="24"/>
      <c r="N24" s="24"/>
    </row>
    <row r="25" spans="1:28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  <c r="I25" s="119"/>
      <c r="J25" s="119"/>
      <c r="K25" s="119"/>
      <c r="L25" s="119"/>
      <c r="M25" s="119"/>
      <c r="N25" s="119"/>
    </row>
    <row r="26" spans="1:28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  <c r="I26" s="24"/>
      <c r="J26" s="24"/>
      <c r="K26" s="24"/>
      <c r="L26" s="24"/>
      <c r="M26" s="24"/>
      <c r="N26" s="24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BF291"/>
  <sheetViews>
    <sheetView topLeftCell="A23" workbookViewId="0">
      <selection activeCell="I32" sqref="I32"/>
    </sheetView>
  </sheetViews>
  <sheetFormatPr defaultRowHeight="14.5" x14ac:dyDescent="0.35"/>
  <cols>
    <col min="1" max="1" width="37.90625" bestFit="1" customWidth="1"/>
    <col min="2" max="7" width="9.90625" bestFit="1" customWidth="1"/>
    <col min="8" max="8" width="10.7265625" bestFit="1" customWidth="1"/>
    <col min="9" max="9" width="9.90625" bestFit="1" customWidth="1"/>
    <col min="10" max="10" width="10.7265625" bestFit="1" customWidth="1"/>
    <col min="11" max="22" width="1.6328125" customWidth="1"/>
    <col min="23" max="23" width="17.6328125" bestFit="1" customWidth="1"/>
    <col min="24" max="24" width="11.7265625" customWidth="1"/>
    <col min="25" max="25" width="13.54296875" customWidth="1"/>
    <col min="26" max="26" width="13.453125" bestFit="1" customWidth="1"/>
    <col min="27" max="27" width="16.6328125" bestFit="1" customWidth="1"/>
    <col min="28" max="33" width="9.90625" bestFit="1" customWidth="1"/>
    <col min="34" max="34" width="10.7265625" bestFit="1" customWidth="1"/>
    <col min="35" max="35" width="9.90625" bestFit="1" customWidth="1"/>
    <col min="36" max="36" width="10.7265625" bestFit="1" customWidth="1"/>
    <col min="37" max="48" width="1.6328125" customWidth="1"/>
    <col min="49" max="49" width="31.7265625" customWidth="1"/>
    <col min="50" max="50" width="11.6328125" customWidth="1"/>
    <col min="51" max="51" width="13.6328125" bestFit="1" customWidth="1"/>
    <col min="52" max="57" width="9.90625" bestFit="1" customWidth="1"/>
    <col min="58" max="58" width="10.7265625" bestFit="1" customWidth="1"/>
    <col min="59" max="59" width="8.90625" bestFit="1" customWidth="1"/>
    <col min="60" max="60" width="10.7265625" bestFit="1" customWidth="1"/>
    <col min="61" max="61" width="1.6328125" customWidth="1"/>
  </cols>
  <sheetData>
    <row r="1" spans="1:58" x14ac:dyDescent="0.35">
      <c r="A1" t="s">
        <v>207</v>
      </c>
    </row>
    <row r="2" spans="1:58" x14ac:dyDescent="0.35">
      <c r="A2" t="s">
        <v>390</v>
      </c>
    </row>
    <row r="4" spans="1:58" x14ac:dyDescent="0.35">
      <c r="A4" s="20" t="s">
        <v>204</v>
      </c>
      <c r="B4" s="20" t="s">
        <v>91</v>
      </c>
      <c r="W4" s="20" t="s">
        <v>204</v>
      </c>
      <c r="AB4" s="20" t="s">
        <v>91</v>
      </c>
      <c r="AW4" s="20" t="s">
        <v>204</v>
      </c>
      <c r="AZ4" s="20" t="s">
        <v>91</v>
      </c>
    </row>
    <row r="5" spans="1:58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>
        <v>124</v>
      </c>
      <c r="H5" t="s">
        <v>135</v>
      </c>
      <c r="W5" s="20" t="s">
        <v>1</v>
      </c>
      <c r="X5" s="20" t="s">
        <v>211</v>
      </c>
      <c r="Y5" s="20" t="s">
        <v>166</v>
      </c>
      <c r="Z5" s="20" t="s">
        <v>3</v>
      </c>
      <c r="AA5" s="20" t="s">
        <v>2</v>
      </c>
      <c r="AB5">
        <v>0</v>
      </c>
      <c r="AC5">
        <v>45</v>
      </c>
      <c r="AD5">
        <v>60</v>
      </c>
      <c r="AE5" t="s">
        <v>154</v>
      </c>
      <c r="AF5">
        <v>120</v>
      </c>
      <c r="AG5">
        <v>124</v>
      </c>
      <c r="AH5" t="s">
        <v>135</v>
      </c>
      <c r="AW5" s="20" t="s">
        <v>1</v>
      </c>
      <c r="AX5" s="20" t="s">
        <v>211</v>
      </c>
      <c r="AY5" s="20" t="s">
        <v>166</v>
      </c>
      <c r="AZ5">
        <v>0</v>
      </c>
      <c r="BA5">
        <v>45</v>
      </c>
      <c r="BB5">
        <v>60</v>
      </c>
      <c r="BC5" t="s">
        <v>154</v>
      </c>
      <c r="BD5">
        <v>120</v>
      </c>
      <c r="BE5">
        <v>124</v>
      </c>
      <c r="BF5" t="s">
        <v>135</v>
      </c>
    </row>
    <row r="6" spans="1:58" x14ac:dyDescent="0.35">
      <c r="A6" t="s">
        <v>35</v>
      </c>
      <c r="B6" s="24">
        <v>0</v>
      </c>
      <c r="C6" s="24"/>
      <c r="D6" s="24"/>
      <c r="E6" s="24"/>
      <c r="F6" s="24"/>
      <c r="G6" s="24"/>
      <c r="H6" s="24">
        <v>0</v>
      </c>
      <c r="W6" t="s">
        <v>35</v>
      </c>
      <c r="X6">
        <v>2020</v>
      </c>
      <c r="Y6">
        <v>8</v>
      </c>
      <c r="Z6" s="71">
        <v>44053</v>
      </c>
      <c r="AA6" t="s">
        <v>33</v>
      </c>
      <c r="AB6" s="24">
        <v>0</v>
      </c>
      <c r="AC6" s="24"/>
      <c r="AD6" s="24"/>
      <c r="AE6" s="24"/>
      <c r="AF6" s="24"/>
      <c r="AG6" s="24"/>
      <c r="AH6" s="24">
        <v>0</v>
      </c>
      <c r="AW6" t="s">
        <v>35</v>
      </c>
      <c r="AX6">
        <v>2020</v>
      </c>
      <c r="AY6">
        <v>8</v>
      </c>
      <c r="AZ6" s="24">
        <v>0</v>
      </c>
      <c r="BA6" s="24"/>
      <c r="BB6" s="24"/>
      <c r="BC6" s="24"/>
      <c r="BD6" s="24"/>
      <c r="BE6" s="24"/>
      <c r="BF6" s="24">
        <v>0</v>
      </c>
    </row>
    <row r="7" spans="1:58" x14ac:dyDescent="0.35">
      <c r="A7" t="s">
        <v>47</v>
      </c>
      <c r="B7" s="24"/>
      <c r="C7" s="24"/>
      <c r="D7" s="24">
        <v>0</v>
      </c>
      <c r="E7" s="24"/>
      <c r="F7" s="24"/>
      <c r="G7" s="24"/>
      <c r="H7" s="24">
        <v>0</v>
      </c>
      <c r="Y7">
        <v>10</v>
      </c>
      <c r="Z7" s="71">
        <v>44109</v>
      </c>
      <c r="AA7" t="s">
        <v>110</v>
      </c>
      <c r="AB7" s="24">
        <v>0</v>
      </c>
      <c r="AC7" s="24"/>
      <c r="AD7" s="24"/>
      <c r="AE7" s="24"/>
      <c r="AF7" s="24"/>
      <c r="AG7" s="24"/>
      <c r="AH7" s="24">
        <v>0</v>
      </c>
      <c r="AY7">
        <v>10</v>
      </c>
      <c r="AZ7" s="24">
        <v>0</v>
      </c>
      <c r="BA7" s="24"/>
      <c r="BB7" s="24"/>
      <c r="BC7" s="24"/>
      <c r="BD7" s="24"/>
      <c r="BE7" s="24"/>
      <c r="BF7" s="24">
        <v>0</v>
      </c>
    </row>
    <row r="8" spans="1:58" x14ac:dyDescent="0.35">
      <c r="A8" t="s">
        <v>60</v>
      </c>
      <c r="B8" s="24"/>
      <c r="C8" s="24"/>
      <c r="D8" s="24">
        <v>10983</v>
      </c>
      <c r="E8" s="24"/>
      <c r="F8" s="24"/>
      <c r="G8" s="24"/>
      <c r="H8" s="24">
        <v>10983</v>
      </c>
      <c r="Z8" s="71">
        <v>44123</v>
      </c>
      <c r="AA8" t="s">
        <v>127</v>
      </c>
      <c r="AB8" s="24">
        <v>0</v>
      </c>
      <c r="AC8" s="24"/>
      <c r="AD8" s="24"/>
      <c r="AE8" s="24"/>
      <c r="AF8" s="24"/>
      <c r="AG8" s="24"/>
      <c r="AH8" s="24">
        <v>0</v>
      </c>
      <c r="AY8">
        <v>11</v>
      </c>
      <c r="AZ8" s="24">
        <v>0</v>
      </c>
      <c r="BA8" s="24"/>
      <c r="BB8" s="24"/>
      <c r="BC8" s="24"/>
      <c r="BD8" s="24"/>
      <c r="BE8" s="24"/>
      <c r="BF8" s="24">
        <v>0</v>
      </c>
    </row>
    <row r="9" spans="1:58" x14ac:dyDescent="0.35">
      <c r="A9" t="s">
        <v>7</v>
      </c>
      <c r="B9" s="24">
        <v>0</v>
      </c>
      <c r="C9" s="24"/>
      <c r="D9" s="24"/>
      <c r="E9" s="24"/>
      <c r="F9" s="24"/>
      <c r="G9" s="24"/>
      <c r="H9" s="24">
        <v>0</v>
      </c>
      <c r="Z9" s="71">
        <v>44125</v>
      </c>
      <c r="AA9" t="s">
        <v>130</v>
      </c>
      <c r="AB9" s="24">
        <v>0</v>
      </c>
      <c r="AC9" s="24"/>
      <c r="AD9" s="24"/>
      <c r="AE9" s="24"/>
      <c r="AF9" s="24"/>
      <c r="AG9" s="24"/>
      <c r="AH9" s="24">
        <v>0</v>
      </c>
      <c r="AX9">
        <v>2021</v>
      </c>
      <c r="AY9">
        <v>2</v>
      </c>
      <c r="AZ9" s="24">
        <v>0</v>
      </c>
      <c r="BA9" s="24"/>
      <c r="BB9" s="24"/>
      <c r="BC9" s="24"/>
      <c r="BD9" s="24"/>
      <c r="BE9" s="24"/>
      <c r="BF9" s="24">
        <v>0</v>
      </c>
    </row>
    <row r="10" spans="1:58" x14ac:dyDescent="0.35">
      <c r="A10" t="s">
        <v>20</v>
      </c>
      <c r="B10" s="24">
        <v>0</v>
      </c>
      <c r="C10" s="24">
        <v>7316</v>
      </c>
      <c r="D10" s="24"/>
      <c r="E10" s="24"/>
      <c r="F10" s="24"/>
      <c r="G10" s="24"/>
      <c r="H10" s="24">
        <v>7316</v>
      </c>
      <c r="Z10" s="71">
        <v>44135</v>
      </c>
      <c r="AA10" t="s">
        <v>153</v>
      </c>
      <c r="AB10" s="24">
        <v>0</v>
      </c>
      <c r="AC10" s="24"/>
      <c r="AD10" s="24"/>
      <c r="AE10" s="24"/>
      <c r="AF10" s="24"/>
      <c r="AG10" s="24"/>
      <c r="AH10" s="24">
        <v>0</v>
      </c>
      <c r="AY10">
        <v>5</v>
      </c>
      <c r="AZ10" s="24">
        <v>0</v>
      </c>
      <c r="BA10" s="24"/>
      <c r="BB10" s="24"/>
      <c r="BC10" s="24"/>
      <c r="BD10" s="24"/>
      <c r="BE10" s="24"/>
      <c r="BF10" s="24">
        <v>0</v>
      </c>
    </row>
    <row r="11" spans="1:58" x14ac:dyDescent="0.35">
      <c r="A11" t="s">
        <v>43</v>
      </c>
      <c r="B11" s="24">
        <v>0</v>
      </c>
      <c r="C11" s="24"/>
      <c r="D11" s="24"/>
      <c r="E11" s="24"/>
      <c r="F11" s="24"/>
      <c r="G11" s="24"/>
      <c r="H11" s="24">
        <v>0</v>
      </c>
      <c r="Y11">
        <v>11</v>
      </c>
      <c r="Z11" s="71">
        <v>44145</v>
      </c>
      <c r="AA11" t="s">
        <v>159</v>
      </c>
      <c r="AB11" s="24">
        <v>0</v>
      </c>
      <c r="AC11" s="24"/>
      <c r="AD11" s="24"/>
      <c r="AE11" s="24"/>
      <c r="AF11" s="24"/>
      <c r="AG11" s="24"/>
      <c r="AH11" s="24">
        <v>0</v>
      </c>
      <c r="AY11">
        <v>9</v>
      </c>
      <c r="AZ11" s="24">
        <v>0</v>
      </c>
      <c r="BA11" s="24"/>
      <c r="BB11" s="24"/>
      <c r="BC11" s="24"/>
      <c r="BD11" s="24"/>
      <c r="BE11" s="24"/>
      <c r="BF11" s="24">
        <v>0</v>
      </c>
    </row>
    <row r="12" spans="1:58" x14ac:dyDescent="0.35">
      <c r="A12" t="s">
        <v>23</v>
      </c>
      <c r="B12" s="24">
        <v>15222</v>
      </c>
      <c r="C12" s="24"/>
      <c r="D12" s="24"/>
      <c r="E12" s="24">
        <v>0</v>
      </c>
      <c r="F12" s="24">
        <v>33079.5</v>
      </c>
      <c r="G12" s="24"/>
      <c r="H12" s="24">
        <v>48301.5</v>
      </c>
      <c r="Z12" s="71">
        <v>44158</v>
      </c>
      <c r="AA12" t="s">
        <v>177</v>
      </c>
      <c r="AB12" s="24">
        <v>0</v>
      </c>
      <c r="AC12" s="24"/>
      <c r="AD12" s="24"/>
      <c r="AE12" s="24"/>
      <c r="AF12" s="24"/>
      <c r="AG12" s="24"/>
      <c r="AH12" s="24">
        <v>0</v>
      </c>
      <c r="AY12">
        <v>10</v>
      </c>
      <c r="AZ12" s="24">
        <v>0</v>
      </c>
      <c r="BA12" s="24"/>
      <c r="BB12" s="24"/>
      <c r="BC12" s="24"/>
      <c r="BD12" s="24"/>
      <c r="BE12" s="24"/>
      <c r="BF12" s="24">
        <v>0</v>
      </c>
    </row>
    <row r="13" spans="1:58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>
        <v>0</v>
      </c>
      <c r="X13">
        <v>2021</v>
      </c>
      <c r="Y13">
        <v>2</v>
      </c>
      <c r="Z13" s="71">
        <v>44229</v>
      </c>
      <c r="AA13" t="s">
        <v>266</v>
      </c>
      <c r="AB13" s="24">
        <v>0</v>
      </c>
      <c r="AC13" s="24"/>
      <c r="AD13" s="24"/>
      <c r="AE13" s="24"/>
      <c r="AF13" s="24"/>
      <c r="AG13" s="24"/>
      <c r="AH13" s="24">
        <v>0</v>
      </c>
      <c r="AY13">
        <v>11</v>
      </c>
      <c r="AZ13" s="24">
        <v>0</v>
      </c>
      <c r="BA13" s="24"/>
      <c r="BB13" s="24"/>
      <c r="BC13" s="24"/>
      <c r="BD13" s="24"/>
      <c r="BE13" s="24"/>
      <c r="BF13" s="24">
        <v>0</v>
      </c>
    </row>
    <row r="14" spans="1:58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>
        <v>0</v>
      </c>
      <c r="Z14" s="71">
        <v>44244</v>
      </c>
      <c r="AA14" t="s">
        <v>272</v>
      </c>
      <c r="AB14" s="24">
        <v>0</v>
      </c>
      <c r="AC14" s="24"/>
      <c r="AD14" s="24"/>
      <c r="AE14" s="24"/>
      <c r="AF14" s="24"/>
      <c r="AG14" s="24"/>
      <c r="AH14" s="24">
        <v>0</v>
      </c>
      <c r="AW14" s="46" t="s">
        <v>136</v>
      </c>
      <c r="AX14" s="46"/>
      <c r="AY14" s="46"/>
      <c r="AZ14" s="47">
        <v>0</v>
      </c>
      <c r="BA14" s="47"/>
      <c r="BB14" s="47"/>
      <c r="BC14" s="47"/>
      <c r="BD14" s="47"/>
      <c r="BE14" s="47"/>
      <c r="BF14" s="47">
        <v>0</v>
      </c>
    </row>
    <row r="15" spans="1:58" x14ac:dyDescent="0.35">
      <c r="A15" t="s">
        <v>64</v>
      </c>
      <c r="B15" s="24">
        <v>0</v>
      </c>
      <c r="C15" s="24"/>
      <c r="D15" s="24"/>
      <c r="E15" s="24">
        <v>0</v>
      </c>
      <c r="F15" s="24">
        <v>54840.6</v>
      </c>
      <c r="G15" s="24"/>
      <c r="H15" s="24">
        <v>54840.6</v>
      </c>
      <c r="Y15">
        <v>5</v>
      </c>
      <c r="Z15" s="71">
        <v>44322</v>
      </c>
      <c r="AA15" t="s">
        <v>343</v>
      </c>
      <c r="AB15" s="24">
        <v>0</v>
      </c>
      <c r="AC15" s="24"/>
      <c r="AD15" s="24"/>
      <c r="AE15" s="24"/>
      <c r="AF15" s="24"/>
      <c r="AG15" s="24"/>
      <c r="AH15" s="24">
        <v>0</v>
      </c>
      <c r="AW15" t="s">
        <v>47</v>
      </c>
      <c r="AX15">
        <v>2020</v>
      </c>
      <c r="AY15">
        <v>10</v>
      </c>
      <c r="AZ15" s="24"/>
      <c r="BA15" s="24"/>
      <c r="BB15" s="24">
        <v>0</v>
      </c>
      <c r="BC15" s="24"/>
      <c r="BD15" s="24"/>
      <c r="BE15" s="24"/>
      <c r="BF15" s="24">
        <v>0</v>
      </c>
    </row>
    <row r="16" spans="1:58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>
        <v>0</v>
      </c>
      <c r="Z16" s="71">
        <v>44335</v>
      </c>
      <c r="AA16" t="s">
        <v>346</v>
      </c>
      <c r="AB16" s="24">
        <v>0</v>
      </c>
      <c r="AC16" s="24"/>
      <c r="AD16" s="24"/>
      <c r="AE16" s="24"/>
      <c r="AF16" s="24"/>
      <c r="AG16" s="24"/>
      <c r="AH16" s="24">
        <v>0</v>
      </c>
      <c r="AY16">
        <v>12</v>
      </c>
      <c r="AZ16" s="24"/>
      <c r="BA16" s="24"/>
      <c r="BB16" s="24">
        <v>0</v>
      </c>
      <c r="BC16" s="24"/>
      <c r="BD16" s="24"/>
      <c r="BE16" s="24"/>
      <c r="BF16" s="24">
        <v>0</v>
      </c>
    </row>
    <row r="17" spans="1:58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>
        <v>0</v>
      </c>
      <c r="Z17" s="71">
        <v>44341</v>
      </c>
      <c r="AA17" t="s">
        <v>348</v>
      </c>
      <c r="AB17" s="24">
        <v>0</v>
      </c>
      <c r="AC17" s="24"/>
      <c r="AD17" s="24"/>
      <c r="AE17" s="24"/>
      <c r="AF17" s="24"/>
      <c r="AG17" s="24"/>
      <c r="AH17" s="24">
        <v>0</v>
      </c>
      <c r="AW17" s="46" t="s">
        <v>137</v>
      </c>
      <c r="AX17" s="46"/>
      <c r="AY17" s="46"/>
      <c r="AZ17" s="47"/>
      <c r="BA17" s="47"/>
      <c r="BB17" s="47">
        <v>0</v>
      </c>
      <c r="BC17" s="47"/>
      <c r="BD17" s="47"/>
      <c r="BE17" s="47"/>
      <c r="BF17" s="47">
        <v>0</v>
      </c>
    </row>
    <row r="18" spans="1:58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>
        <v>0</v>
      </c>
      <c r="Y18">
        <v>9</v>
      </c>
      <c r="Z18" s="71">
        <v>44440</v>
      </c>
      <c r="AA18" t="s">
        <v>373</v>
      </c>
      <c r="AB18" s="24">
        <v>0</v>
      </c>
      <c r="AC18" s="24"/>
      <c r="AD18" s="24"/>
      <c r="AE18" s="24"/>
      <c r="AF18" s="24"/>
      <c r="AG18" s="24"/>
      <c r="AH18" s="24">
        <v>0</v>
      </c>
      <c r="AW18" t="s">
        <v>60</v>
      </c>
      <c r="AX18">
        <v>2020</v>
      </c>
      <c r="AY18">
        <v>10</v>
      </c>
      <c r="AZ18" s="24"/>
      <c r="BA18" s="24"/>
      <c r="BB18" s="24">
        <v>0</v>
      </c>
      <c r="BC18" s="24"/>
      <c r="BD18" s="24"/>
      <c r="BE18" s="24"/>
      <c r="BF18" s="24">
        <v>0</v>
      </c>
    </row>
    <row r="19" spans="1:58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>
        <v>0</v>
      </c>
      <c r="AA19" t="s">
        <v>374</v>
      </c>
      <c r="AB19" s="24">
        <v>0</v>
      </c>
      <c r="AC19" s="24"/>
      <c r="AD19" s="24"/>
      <c r="AE19" s="24"/>
      <c r="AF19" s="24"/>
      <c r="AG19" s="24"/>
      <c r="AH19" s="24">
        <v>0</v>
      </c>
      <c r="AX19">
        <v>2021</v>
      </c>
      <c r="AY19">
        <v>1</v>
      </c>
      <c r="AZ19" s="24"/>
      <c r="BA19" s="24"/>
      <c r="BB19" s="24">
        <v>0</v>
      </c>
      <c r="BC19" s="24"/>
      <c r="BD19" s="24"/>
      <c r="BE19" s="24"/>
      <c r="BF19" s="24">
        <v>0</v>
      </c>
    </row>
    <row r="20" spans="1:58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>
        <v>0</v>
      </c>
      <c r="Z20" s="71">
        <v>44467</v>
      </c>
      <c r="AA20" t="s">
        <v>385</v>
      </c>
      <c r="AB20" s="24">
        <v>0</v>
      </c>
      <c r="AC20" s="24"/>
      <c r="AD20" s="24"/>
      <c r="AE20" s="24"/>
      <c r="AF20" s="24"/>
      <c r="AG20" s="24"/>
      <c r="AH20" s="24">
        <v>0</v>
      </c>
      <c r="AY20">
        <v>5</v>
      </c>
      <c r="AZ20" s="24"/>
      <c r="BA20" s="24"/>
      <c r="BB20" s="24">
        <v>0</v>
      </c>
      <c r="BC20" s="24"/>
      <c r="BD20" s="24"/>
      <c r="BE20" s="24"/>
      <c r="BF20" s="24">
        <v>0</v>
      </c>
    </row>
    <row r="21" spans="1:58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>
        <v>0</v>
      </c>
      <c r="Y21">
        <v>10</v>
      </c>
      <c r="Z21" s="71">
        <v>44484</v>
      </c>
      <c r="AA21" t="s">
        <v>431</v>
      </c>
      <c r="AB21" s="24">
        <v>0</v>
      </c>
      <c r="AC21" s="24"/>
      <c r="AD21" s="24"/>
      <c r="AE21" s="24"/>
      <c r="AF21" s="24"/>
      <c r="AG21" s="24"/>
      <c r="AH21" s="24">
        <v>0</v>
      </c>
      <c r="AY21">
        <v>6</v>
      </c>
      <c r="AZ21" s="24"/>
      <c r="BA21" s="24"/>
      <c r="BB21" s="24">
        <v>0</v>
      </c>
      <c r="BC21" s="24"/>
      <c r="BD21" s="24"/>
      <c r="BE21" s="24"/>
      <c r="BF21" s="24">
        <v>0</v>
      </c>
    </row>
    <row r="22" spans="1:58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>
        <v>0</v>
      </c>
      <c r="Y22">
        <v>11</v>
      </c>
      <c r="Z22" s="71">
        <v>44501</v>
      </c>
      <c r="AA22" t="s">
        <v>463</v>
      </c>
      <c r="AB22" s="24">
        <v>0</v>
      </c>
      <c r="AC22" s="24"/>
      <c r="AD22" s="24"/>
      <c r="AE22" s="24"/>
      <c r="AF22" s="24"/>
      <c r="AG22" s="24"/>
      <c r="AH22" s="24">
        <v>0</v>
      </c>
      <c r="AY22">
        <v>12</v>
      </c>
      <c r="AZ22" s="24"/>
      <c r="BA22" s="24"/>
      <c r="BB22" s="24">
        <v>0</v>
      </c>
      <c r="BC22" s="24"/>
      <c r="BD22" s="24"/>
      <c r="BE22" s="24"/>
      <c r="BF22" s="24">
        <v>0</v>
      </c>
    </row>
    <row r="23" spans="1:58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>
        <v>0</v>
      </c>
      <c r="W23" s="46" t="s">
        <v>136</v>
      </c>
      <c r="X23" s="46"/>
      <c r="Y23" s="46"/>
      <c r="Z23" s="46"/>
      <c r="AA23" s="46"/>
      <c r="AB23" s="47">
        <v>0</v>
      </c>
      <c r="AC23" s="47"/>
      <c r="AD23" s="47"/>
      <c r="AE23" s="47"/>
      <c r="AF23" s="47"/>
      <c r="AG23" s="47"/>
      <c r="AH23" s="47">
        <v>0</v>
      </c>
      <c r="AX23">
        <v>2022</v>
      </c>
      <c r="AY23">
        <v>6</v>
      </c>
      <c r="AZ23" s="24"/>
      <c r="BA23" s="24"/>
      <c r="BB23" s="24">
        <v>5043</v>
      </c>
      <c r="BC23" s="24"/>
      <c r="BD23" s="24"/>
      <c r="BE23" s="24"/>
      <c r="BF23" s="24">
        <v>5043</v>
      </c>
    </row>
    <row r="24" spans="1:58" x14ac:dyDescent="0.35">
      <c r="A24" t="s">
        <v>408</v>
      </c>
      <c r="B24" s="24">
        <v>6096.1</v>
      </c>
      <c r="C24" s="24"/>
      <c r="D24" s="24"/>
      <c r="E24" s="24"/>
      <c r="F24" s="24"/>
      <c r="G24" s="24">
        <v>0</v>
      </c>
      <c r="H24" s="24">
        <v>6096.1</v>
      </c>
      <c r="W24" t="s">
        <v>47</v>
      </c>
      <c r="X24">
        <v>2020</v>
      </c>
      <c r="Y24">
        <v>10</v>
      </c>
      <c r="Z24" s="71">
        <v>44065</v>
      </c>
      <c r="AA24" t="s">
        <v>49</v>
      </c>
      <c r="AB24" s="24"/>
      <c r="AC24" s="24"/>
      <c r="AD24" s="24">
        <v>0</v>
      </c>
      <c r="AE24" s="24"/>
      <c r="AF24" s="24"/>
      <c r="AG24" s="24"/>
      <c r="AH24" s="24">
        <v>0</v>
      </c>
      <c r="AY24">
        <v>4</v>
      </c>
      <c r="AZ24" s="24"/>
      <c r="BA24" s="24"/>
      <c r="BB24" s="24">
        <v>5940</v>
      </c>
      <c r="BC24" s="24"/>
      <c r="BD24" s="24"/>
      <c r="BE24" s="24"/>
      <c r="BF24" s="24">
        <v>5940</v>
      </c>
    </row>
    <row r="25" spans="1:58" x14ac:dyDescent="0.35">
      <c r="A25" t="s">
        <v>417</v>
      </c>
      <c r="B25" s="24">
        <v>171298.7</v>
      </c>
      <c r="C25" s="24"/>
      <c r="D25" s="24"/>
      <c r="E25" s="24"/>
      <c r="F25" s="24"/>
      <c r="G25" s="24"/>
      <c r="H25" s="24">
        <v>171298.7</v>
      </c>
      <c r="Y25">
        <v>12</v>
      </c>
      <c r="Z25" s="71">
        <v>44118</v>
      </c>
      <c r="AA25" t="s">
        <v>121</v>
      </c>
      <c r="AB25" s="24"/>
      <c r="AC25" s="24"/>
      <c r="AD25" s="24">
        <v>0</v>
      </c>
      <c r="AE25" s="24"/>
      <c r="AF25" s="24"/>
      <c r="AG25" s="24"/>
      <c r="AH25" s="24">
        <v>0</v>
      </c>
      <c r="AW25" s="46" t="s">
        <v>138</v>
      </c>
      <c r="AX25" s="46"/>
      <c r="AY25" s="46"/>
      <c r="AZ25" s="47"/>
      <c r="BA25" s="47"/>
      <c r="BB25" s="47">
        <v>10983</v>
      </c>
      <c r="BC25" s="47"/>
      <c r="BD25" s="47"/>
      <c r="BE25" s="47"/>
      <c r="BF25" s="47">
        <v>10983</v>
      </c>
    </row>
    <row r="26" spans="1:58" x14ac:dyDescent="0.35">
      <c r="A26" t="s">
        <v>477</v>
      </c>
      <c r="B26" s="24">
        <v>0</v>
      </c>
      <c r="C26" s="24"/>
      <c r="D26" s="24"/>
      <c r="E26" s="24"/>
      <c r="F26" s="24"/>
      <c r="G26" s="24"/>
      <c r="H26" s="24">
        <v>0</v>
      </c>
      <c r="Z26" s="71">
        <v>44123</v>
      </c>
      <c r="AA26" t="s">
        <v>121</v>
      </c>
      <c r="AB26" s="24"/>
      <c r="AC26" s="24"/>
      <c r="AD26" s="24">
        <v>0</v>
      </c>
      <c r="AE26" s="24"/>
      <c r="AF26" s="24"/>
      <c r="AG26" s="24"/>
      <c r="AH26" s="24">
        <v>0</v>
      </c>
      <c r="AW26" t="s">
        <v>7</v>
      </c>
      <c r="AX26">
        <v>2020</v>
      </c>
      <c r="AY26">
        <v>6</v>
      </c>
      <c r="AZ26" s="24">
        <v>0</v>
      </c>
      <c r="BA26" s="24"/>
      <c r="BB26" s="24"/>
      <c r="BC26" s="24"/>
      <c r="BD26" s="24"/>
      <c r="BE26" s="24"/>
      <c r="BF26" s="24">
        <v>0</v>
      </c>
    </row>
    <row r="27" spans="1:58" x14ac:dyDescent="0.35">
      <c r="A27" t="s">
        <v>500</v>
      </c>
      <c r="B27" s="24">
        <v>19331.5</v>
      </c>
      <c r="C27" s="24"/>
      <c r="D27" s="24"/>
      <c r="E27" s="24"/>
      <c r="F27" s="24"/>
      <c r="G27" s="24"/>
      <c r="H27" s="24">
        <v>19331.5</v>
      </c>
      <c r="W27" s="46" t="s">
        <v>137</v>
      </c>
      <c r="X27" s="46"/>
      <c r="Y27" s="46"/>
      <c r="Z27" s="46"/>
      <c r="AA27" s="46"/>
      <c r="AB27" s="47"/>
      <c r="AC27" s="47"/>
      <c r="AD27" s="47">
        <v>0</v>
      </c>
      <c r="AE27" s="47"/>
      <c r="AF27" s="47"/>
      <c r="AG27" s="47"/>
      <c r="AH27" s="47">
        <v>0</v>
      </c>
      <c r="AY27">
        <v>7</v>
      </c>
      <c r="AZ27" s="24">
        <v>0</v>
      </c>
      <c r="BA27" s="24"/>
      <c r="BB27" s="24"/>
      <c r="BC27" s="24"/>
      <c r="BD27" s="24"/>
      <c r="BE27" s="24"/>
      <c r="BF27" s="24">
        <v>0</v>
      </c>
    </row>
    <row r="28" spans="1:58" x14ac:dyDescent="0.35">
      <c r="A28" t="s">
        <v>647</v>
      </c>
      <c r="B28" s="24">
        <v>4070</v>
      </c>
      <c r="C28" s="24"/>
      <c r="D28" s="24"/>
      <c r="E28" s="24"/>
      <c r="F28" s="24"/>
      <c r="G28" s="24"/>
      <c r="H28" s="24">
        <v>4070</v>
      </c>
      <c r="W28" t="s">
        <v>60</v>
      </c>
      <c r="X28">
        <v>2020</v>
      </c>
      <c r="Y28">
        <v>10</v>
      </c>
      <c r="Z28" s="71">
        <v>44068</v>
      </c>
      <c r="AA28" t="s">
        <v>57</v>
      </c>
      <c r="AB28" s="24"/>
      <c r="AC28" s="24"/>
      <c r="AD28" s="24">
        <v>0</v>
      </c>
      <c r="AE28" s="24"/>
      <c r="AF28" s="24"/>
      <c r="AG28" s="24"/>
      <c r="AH28" s="24">
        <v>0</v>
      </c>
      <c r="AY28">
        <v>8</v>
      </c>
      <c r="AZ28" s="24">
        <v>0</v>
      </c>
      <c r="BA28" s="24"/>
      <c r="BB28" s="24"/>
      <c r="BC28" s="24"/>
      <c r="BD28" s="24"/>
      <c r="BE28" s="24"/>
      <c r="BF28" s="24">
        <v>0</v>
      </c>
    </row>
    <row r="29" spans="1:58" x14ac:dyDescent="0.35">
      <c r="A29" t="s">
        <v>676</v>
      </c>
      <c r="B29" s="24">
        <v>15438.5</v>
      </c>
      <c r="C29" s="24"/>
      <c r="D29" s="24"/>
      <c r="E29" s="24"/>
      <c r="F29" s="24"/>
      <c r="G29" s="24"/>
      <c r="H29" s="24">
        <v>15438.5</v>
      </c>
      <c r="X29">
        <v>2021</v>
      </c>
      <c r="Y29">
        <v>1</v>
      </c>
      <c r="Z29" s="71">
        <v>44146</v>
      </c>
      <c r="AA29" t="s">
        <v>160</v>
      </c>
      <c r="AB29" s="24"/>
      <c r="AC29" s="24"/>
      <c r="AD29" s="24">
        <v>0</v>
      </c>
      <c r="AE29" s="24"/>
      <c r="AF29" s="24"/>
      <c r="AG29" s="24"/>
      <c r="AH29" s="24">
        <v>0</v>
      </c>
      <c r="AY29">
        <v>9</v>
      </c>
      <c r="AZ29" s="24">
        <v>0</v>
      </c>
      <c r="BA29" s="24"/>
      <c r="BB29" s="24"/>
      <c r="BC29" s="24"/>
      <c r="BD29" s="24"/>
      <c r="BE29" s="24"/>
      <c r="BF29" s="24">
        <v>0</v>
      </c>
    </row>
    <row r="30" spans="1:58" x14ac:dyDescent="0.35">
      <c r="A30" t="s">
        <v>716</v>
      </c>
      <c r="B30" s="24">
        <v>0</v>
      </c>
      <c r="C30" s="24"/>
      <c r="D30" s="24"/>
      <c r="E30" s="24"/>
      <c r="F30" s="24"/>
      <c r="G30" s="24"/>
      <c r="H30" s="24">
        <v>0</v>
      </c>
      <c r="Z30" s="71">
        <v>44163</v>
      </c>
      <c r="AA30" t="s">
        <v>187</v>
      </c>
      <c r="AB30" s="24"/>
      <c r="AC30" s="24"/>
      <c r="AD30" s="24">
        <v>0</v>
      </c>
      <c r="AE30" s="24"/>
      <c r="AF30" s="24"/>
      <c r="AG30" s="24"/>
      <c r="AH30" s="24">
        <v>0</v>
      </c>
      <c r="AY30">
        <v>10</v>
      </c>
      <c r="AZ30" s="24">
        <v>0</v>
      </c>
      <c r="BA30" s="24"/>
      <c r="BB30" s="24"/>
      <c r="BC30" s="24"/>
      <c r="BD30" s="24"/>
      <c r="BE30" s="24"/>
      <c r="BF30" s="24">
        <v>0</v>
      </c>
    </row>
    <row r="31" spans="1:58" x14ac:dyDescent="0.35">
      <c r="A31" t="s">
        <v>721</v>
      </c>
      <c r="B31" s="24">
        <v>0</v>
      </c>
      <c r="C31" s="24"/>
      <c r="D31" s="24"/>
      <c r="E31" s="24"/>
      <c r="F31" s="24"/>
      <c r="G31" s="24"/>
      <c r="H31" s="24">
        <v>0</v>
      </c>
      <c r="Y31">
        <v>5</v>
      </c>
      <c r="Z31" s="71">
        <v>44266</v>
      </c>
      <c r="AA31" t="s">
        <v>322</v>
      </c>
      <c r="AB31" s="24"/>
      <c r="AC31" s="24"/>
      <c r="AD31" s="24">
        <v>0</v>
      </c>
      <c r="AE31" s="24"/>
      <c r="AF31" s="24"/>
      <c r="AG31" s="24"/>
      <c r="AH31" s="24">
        <v>0</v>
      </c>
      <c r="AY31">
        <v>11</v>
      </c>
      <c r="AZ31" s="24">
        <v>0</v>
      </c>
      <c r="BA31" s="24"/>
      <c r="BB31" s="24"/>
      <c r="BC31" s="24"/>
      <c r="BD31" s="24"/>
      <c r="BE31" s="24"/>
      <c r="BF31" s="24">
        <v>0</v>
      </c>
    </row>
    <row r="32" spans="1:58" x14ac:dyDescent="0.35">
      <c r="A32" t="s">
        <v>135</v>
      </c>
      <c r="B32" s="24">
        <v>231456.80000000002</v>
      </c>
      <c r="C32" s="24">
        <v>7316</v>
      </c>
      <c r="D32" s="24">
        <v>10983</v>
      </c>
      <c r="E32" s="24">
        <v>0</v>
      </c>
      <c r="F32" s="24">
        <v>87920.1</v>
      </c>
      <c r="G32" s="24">
        <v>0</v>
      </c>
      <c r="H32" s="24">
        <v>337675.9</v>
      </c>
      <c r="Z32" s="71">
        <v>44279</v>
      </c>
      <c r="AA32" t="s">
        <v>325</v>
      </c>
      <c r="AB32" s="24"/>
      <c r="AC32" s="24"/>
      <c r="AD32" s="24">
        <v>0</v>
      </c>
      <c r="AE32" s="24"/>
      <c r="AF32" s="24"/>
      <c r="AG32" s="24"/>
      <c r="AH32" s="24">
        <v>0</v>
      </c>
      <c r="AY32">
        <v>12</v>
      </c>
      <c r="AZ32" s="24">
        <v>0</v>
      </c>
      <c r="BA32" s="24"/>
      <c r="BB32" s="24"/>
      <c r="BC32" s="24"/>
      <c r="BD32" s="24"/>
      <c r="BE32" s="24"/>
      <c r="BF32" s="24">
        <v>0</v>
      </c>
    </row>
    <row r="33" spans="23:58" x14ac:dyDescent="0.35">
      <c r="Y33">
        <v>6</v>
      </c>
      <c r="Z33" s="71">
        <v>44313</v>
      </c>
      <c r="AA33" t="s">
        <v>334</v>
      </c>
      <c r="AB33" s="24"/>
      <c r="AC33" s="24"/>
      <c r="AD33" s="24">
        <v>0</v>
      </c>
      <c r="AE33" s="24"/>
      <c r="AF33" s="24"/>
      <c r="AG33" s="24"/>
      <c r="AH33" s="24">
        <v>0</v>
      </c>
      <c r="AX33">
        <v>2021</v>
      </c>
      <c r="AY33">
        <v>1</v>
      </c>
      <c r="AZ33" s="24">
        <v>0</v>
      </c>
      <c r="BA33" s="24"/>
      <c r="BB33" s="24"/>
      <c r="BC33" s="24"/>
      <c r="BD33" s="24"/>
      <c r="BE33" s="24"/>
      <c r="BF33" s="24">
        <v>0</v>
      </c>
    </row>
    <row r="34" spans="23:58" x14ac:dyDescent="0.35">
      <c r="Z34" s="71">
        <v>44348</v>
      </c>
      <c r="AA34" t="s">
        <v>362</v>
      </c>
      <c r="AB34" s="24"/>
      <c r="AC34" s="24"/>
      <c r="AD34" s="24">
        <v>0</v>
      </c>
      <c r="AE34" s="24"/>
      <c r="AF34" s="24"/>
      <c r="AG34" s="24"/>
      <c r="AH34" s="24">
        <v>0</v>
      </c>
      <c r="AY34">
        <v>2</v>
      </c>
      <c r="AZ34" s="24">
        <v>0</v>
      </c>
      <c r="BA34" s="24"/>
      <c r="BB34" s="24"/>
      <c r="BC34" s="24"/>
      <c r="BD34" s="24"/>
      <c r="BE34" s="24"/>
      <c r="BF34" s="24">
        <v>0</v>
      </c>
    </row>
    <row r="35" spans="23:58" x14ac:dyDescent="0.35">
      <c r="AA35" t="s">
        <v>363</v>
      </c>
      <c r="AB35" s="24"/>
      <c r="AC35" s="24"/>
      <c r="AD35" s="24">
        <v>0</v>
      </c>
      <c r="AE35" s="24"/>
      <c r="AF35" s="24"/>
      <c r="AG35" s="24"/>
      <c r="AH35" s="24">
        <v>0</v>
      </c>
      <c r="AY35">
        <v>5</v>
      </c>
      <c r="AZ35" s="24">
        <v>0</v>
      </c>
      <c r="BA35" s="24"/>
      <c r="BB35" s="24"/>
      <c r="BC35" s="24"/>
      <c r="BD35" s="24"/>
      <c r="BE35" s="24"/>
      <c r="BF35" s="24">
        <v>0</v>
      </c>
    </row>
    <row r="36" spans="23:58" x14ac:dyDescent="0.35">
      <c r="Y36">
        <v>12</v>
      </c>
      <c r="Z36" s="71">
        <v>44483</v>
      </c>
      <c r="AA36" t="s">
        <v>426</v>
      </c>
      <c r="AB36" s="24"/>
      <c r="AC36" s="24"/>
      <c r="AD36" s="24">
        <v>0</v>
      </c>
      <c r="AE36" s="24"/>
      <c r="AF36" s="24"/>
      <c r="AG36" s="24"/>
      <c r="AH36" s="24">
        <v>0</v>
      </c>
      <c r="AY36">
        <v>9</v>
      </c>
      <c r="AZ36" s="24">
        <v>0</v>
      </c>
      <c r="BA36" s="24"/>
      <c r="BB36" s="24"/>
      <c r="BC36" s="24"/>
      <c r="BD36" s="24"/>
      <c r="BE36" s="24"/>
      <c r="BF36" s="24">
        <v>0</v>
      </c>
    </row>
    <row r="37" spans="23:58" x14ac:dyDescent="0.35">
      <c r="X37">
        <v>2022</v>
      </c>
      <c r="Y37">
        <v>6</v>
      </c>
      <c r="Z37" s="71">
        <v>44660</v>
      </c>
      <c r="AA37" t="s">
        <v>699</v>
      </c>
      <c r="AB37" s="24"/>
      <c r="AC37" s="24"/>
      <c r="AD37" s="24">
        <v>5043</v>
      </c>
      <c r="AE37" s="24"/>
      <c r="AF37" s="24"/>
      <c r="AG37" s="24"/>
      <c r="AH37" s="24">
        <v>5043</v>
      </c>
      <c r="AY37">
        <v>10</v>
      </c>
      <c r="AZ37" s="24">
        <v>0</v>
      </c>
      <c r="BA37" s="24"/>
      <c r="BB37" s="24"/>
      <c r="BC37" s="24"/>
      <c r="BD37" s="24"/>
      <c r="BE37" s="24"/>
      <c r="BF37" s="24">
        <v>0</v>
      </c>
    </row>
    <row r="38" spans="23:58" x14ac:dyDescent="0.35">
      <c r="Y38">
        <v>4</v>
      </c>
      <c r="Z38" s="71">
        <v>44610</v>
      </c>
      <c r="AA38" t="s">
        <v>614</v>
      </c>
      <c r="AB38" s="24"/>
      <c r="AC38" s="24"/>
      <c r="AD38" s="24">
        <v>5940</v>
      </c>
      <c r="AE38" s="24"/>
      <c r="AF38" s="24"/>
      <c r="AG38" s="24"/>
      <c r="AH38" s="24">
        <v>5940</v>
      </c>
      <c r="AY38">
        <v>12</v>
      </c>
      <c r="AZ38" s="24">
        <v>0</v>
      </c>
      <c r="BA38" s="24"/>
      <c r="BB38" s="24"/>
      <c r="BC38" s="24"/>
      <c r="BD38" s="24"/>
      <c r="BE38" s="24"/>
      <c r="BF38" s="24">
        <v>0</v>
      </c>
    </row>
    <row r="39" spans="23:58" x14ac:dyDescent="0.35">
      <c r="W39" s="46" t="s">
        <v>138</v>
      </c>
      <c r="X39" s="46"/>
      <c r="Y39" s="46"/>
      <c r="Z39" s="46"/>
      <c r="AA39" s="46"/>
      <c r="AB39" s="47"/>
      <c r="AC39" s="47"/>
      <c r="AD39" s="47">
        <v>10983</v>
      </c>
      <c r="AE39" s="47"/>
      <c r="AF39" s="47"/>
      <c r="AG39" s="47"/>
      <c r="AH39" s="47">
        <v>10983</v>
      </c>
      <c r="AY39">
        <v>4</v>
      </c>
      <c r="AZ39" s="24">
        <v>0</v>
      </c>
      <c r="BA39" s="24"/>
      <c r="BB39" s="24"/>
      <c r="BC39" s="24"/>
      <c r="BD39" s="24"/>
      <c r="BE39" s="24"/>
      <c r="BF39" s="24">
        <v>0</v>
      </c>
    </row>
    <row r="40" spans="23:58" x14ac:dyDescent="0.35">
      <c r="W40" t="s">
        <v>7</v>
      </c>
      <c r="X40">
        <v>2020</v>
      </c>
      <c r="Y40">
        <v>6</v>
      </c>
      <c r="Z40" s="71">
        <v>43984</v>
      </c>
      <c r="AA40" t="s">
        <v>10</v>
      </c>
      <c r="AB40" s="24">
        <v>0</v>
      </c>
      <c r="AC40" s="24"/>
      <c r="AD40" s="24"/>
      <c r="AE40" s="24"/>
      <c r="AF40" s="24"/>
      <c r="AG40" s="24"/>
      <c r="AH40" s="24">
        <v>0</v>
      </c>
      <c r="AX40">
        <v>2019</v>
      </c>
      <c r="AY40">
        <v>12</v>
      </c>
      <c r="AZ40" s="24">
        <v>0</v>
      </c>
      <c r="BA40" s="24"/>
      <c r="BB40" s="24"/>
      <c r="BC40" s="24"/>
      <c r="BD40" s="24"/>
      <c r="BE40" s="24"/>
      <c r="BF40" s="24">
        <v>0</v>
      </c>
    </row>
    <row r="41" spans="23:58" x14ac:dyDescent="0.35">
      <c r="Z41" s="71">
        <v>43999</v>
      </c>
      <c r="AA41" t="s">
        <v>12</v>
      </c>
      <c r="AB41" s="24">
        <v>0</v>
      </c>
      <c r="AC41" s="24"/>
      <c r="AD41" s="24"/>
      <c r="AE41" s="24"/>
      <c r="AF41" s="24"/>
      <c r="AG41" s="24"/>
      <c r="AH41" s="24">
        <v>0</v>
      </c>
      <c r="AX41">
        <v>2022</v>
      </c>
      <c r="AY41">
        <v>3</v>
      </c>
      <c r="AZ41" s="24">
        <v>0</v>
      </c>
      <c r="BA41" s="24"/>
      <c r="BB41" s="24"/>
      <c r="BC41" s="24"/>
      <c r="BD41" s="24"/>
      <c r="BE41" s="24"/>
      <c r="BF41" s="24">
        <v>0</v>
      </c>
    </row>
    <row r="42" spans="23:58" x14ac:dyDescent="0.35">
      <c r="Y42">
        <v>7</v>
      </c>
      <c r="Z42" s="71">
        <v>44027</v>
      </c>
      <c r="AA42" t="s">
        <v>27</v>
      </c>
      <c r="AB42" s="24">
        <v>0</v>
      </c>
      <c r="AC42" s="24"/>
      <c r="AD42" s="24"/>
      <c r="AE42" s="24"/>
      <c r="AF42" s="24"/>
      <c r="AG42" s="24"/>
      <c r="AH42" s="24">
        <v>0</v>
      </c>
      <c r="AY42">
        <v>4</v>
      </c>
      <c r="AZ42" s="24">
        <v>0</v>
      </c>
      <c r="BA42" s="24"/>
      <c r="BB42" s="24"/>
      <c r="BC42" s="24"/>
      <c r="BD42" s="24"/>
      <c r="BE42" s="24"/>
      <c r="BF42" s="24">
        <v>0</v>
      </c>
    </row>
    <row r="43" spans="23:58" x14ac:dyDescent="0.35">
      <c r="Y43">
        <v>8</v>
      </c>
      <c r="Z43" s="71">
        <v>44055</v>
      </c>
      <c r="AA43" t="s">
        <v>37</v>
      </c>
      <c r="AB43" s="24">
        <v>0</v>
      </c>
      <c r="AC43" s="24"/>
      <c r="AD43" s="24"/>
      <c r="AE43" s="24"/>
      <c r="AF43" s="24"/>
      <c r="AG43" s="24"/>
      <c r="AH43" s="24">
        <v>0</v>
      </c>
      <c r="AW43" s="46" t="s">
        <v>139</v>
      </c>
      <c r="AX43" s="46"/>
      <c r="AY43" s="46"/>
      <c r="AZ43" s="47">
        <v>0</v>
      </c>
      <c r="BA43" s="47"/>
      <c r="BB43" s="47"/>
      <c r="BC43" s="47"/>
      <c r="BD43" s="47"/>
      <c r="BE43" s="47"/>
      <c r="BF43" s="47">
        <v>0</v>
      </c>
    </row>
    <row r="44" spans="23:58" x14ac:dyDescent="0.35">
      <c r="Z44" s="71">
        <v>44056</v>
      </c>
      <c r="AA44" t="s">
        <v>38</v>
      </c>
      <c r="AB44" s="24">
        <v>0</v>
      </c>
      <c r="AC44" s="24"/>
      <c r="AD44" s="24"/>
      <c r="AE44" s="24"/>
      <c r="AF44" s="24"/>
      <c r="AG44" s="24"/>
      <c r="AH44" s="24">
        <v>0</v>
      </c>
      <c r="AW44" t="s">
        <v>20</v>
      </c>
      <c r="AX44">
        <v>2020</v>
      </c>
      <c r="AY44">
        <v>8</v>
      </c>
      <c r="AZ44" s="24"/>
      <c r="BA44" s="24">
        <v>0</v>
      </c>
      <c r="BB44" s="24"/>
      <c r="BC44" s="24"/>
      <c r="BD44" s="24"/>
      <c r="BE44" s="24"/>
      <c r="BF44" s="24">
        <v>0</v>
      </c>
    </row>
    <row r="45" spans="23:58" x14ac:dyDescent="0.35">
      <c r="Z45" s="71">
        <v>44068</v>
      </c>
      <c r="AA45" t="s">
        <v>58</v>
      </c>
      <c r="AB45" s="24">
        <v>0</v>
      </c>
      <c r="AC45" s="24"/>
      <c r="AD45" s="24"/>
      <c r="AE45" s="24"/>
      <c r="AF45" s="24"/>
      <c r="AG45" s="24"/>
      <c r="AH45" s="24">
        <v>0</v>
      </c>
      <c r="AY45">
        <v>9</v>
      </c>
      <c r="AZ45" s="24"/>
      <c r="BA45" s="24">
        <v>0</v>
      </c>
      <c r="BB45" s="24"/>
      <c r="BC45" s="24"/>
      <c r="BD45" s="24"/>
      <c r="BE45" s="24"/>
      <c r="BF45" s="24">
        <v>0</v>
      </c>
    </row>
    <row r="46" spans="23:58" x14ac:dyDescent="0.35">
      <c r="Y46">
        <v>9</v>
      </c>
      <c r="Z46" s="71">
        <v>44076</v>
      </c>
      <c r="AA46" t="s">
        <v>70</v>
      </c>
      <c r="AB46" s="24">
        <v>0</v>
      </c>
      <c r="AC46" s="24"/>
      <c r="AD46" s="24"/>
      <c r="AE46" s="24"/>
      <c r="AF46" s="24"/>
      <c r="AG46" s="24"/>
      <c r="AH46" s="24">
        <v>0</v>
      </c>
      <c r="AY46">
        <v>10</v>
      </c>
      <c r="AZ46" s="24"/>
      <c r="BA46" s="24">
        <v>0</v>
      </c>
      <c r="BB46" s="24"/>
      <c r="BC46" s="24"/>
      <c r="BD46" s="24"/>
      <c r="BE46" s="24"/>
      <c r="BF46" s="24">
        <v>0</v>
      </c>
    </row>
    <row r="47" spans="23:58" x14ac:dyDescent="0.35">
      <c r="Z47" s="71">
        <v>44079</v>
      </c>
      <c r="AA47" t="s">
        <v>95</v>
      </c>
      <c r="AB47" s="24">
        <v>0</v>
      </c>
      <c r="AC47" s="24"/>
      <c r="AD47" s="24"/>
      <c r="AE47" s="24"/>
      <c r="AF47" s="24"/>
      <c r="AG47" s="24"/>
      <c r="AH47" s="24">
        <v>0</v>
      </c>
      <c r="AY47">
        <v>11</v>
      </c>
      <c r="AZ47" s="24"/>
      <c r="BA47" s="24">
        <v>0</v>
      </c>
      <c r="BB47" s="24"/>
      <c r="BC47" s="24"/>
      <c r="BD47" s="24"/>
      <c r="BE47" s="24"/>
      <c r="BF47" s="24">
        <v>0</v>
      </c>
    </row>
    <row r="48" spans="23:58" x14ac:dyDescent="0.35">
      <c r="Z48" s="71">
        <v>44091</v>
      </c>
      <c r="AA48" t="s">
        <v>104</v>
      </c>
      <c r="AB48" s="24">
        <v>0</v>
      </c>
      <c r="AC48" s="24"/>
      <c r="AD48" s="24"/>
      <c r="AE48" s="24"/>
      <c r="AF48" s="24"/>
      <c r="AG48" s="24"/>
      <c r="AH48" s="24">
        <v>0</v>
      </c>
      <c r="AY48">
        <v>12</v>
      </c>
      <c r="AZ48" s="24"/>
      <c r="BA48" s="24">
        <v>0</v>
      </c>
      <c r="BB48" s="24"/>
      <c r="BC48" s="24"/>
      <c r="BD48" s="24"/>
      <c r="BE48" s="24"/>
      <c r="BF48" s="24">
        <v>0</v>
      </c>
    </row>
    <row r="49" spans="24:58" x14ac:dyDescent="0.35">
      <c r="Z49" s="71">
        <v>44097</v>
      </c>
      <c r="AA49" t="s">
        <v>107</v>
      </c>
      <c r="AB49" s="24">
        <v>0</v>
      </c>
      <c r="AC49" s="24"/>
      <c r="AD49" s="24"/>
      <c r="AE49" s="24"/>
      <c r="AF49" s="24"/>
      <c r="AG49" s="24"/>
      <c r="AH49" s="24">
        <v>0</v>
      </c>
      <c r="AX49">
        <v>2021</v>
      </c>
      <c r="AY49">
        <v>1</v>
      </c>
      <c r="AZ49" s="24">
        <v>0</v>
      </c>
      <c r="BA49" s="24">
        <v>0</v>
      </c>
      <c r="BB49" s="24"/>
      <c r="BC49" s="24"/>
      <c r="BD49" s="24"/>
      <c r="BE49" s="24"/>
      <c r="BF49" s="24">
        <v>0</v>
      </c>
    </row>
    <row r="50" spans="24:58" x14ac:dyDescent="0.35">
      <c r="Z50" s="71">
        <v>44100</v>
      </c>
      <c r="AA50" t="s">
        <v>109</v>
      </c>
      <c r="AB50" s="24">
        <v>0</v>
      </c>
      <c r="AC50" s="24"/>
      <c r="AD50" s="24"/>
      <c r="AE50" s="24"/>
      <c r="AF50" s="24"/>
      <c r="AG50" s="24"/>
      <c r="AH50" s="24">
        <v>0</v>
      </c>
      <c r="AY50">
        <v>2</v>
      </c>
      <c r="AZ50" s="24"/>
      <c r="BA50" s="24">
        <v>0</v>
      </c>
      <c r="BB50" s="24"/>
      <c r="BC50" s="24"/>
      <c r="BD50" s="24"/>
      <c r="BE50" s="24"/>
      <c r="BF50" s="24">
        <v>0</v>
      </c>
    </row>
    <row r="51" spans="24:58" x14ac:dyDescent="0.35">
      <c r="Y51">
        <v>10</v>
      </c>
      <c r="Z51" s="71">
        <v>44116</v>
      </c>
      <c r="AA51" t="s">
        <v>120</v>
      </c>
      <c r="AB51" s="24">
        <v>0</v>
      </c>
      <c r="AC51" s="24"/>
      <c r="AD51" s="24"/>
      <c r="AE51" s="24"/>
      <c r="AF51" s="24"/>
      <c r="AG51" s="24"/>
      <c r="AH51" s="24">
        <v>0</v>
      </c>
      <c r="AY51">
        <v>3</v>
      </c>
      <c r="AZ51" s="24"/>
      <c r="BA51" s="24">
        <v>0</v>
      </c>
      <c r="BB51" s="24"/>
      <c r="BC51" s="24"/>
      <c r="BD51" s="24"/>
      <c r="BE51" s="24"/>
      <c r="BF51" s="24">
        <v>0</v>
      </c>
    </row>
    <row r="52" spans="24:58" x14ac:dyDescent="0.35">
      <c r="Z52" s="71">
        <v>44123</v>
      </c>
      <c r="AA52" t="s">
        <v>126</v>
      </c>
      <c r="AB52" s="24">
        <v>0</v>
      </c>
      <c r="AC52" s="24"/>
      <c r="AD52" s="24"/>
      <c r="AE52" s="24"/>
      <c r="AF52" s="24"/>
      <c r="AG52" s="24"/>
      <c r="AH52" s="24">
        <v>0</v>
      </c>
      <c r="AY52">
        <v>5</v>
      </c>
      <c r="AZ52" s="24"/>
      <c r="BA52" s="24">
        <v>0</v>
      </c>
      <c r="BB52" s="24"/>
      <c r="BC52" s="24"/>
      <c r="BD52" s="24"/>
      <c r="BE52" s="24"/>
      <c r="BF52" s="24">
        <v>0</v>
      </c>
    </row>
    <row r="53" spans="24:58" x14ac:dyDescent="0.35">
      <c r="Z53" s="71">
        <v>44135</v>
      </c>
      <c r="AA53" t="s">
        <v>152</v>
      </c>
      <c r="AB53" s="24">
        <v>0</v>
      </c>
      <c r="AC53" s="24"/>
      <c r="AD53" s="24"/>
      <c r="AE53" s="24"/>
      <c r="AF53" s="24"/>
      <c r="AG53" s="24"/>
      <c r="AH53" s="24">
        <v>0</v>
      </c>
      <c r="AY53">
        <v>10</v>
      </c>
      <c r="AZ53" s="24"/>
      <c r="BA53" s="24">
        <v>0</v>
      </c>
      <c r="BB53" s="24"/>
      <c r="BC53" s="24"/>
      <c r="BD53" s="24"/>
      <c r="BE53" s="24"/>
      <c r="BF53" s="24">
        <v>0</v>
      </c>
    </row>
    <row r="54" spans="24:58" x14ac:dyDescent="0.35">
      <c r="Y54">
        <v>11</v>
      </c>
      <c r="Z54" s="71">
        <v>44145</v>
      </c>
      <c r="AA54" t="s">
        <v>158</v>
      </c>
      <c r="AB54" s="24">
        <v>0</v>
      </c>
      <c r="AC54" s="24"/>
      <c r="AD54" s="24"/>
      <c r="AE54" s="24"/>
      <c r="AF54" s="24"/>
      <c r="AG54" s="24"/>
      <c r="AH54" s="24">
        <v>0</v>
      </c>
      <c r="AY54">
        <v>11</v>
      </c>
      <c r="AZ54" s="24"/>
      <c r="BA54" s="24">
        <v>0</v>
      </c>
      <c r="BB54" s="24"/>
      <c r="BC54" s="24"/>
      <c r="BD54" s="24"/>
      <c r="BE54" s="24"/>
      <c r="BF54" s="24">
        <v>0</v>
      </c>
    </row>
    <row r="55" spans="24:58" x14ac:dyDescent="0.35">
      <c r="Z55" s="71">
        <v>44153</v>
      </c>
      <c r="AA55" t="s">
        <v>170</v>
      </c>
      <c r="AB55" s="24">
        <v>0</v>
      </c>
      <c r="AC55" s="24"/>
      <c r="AD55" s="24"/>
      <c r="AE55" s="24"/>
      <c r="AF55" s="24"/>
      <c r="AG55" s="24"/>
      <c r="AH55" s="24">
        <v>0</v>
      </c>
      <c r="AY55">
        <v>12</v>
      </c>
      <c r="AZ55" s="24"/>
      <c r="BA55" s="24">
        <v>0</v>
      </c>
      <c r="BB55" s="24"/>
      <c r="BC55" s="24"/>
      <c r="BD55" s="24"/>
      <c r="BE55" s="24"/>
      <c r="BF55" s="24">
        <v>0</v>
      </c>
    </row>
    <row r="56" spans="24:58" x14ac:dyDescent="0.35">
      <c r="Z56" s="71">
        <v>44159</v>
      </c>
      <c r="AA56" t="s">
        <v>171</v>
      </c>
      <c r="AB56" s="24">
        <v>0</v>
      </c>
      <c r="AC56" s="24"/>
      <c r="AD56" s="24"/>
      <c r="AE56" s="24"/>
      <c r="AF56" s="24"/>
      <c r="AG56" s="24"/>
      <c r="AH56" s="24">
        <v>0</v>
      </c>
      <c r="AX56">
        <v>2022</v>
      </c>
      <c r="AY56">
        <v>1</v>
      </c>
      <c r="AZ56" s="24"/>
      <c r="BA56" s="24">
        <v>0</v>
      </c>
      <c r="BB56" s="24"/>
      <c r="BC56" s="24"/>
      <c r="BD56" s="24"/>
      <c r="BE56" s="24"/>
      <c r="BF56" s="24">
        <v>0</v>
      </c>
    </row>
    <row r="57" spans="24:58" x14ac:dyDescent="0.35">
      <c r="Z57" s="71">
        <v>44162</v>
      </c>
      <c r="AA57" t="s">
        <v>186</v>
      </c>
      <c r="AB57" s="24">
        <v>0</v>
      </c>
      <c r="AC57" s="24"/>
      <c r="AD57" s="24"/>
      <c r="AE57" s="24"/>
      <c r="AF57" s="24"/>
      <c r="AG57" s="24"/>
      <c r="AH57" s="24">
        <v>0</v>
      </c>
      <c r="AY57">
        <v>2</v>
      </c>
      <c r="AZ57" s="24"/>
      <c r="BA57" s="24">
        <v>0</v>
      </c>
      <c r="BB57" s="24"/>
      <c r="BC57" s="24"/>
      <c r="BD57" s="24"/>
      <c r="BE57" s="24"/>
      <c r="BF57" s="24">
        <v>0</v>
      </c>
    </row>
    <row r="58" spans="24:58" x14ac:dyDescent="0.35">
      <c r="Y58">
        <v>12</v>
      </c>
      <c r="Z58" s="71">
        <v>44180</v>
      </c>
      <c r="AA58" t="s">
        <v>215</v>
      </c>
      <c r="AB58" s="24">
        <v>0</v>
      </c>
      <c r="AC58" s="24"/>
      <c r="AD58" s="24"/>
      <c r="AE58" s="24"/>
      <c r="AF58" s="24"/>
      <c r="AG58" s="24"/>
      <c r="AH58" s="24">
        <v>0</v>
      </c>
      <c r="AY58">
        <v>5</v>
      </c>
      <c r="AZ58" s="24"/>
      <c r="BA58" s="24">
        <v>7316</v>
      </c>
      <c r="BB58" s="24"/>
      <c r="BC58" s="24"/>
      <c r="BD58" s="24"/>
      <c r="BE58" s="24"/>
      <c r="BF58" s="24">
        <v>7316</v>
      </c>
    </row>
    <row r="59" spans="24:58" x14ac:dyDescent="0.35">
      <c r="X59">
        <v>2021</v>
      </c>
      <c r="Y59">
        <v>1</v>
      </c>
      <c r="Z59" s="71">
        <v>44225</v>
      </c>
      <c r="AA59" t="s">
        <v>258</v>
      </c>
      <c r="AB59" s="24">
        <v>0</v>
      </c>
      <c r="AC59" s="24"/>
      <c r="AD59" s="24"/>
      <c r="AE59" s="24"/>
      <c r="AF59" s="24"/>
      <c r="AG59" s="24"/>
      <c r="AH59" s="24">
        <v>0</v>
      </c>
      <c r="AY59">
        <v>4</v>
      </c>
      <c r="AZ59" s="24"/>
      <c r="BA59" s="24">
        <v>0</v>
      </c>
      <c r="BB59" s="24"/>
      <c r="BC59" s="24"/>
      <c r="BD59" s="24"/>
      <c r="BE59" s="24"/>
      <c r="BF59" s="24">
        <v>0</v>
      </c>
    </row>
    <row r="60" spans="24:58" x14ac:dyDescent="0.35">
      <c r="Y60">
        <v>2</v>
      </c>
      <c r="Z60" s="71">
        <v>44246</v>
      </c>
      <c r="AA60" t="s">
        <v>279</v>
      </c>
      <c r="AB60" s="24">
        <v>0</v>
      </c>
      <c r="AC60" s="24"/>
      <c r="AD60" s="24"/>
      <c r="AE60" s="24"/>
      <c r="AF60" s="24"/>
      <c r="AG60" s="24"/>
      <c r="AH60" s="24">
        <v>0</v>
      </c>
      <c r="AW60" s="46" t="s">
        <v>140</v>
      </c>
      <c r="AX60" s="46"/>
      <c r="AY60" s="46"/>
      <c r="AZ60" s="47">
        <v>0</v>
      </c>
      <c r="BA60" s="47">
        <v>7316</v>
      </c>
      <c r="BB60" s="47"/>
      <c r="BC60" s="47"/>
      <c r="BD60" s="47"/>
      <c r="BE60" s="47"/>
      <c r="BF60" s="47">
        <v>7316</v>
      </c>
    </row>
    <row r="61" spans="24:58" x14ac:dyDescent="0.35">
      <c r="Y61">
        <v>5</v>
      </c>
      <c r="Z61" s="71">
        <v>44323</v>
      </c>
      <c r="AA61" t="s">
        <v>344</v>
      </c>
      <c r="AB61" s="24">
        <v>0</v>
      </c>
      <c r="AC61" s="24"/>
      <c r="AD61" s="24"/>
      <c r="AE61" s="24"/>
      <c r="AF61" s="24"/>
      <c r="AG61" s="24"/>
      <c r="AH61" s="24">
        <v>0</v>
      </c>
      <c r="AW61" t="s">
        <v>43</v>
      </c>
      <c r="AX61">
        <v>2020</v>
      </c>
      <c r="AY61">
        <v>8</v>
      </c>
      <c r="AZ61" s="24">
        <v>0</v>
      </c>
      <c r="BA61" s="24"/>
      <c r="BB61" s="24"/>
      <c r="BC61" s="24"/>
      <c r="BD61" s="24"/>
      <c r="BE61" s="24"/>
      <c r="BF61" s="24">
        <v>0</v>
      </c>
    </row>
    <row r="62" spans="24:58" x14ac:dyDescent="0.35">
      <c r="Y62">
        <v>9</v>
      </c>
      <c r="Z62" s="71">
        <v>44464</v>
      </c>
      <c r="AA62" t="s">
        <v>382</v>
      </c>
      <c r="AB62" s="24">
        <v>0</v>
      </c>
      <c r="AC62" s="24"/>
      <c r="AD62" s="24"/>
      <c r="AE62" s="24"/>
      <c r="AF62" s="24"/>
      <c r="AG62" s="24"/>
      <c r="AH62" s="24">
        <v>0</v>
      </c>
      <c r="AY62">
        <v>11</v>
      </c>
      <c r="AZ62" s="24">
        <v>0</v>
      </c>
      <c r="BA62" s="24"/>
      <c r="BB62" s="24"/>
      <c r="BC62" s="24"/>
      <c r="BD62" s="24"/>
      <c r="BE62" s="24"/>
      <c r="BF62" s="24">
        <v>0</v>
      </c>
    </row>
    <row r="63" spans="24:58" x14ac:dyDescent="0.35">
      <c r="Y63">
        <v>10</v>
      </c>
      <c r="Z63" s="71">
        <v>44495</v>
      </c>
      <c r="AA63" t="s">
        <v>450</v>
      </c>
      <c r="AB63" s="24">
        <v>0</v>
      </c>
      <c r="AC63" s="24"/>
      <c r="AD63" s="24"/>
      <c r="AE63" s="24"/>
      <c r="AF63" s="24"/>
      <c r="AG63" s="24"/>
      <c r="AH63" s="24">
        <v>0</v>
      </c>
      <c r="AX63">
        <v>2021</v>
      </c>
      <c r="AY63">
        <v>10</v>
      </c>
      <c r="AZ63" s="24">
        <v>0</v>
      </c>
      <c r="BA63" s="24"/>
      <c r="BB63" s="24"/>
      <c r="BC63" s="24"/>
      <c r="BD63" s="24"/>
      <c r="BE63" s="24"/>
      <c r="BF63" s="24">
        <v>0</v>
      </c>
    </row>
    <row r="64" spans="24:58" x14ac:dyDescent="0.35">
      <c r="Y64">
        <v>12</v>
      </c>
      <c r="Z64" s="71">
        <v>44558</v>
      </c>
      <c r="AA64" t="s">
        <v>541</v>
      </c>
      <c r="AB64" s="24">
        <v>0</v>
      </c>
      <c r="AC64" s="24"/>
      <c r="AD64" s="24"/>
      <c r="AE64" s="24"/>
      <c r="AF64" s="24"/>
      <c r="AG64" s="24"/>
      <c r="AH64" s="24">
        <v>0</v>
      </c>
      <c r="AX64">
        <v>2022</v>
      </c>
      <c r="AY64">
        <v>1</v>
      </c>
      <c r="AZ64" s="24">
        <v>0</v>
      </c>
      <c r="BA64" s="24"/>
      <c r="BB64" s="24"/>
      <c r="BC64" s="24"/>
      <c r="BD64" s="24"/>
      <c r="BE64" s="24"/>
      <c r="BF64" s="24">
        <v>0</v>
      </c>
    </row>
    <row r="65" spans="23:58" x14ac:dyDescent="0.35">
      <c r="Y65">
        <v>4</v>
      </c>
      <c r="Z65" s="71">
        <v>44295</v>
      </c>
      <c r="AA65" t="s">
        <v>333</v>
      </c>
      <c r="AB65" s="24">
        <v>0</v>
      </c>
      <c r="AC65" s="24"/>
      <c r="AD65" s="24"/>
      <c r="AE65" s="24"/>
      <c r="AF65" s="24"/>
      <c r="AG65" s="24"/>
      <c r="AH65" s="24">
        <v>0</v>
      </c>
      <c r="AY65">
        <v>2</v>
      </c>
      <c r="AZ65" s="24">
        <v>0</v>
      </c>
      <c r="BA65" s="24"/>
      <c r="BB65" s="24"/>
      <c r="BC65" s="24"/>
      <c r="BD65" s="24"/>
      <c r="BE65" s="24"/>
      <c r="BF65" s="24">
        <v>0</v>
      </c>
    </row>
    <row r="66" spans="23:58" x14ac:dyDescent="0.35">
      <c r="X66">
        <v>2019</v>
      </c>
      <c r="Y66">
        <v>12</v>
      </c>
      <c r="Z66" s="71">
        <v>43822</v>
      </c>
      <c r="AA66" t="s">
        <v>317</v>
      </c>
      <c r="AB66" s="24">
        <v>0</v>
      </c>
      <c r="AC66" s="24"/>
      <c r="AD66" s="24"/>
      <c r="AE66" s="24"/>
      <c r="AF66" s="24"/>
      <c r="AG66" s="24"/>
      <c r="AH66" s="24">
        <v>0</v>
      </c>
      <c r="AY66">
        <v>3</v>
      </c>
      <c r="AZ66" s="24">
        <v>0</v>
      </c>
      <c r="BA66" s="24"/>
      <c r="BB66" s="24"/>
      <c r="BC66" s="24"/>
      <c r="BD66" s="24"/>
      <c r="BE66" s="24"/>
      <c r="BF66" s="24">
        <v>0</v>
      </c>
    </row>
    <row r="67" spans="23:58" x14ac:dyDescent="0.35">
      <c r="X67">
        <v>2022</v>
      </c>
      <c r="Y67">
        <v>3</v>
      </c>
      <c r="Z67" s="71">
        <v>44649</v>
      </c>
      <c r="AA67" t="s">
        <v>672</v>
      </c>
      <c r="AB67" s="24">
        <v>0</v>
      </c>
      <c r="AC67" s="24"/>
      <c r="AD67" s="24"/>
      <c r="AE67" s="24"/>
      <c r="AF67" s="24"/>
      <c r="AG67" s="24"/>
      <c r="AH67" s="24">
        <v>0</v>
      </c>
      <c r="AW67" s="46" t="s">
        <v>141</v>
      </c>
      <c r="AX67" s="46"/>
      <c r="AY67" s="46"/>
      <c r="AZ67" s="47">
        <v>0</v>
      </c>
      <c r="BA67" s="47"/>
      <c r="BB67" s="47"/>
      <c r="BC67" s="47"/>
      <c r="BD67" s="47"/>
      <c r="BE67" s="47"/>
      <c r="BF67" s="47">
        <v>0</v>
      </c>
    </row>
    <row r="68" spans="23:58" x14ac:dyDescent="0.35">
      <c r="Y68">
        <v>4</v>
      </c>
      <c r="Z68" s="71">
        <v>44672</v>
      </c>
      <c r="AA68" t="s">
        <v>727</v>
      </c>
      <c r="AB68" s="24">
        <v>0</v>
      </c>
      <c r="AC68" s="24"/>
      <c r="AD68" s="24"/>
      <c r="AE68" s="24"/>
      <c r="AF68" s="24"/>
      <c r="AG68" s="24"/>
      <c r="AH68" s="24">
        <v>0</v>
      </c>
      <c r="AW68" t="s">
        <v>23</v>
      </c>
      <c r="AX68">
        <v>2020</v>
      </c>
      <c r="AY68">
        <v>10</v>
      </c>
      <c r="AZ68" s="24"/>
      <c r="BA68" s="24"/>
      <c r="BB68" s="24"/>
      <c r="BC68" s="24">
        <v>0</v>
      </c>
      <c r="BD68" s="24"/>
      <c r="BE68" s="24"/>
      <c r="BF68" s="24">
        <v>0</v>
      </c>
    </row>
    <row r="69" spans="23:58" x14ac:dyDescent="0.35">
      <c r="Z69" s="71">
        <v>44673</v>
      </c>
      <c r="AA69" t="s">
        <v>727</v>
      </c>
      <c r="AB69" s="24">
        <v>0</v>
      </c>
      <c r="AC69" s="24"/>
      <c r="AD69" s="24"/>
      <c r="AE69" s="24"/>
      <c r="AF69" s="24"/>
      <c r="AG69" s="24"/>
      <c r="AH69" s="24">
        <v>0</v>
      </c>
      <c r="AY69">
        <v>11</v>
      </c>
      <c r="AZ69" s="24"/>
      <c r="BA69" s="24"/>
      <c r="BB69" s="24"/>
      <c r="BC69" s="24">
        <v>0</v>
      </c>
      <c r="BD69" s="24"/>
      <c r="BE69" s="24"/>
      <c r="BF69" s="24">
        <v>0</v>
      </c>
    </row>
    <row r="70" spans="23:58" x14ac:dyDescent="0.35">
      <c r="W70" s="46" t="s">
        <v>139</v>
      </c>
      <c r="X70" s="46"/>
      <c r="Y70" s="46"/>
      <c r="Z70" s="46"/>
      <c r="AA70" s="46"/>
      <c r="AB70" s="47">
        <v>0</v>
      </c>
      <c r="AC70" s="47"/>
      <c r="AD70" s="47"/>
      <c r="AE70" s="47"/>
      <c r="AF70" s="47"/>
      <c r="AG70" s="47"/>
      <c r="AH70" s="47">
        <v>0</v>
      </c>
      <c r="AY70">
        <v>12</v>
      </c>
      <c r="AZ70" s="24"/>
      <c r="BA70" s="24"/>
      <c r="BB70" s="24"/>
      <c r="BC70" s="24">
        <v>0</v>
      </c>
      <c r="BD70" s="24"/>
      <c r="BE70" s="24"/>
      <c r="BF70" s="24">
        <v>0</v>
      </c>
    </row>
    <row r="71" spans="23:58" x14ac:dyDescent="0.35">
      <c r="W71" t="s">
        <v>20</v>
      </c>
      <c r="X71">
        <v>2020</v>
      </c>
      <c r="Y71">
        <v>8</v>
      </c>
      <c r="Z71" s="71">
        <v>44004</v>
      </c>
      <c r="AA71" t="s">
        <v>18</v>
      </c>
      <c r="AB71" s="24"/>
      <c r="AC71" s="24">
        <v>0</v>
      </c>
      <c r="AD71" s="24"/>
      <c r="AE71" s="24"/>
      <c r="AF71" s="24"/>
      <c r="AG71" s="24"/>
      <c r="AH71" s="24">
        <v>0</v>
      </c>
      <c r="AX71">
        <v>2021</v>
      </c>
      <c r="AY71">
        <v>1</v>
      </c>
      <c r="AZ71" s="24"/>
      <c r="BA71" s="24"/>
      <c r="BB71" s="24"/>
      <c r="BC71" s="24">
        <v>0</v>
      </c>
      <c r="BD71" s="24"/>
      <c r="BE71" s="24"/>
      <c r="BF71" s="24">
        <v>0</v>
      </c>
    </row>
    <row r="72" spans="23:58" x14ac:dyDescent="0.35">
      <c r="Z72" s="71">
        <v>44026</v>
      </c>
      <c r="AA72" t="s">
        <v>26</v>
      </c>
      <c r="AB72" s="24"/>
      <c r="AC72" s="24">
        <v>0</v>
      </c>
      <c r="AD72" s="24"/>
      <c r="AE72" s="24"/>
      <c r="AF72" s="24"/>
      <c r="AG72" s="24"/>
      <c r="AH72" s="24">
        <v>0</v>
      </c>
      <c r="AY72">
        <v>2</v>
      </c>
      <c r="AZ72" s="24"/>
      <c r="BA72" s="24"/>
      <c r="BB72" s="24"/>
      <c r="BC72" s="24">
        <v>0</v>
      </c>
      <c r="BD72" s="24"/>
      <c r="BE72" s="24"/>
      <c r="BF72" s="24">
        <v>0</v>
      </c>
    </row>
    <row r="73" spans="23:58" x14ac:dyDescent="0.35">
      <c r="Y73">
        <v>9</v>
      </c>
      <c r="Z73" s="71">
        <v>44053</v>
      </c>
      <c r="AA73" t="s">
        <v>36</v>
      </c>
      <c r="AB73" s="24"/>
      <c r="AC73" s="24">
        <v>0</v>
      </c>
      <c r="AD73" s="24"/>
      <c r="AE73" s="24"/>
      <c r="AF73" s="24"/>
      <c r="AG73" s="24"/>
      <c r="AH73" s="24">
        <v>0</v>
      </c>
      <c r="AY73">
        <v>6</v>
      </c>
      <c r="AZ73" s="24"/>
      <c r="BA73" s="24"/>
      <c r="BB73" s="24"/>
      <c r="BC73" s="24"/>
      <c r="BD73" s="24">
        <v>0</v>
      </c>
      <c r="BE73" s="24"/>
      <c r="BF73" s="24">
        <v>0</v>
      </c>
    </row>
    <row r="74" spans="23:58" x14ac:dyDescent="0.35">
      <c r="Y74">
        <v>10</v>
      </c>
      <c r="Z74" s="71">
        <v>44062</v>
      </c>
      <c r="AA74" t="s">
        <v>40</v>
      </c>
      <c r="AB74" s="24"/>
      <c r="AC74" s="24">
        <v>0</v>
      </c>
      <c r="AD74" s="24"/>
      <c r="AE74" s="24"/>
      <c r="AF74" s="24"/>
      <c r="AG74" s="24"/>
      <c r="AH74" s="24">
        <v>0</v>
      </c>
      <c r="AY74">
        <v>7</v>
      </c>
      <c r="AZ74" s="24"/>
      <c r="BA74" s="24"/>
      <c r="BB74" s="24"/>
      <c r="BC74" s="24"/>
      <c r="BD74" s="24">
        <v>0</v>
      </c>
      <c r="BE74" s="24"/>
      <c r="BF74" s="24">
        <v>0</v>
      </c>
    </row>
    <row r="75" spans="23:58" x14ac:dyDescent="0.35">
      <c r="Z75" s="71">
        <v>44067</v>
      </c>
      <c r="AA75" t="s">
        <v>55</v>
      </c>
      <c r="AB75" s="24"/>
      <c r="AC75" s="24">
        <v>0</v>
      </c>
      <c r="AD75" s="24"/>
      <c r="AE75" s="24"/>
      <c r="AF75" s="24"/>
      <c r="AG75" s="24"/>
      <c r="AH75" s="24">
        <v>0</v>
      </c>
      <c r="AY75">
        <v>8</v>
      </c>
      <c r="AZ75" s="24"/>
      <c r="BA75" s="24"/>
      <c r="BB75" s="24"/>
      <c r="BC75" s="24"/>
      <c r="BD75" s="24">
        <v>0</v>
      </c>
      <c r="BE75" s="24"/>
      <c r="BF75" s="24">
        <v>0</v>
      </c>
    </row>
    <row r="76" spans="23:58" x14ac:dyDescent="0.35">
      <c r="Y76">
        <v>11</v>
      </c>
      <c r="Z76" s="71">
        <v>44109</v>
      </c>
      <c r="AA76" t="s">
        <v>113</v>
      </c>
      <c r="AB76" s="24"/>
      <c r="AC76" s="24">
        <v>0</v>
      </c>
      <c r="AD76" s="24"/>
      <c r="AE76" s="24"/>
      <c r="AF76" s="24"/>
      <c r="AG76" s="24"/>
      <c r="AH76" s="24">
        <v>0</v>
      </c>
      <c r="AY76">
        <v>12</v>
      </c>
      <c r="AZ76" s="24"/>
      <c r="BA76" s="24"/>
      <c r="BB76" s="24"/>
      <c r="BC76" s="24"/>
      <c r="BD76" s="24">
        <v>0</v>
      </c>
      <c r="BE76" s="24"/>
      <c r="BF76" s="24">
        <v>0</v>
      </c>
    </row>
    <row r="77" spans="23:58" x14ac:dyDescent="0.35">
      <c r="Y77">
        <v>12</v>
      </c>
      <c r="Z77" s="71">
        <v>44121</v>
      </c>
      <c r="AA77" t="s">
        <v>122</v>
      </c>
      <c r="AB77" s="24"/>
      <c r="AC77" s="24">
        <v>0</v>
      </c>
      <c r="AD77" s="24"/>
      <c r="AE77" s="24"/>
      <c r="AF77" s="24"/>
      <c r="AG77" s="24"/>
      <c r="AH77" s="24">
        <v>0</v>
      </c>
      <c r="AY77">
        <v>4</v>
      </c>
      <c r="AZ77" s="24"/>
      <c r="BA77" s="24"/>
      <c r="BB77" s="24"/>
      <c r="BC77" s="24"/>
      <c r="BD77" s="24">
        <v>0</v>
      </c>
      <c r="BE77" s="24"/>
      <c r="BF77" s="24">
        <v>0</v>
      </c>
    </row>
    <row r="78" spans="23:58" x14ac:dyDescent="0.35">
      <c r="AA78" t="s">
        <v>124</v>
      </c>
      <c r="AB78" s="24"/>
      <c r="AC78" s="24">
        <v>0</v>
      </c>
      <c r="AD78" s="24"/>
      <c r="AE78" s="24"/>
      <c r="AF78" s="24"/>
      <c r="AG78" s="24"/>
      <c r="AH78" s="24">
        <v>0</v>
      </c>
      <c r="AX78">
        <v>2022</v>
      </c>
      <c r="AY78">
        <v>1</v>
      </c>
      <c r="AZ78" s="24"/>
      <c r="BA78" s="24"/>
      <c r="BB78" s="24"/>
      <c r="BC78" s="24"/>
      <c r="BD78" s="24">
        <v>0</v>
      </c>
      <c r="BE78" s="24"/>
      <c r="BF78" s="24">
        <v>0</v>
      </c>
    </row>
    <row r="79" spans="23:58" x14ac:dyDescent="0.35">
      <c r="Z79" s="71">
        <v>44130</v>
      </c>
      <c r="AA79" t="s">
        <v>134</v>
      </c>
      <c r="AB79" s="24"/>
      <c r="AC79" s="24">
        <v>0</v>
      </c>
      <c r="AD79" s="24"/>
      <c r="AE79" s="24"/>
      <c r="AF79" s="24"/>
      <c r="AG79" s="24"/>
      <c r="AH79" s="24">
        <v>0</v>
      </c>
      <c r="AY79">
        <v>5</v>
      </c>
      <c r="AZ79" s="24"/>
      <c r="BA79" s="24"/>
      <c r="BB79" s="24"/>
      <c r="BC79" s="24"/>
      <c r="BD79" s="24">
        <v>31599.5</v>
      </c>
      <c r="BE79" s="24"/>
      <c r="BF79" s="24">
        <v>31599.5</v>
      </c>
    </row>
    <row r="80" spans="23:58" x14ac:dyDescent="0.35">
      <c r="X80">
        <v>2021</v>
      </c>
      <c r="Y80">
        <v>1</v>
      </c>
      <c r="Z80" s="71">
        <v>44159</v>
      </c>
      <c r="AA80" t="s">
        <v>184</v>
      </c>
      <c r="AB80" s="24"/>
      <c r="AC80" s="24">
        <v>0</v>
      </c>
      <c r="AD80" s="24"/>
      <c r="AE80" s="24"/>
      <c r="AF80" s="24"/>
      <c r="AG80" s="24"/>
      <c r="AH80" s="24">
        <v>0</v>
      </c>
      <c r="AY80">
        <v>6</v>
      </c>
      <c r="AZ80" s="24"/>
      <c r="BA80" s="24"/>
      <c r="BB80" s="24"/>
      <c r="BC80" s="24"/>
      <c r="BD80" s="24">
        <v>1480</v>
      </c>
      <c r="BE80" s="24"/>
      <c r="BF80" s="24">
        <v>1480</v>
      </c>
    </row>
    <row r="81" spans="23:58" x14ac:dyDescent="0.35">
      <c r="Z81" s="71">
        <v>44205</v>
      </c>
      <c r="AA81" t="s">
        <v>250</v>
      </c>
      <c r="AB81" s="24">
        <v>0</v>
      </c>
      <c r="AC81" s="24"/>
      <c r="AD81" s="24"/>
      <c r="AE81" s="24"/>
      <c r="AF81" s="24"/>
      <c r="AG81" s="24"/>
      <c r="AH81" s="24">
        <v>0</v>
      </c>
      <c r="AY81">
        <v>4</v>
      </c>
      <c r="AZ81" s="24">
        <v>15222</v>
      </c>
      <c r="BA81" s="24"/>
      <c r="BB81" s="24"/>
      <c r="BC81" s="24"/>
      <c r="BD81" s="24">
        <v>0</v>
      </c>
      <c r="BE81" s="24"/>
      <c r="BF81" s="24">
        <v>15222</v>
      </c>
    </row>
    <row r="82" spans="23:58" x14ac:dyDescent="0.35">
      <c r="Y82">
        <v>2</v>
      </c>
      <c r="Z82" s="71">
        <v>44195</v>
      </c>
      <c r="AA82" t="s">
        <v>221</v>
      </c>
      <c r="AB82" s="24"/>
      <c r="AC82" s="24">
        <v>0</v>
      </c>
      <c r="AD82" s="24"/>
      <c r="AE82" s="24"/>
      <c r="AF82" s="24"/>
      <c r="AG82" s="24"/>
      <c r="AH82" s="24">
        <v>0</v>
      </c>
      <c r="AW82" s="46" t="s">
        <v>142</v>
      </c>
      <c r="AX82" s="46"/>
      <c r="AY82" s="46"/>
      <c r="AZ82" s="47">
        <v>15222</v>
      </c>
      <c r="BA82" s="47"/>
      <c r="BB82" s="47"/>
      <c r="BC82" s="47">
        <v>0</v>
      </c>
      <c r="BD82" s="47">
        <v>33079.5</v>
      </c>
      <c r="BE82" s="47"/>
      <c r="BF82" s="47">
        <v>48301.5</v>
      </c>
    </row>
    <row r="83" spans="23:58" x14ac:dyDescent="0.35">
      <c r="Y83">
        <v>3</v>
      </c>
      <c r="Z83" s="71">
        <v>44223</v>
      </c>
      <c r="AA83" t="s">
        <v>256</v>
      </c>
      <c r="AB83" s="24"/>
      <c r="AC83" s="24">
        <v>0</v>
      </c>
      <c r="AD83" s="24"/>
      <c r="AE83" s="24"/>
      <c r="AF83" s="24"/>
      <c r="AG83" s="24"/>
      <c r="AH83" s="24">
        <v>0</v>
      </c>
      <c r="AW83" t="s">
        <v>14</v>
      </c>
      <c r="AX83">
        <v>2020</v>
      </c>
      <c r="AY83">
        <v>6</v>
      </c>
      <c r="AZ83" s="24">
        <v>0</v>
      </c>
      <c r="BA83" s="24"/>
      <c r="BB83" s="24"/>
      <c r="BC83" s="24"/>
      <c r="BD83" s="24"/>
      <c r="BE83" s="24"/>
      <c r="BF83" s="24">
        <v>0</v>
      </c>
    </row>
    <row r="84" spans="23:58" x14ac:dyDescent="0.35">
      <c r="Y84">
        <v>5</v>
      </c>
      <c r="Z84" s="71">
        <v>44287</v>
      </c>
      <c r="AA84" t="s">
        <v>329</v>
      </c>
      <c r="AB84" s="24"/>
      <c r="AC84" s="24">
        <v>0</v>
      </c>
      <c r="AD84" s="24"/>
      <c r="AE84" s="24"/>
      <c r="AF84" s="24"/>
      <c r="AG84" s="24"/>
      <c r="AH84" s="24">
        <v>0</v>
      </c>
      <c r="AX84">
        <v>2021</v>
      </c>
      <c r="AY84">
        <v>9</v>
      </c>
      <c r="AZ84" s="24">
        <v>0</v>
      </c>
      <c r="BA84" s="24"/>
      <c r="BB84" s="24"/>
      <c r="BC84" s="24"/>
      <c r="BD84" s="24"/>
      <c r="BE84" s="24"/>
      <c r="BF84" s="24">
        <v>0</v>
      </c>
    </row>
    <row r="85" spans="23:58" x14ac:dyDescent="0.35">
      <c r="AA85" t="s">
        <v>330</v>
      </c>
      <c r="AB85" s="24"/>
      <c r="AC85" s="24">
        <v>0</v>
      </c>
      <c r="AD85" s="24"/>
      <c r="AE85" s="24"/>
      <c r="AF85" s="24"/>
      <c r="AG85" s="24"/>
      <c r="AH85" s="24">
        <v>0</v>
      </c>
      <c r="AW85" s="46" t="s">
        <v>143</v>
      </c>
      <c r="AX85" s="46"/>
      <c r="AY85" s="46"/>
      <c r="AZ85" s="47">
        <v>0</v>
      </c>
      <c r="BA85" s="47"/>
      <c r="BB85" s="47"/>
      <c r="BC85" s="47"/>
      <c r="BD85" s="47"/>
      <c r="BE85" s="47"/>
      <c r="BF85" s="47">
        <v>0</v>
      </c>
    </row>
    <row r="86" spans="23:58" x14ac:dyDescent="0.35">
      <c r="Z86" s="71">
        <v>44337</v>
      </c>
      <c r="AA86" t="s">
        <v>347</v>
      </c>
      <c r="AB86" s="24"/>
      <c r="AC86" s="24">
        <v>0</v>
      </c>
      <c r="AD86" s="24"/>
      <c r="AE86" s="24"/>
      <c r="AF86" s="24"/>
      <c r="AG86" s="24"/>
      <c r="AH86" s="24">
        <v>0</v>
      </c>
      <c r="AW86" t="s">
        <v>54</v>
      </c>
      <c r="AX86">
        <v>2020</v>
      </c>
      <c r="AY86">
        <v>8</v>
      </c>
      <c r="AZ86" s="24">
        <v>0</v>
      </c>
      <c r="BA86" s="24"/>
      <c r="BB86" s="24"/>
      <c r="BC86" s="24"/>
      <c r="BD86" s="24"/>
      <c r="BE86" s="24"/>
      <c r="BF86" s="24">
        <v>0</v>
      </c>
    </row>
    <row r="87" spans="23:58" x14ac:dyDescent="0.35">
      <c r="Y87">
        <v>10</v>
      </c>
      <c r="Z87" s="71">
        <v>44453</v>
      </c>
      <c r="AA87" t="s">
        <v>377</v>
      </c>
      <c r="AB87" s="24"/>
      <c r="AC87" s="24">
        <v>0</v>
      </c>
      <c r="AD87" s="24"/>
      <c r="AE87" s="24"/>
      <c r="AF87" s="24"/>
      <c r="AG87" s="24"/>
      <c r="AH87" s="24">
        <v>0</v>
      </c>
      <c r="AY87">
        <v>9</v>
      </c>
      <c r="AZ87" s="24">
        <v>0</v>
      </c>
      <c r="BA87" s="24"/>
      <c r="BB87" s="24"/>
      <c r="BC87" s="24"/>
      <c r="BD87" s="24"/>
      <c r="BE87" s="24"/>
      <c r="BF87" s="24">
        <v>0</v>
      </c>
    </row>
    <row r="88" spans="23:58" x14ac:dyDescent="0.35">
      <c r="Y88">
        <v>11</v>
      </c>
      <c r="Z88" s="71">
        <v>44476</v>
      </c>
      <c r="AA88" t="s">
        <v>411</v>
      </c>
      <c r="AB88" s="24"/>
      <c r="AC88" s="24">
        <v>0</v>
      </c>
      <c r="AD88" s="24"/>
      <c r="AE88" s="24"/>
      <c r="AF88" s="24"/>
      <c r="AG88" s="24"/>
      <c r="AH88" s="24">
        <v>0</v>
      </c>
      <c r="AY88">
        <v>11</v>
      </c>
      <c r="AZ88" s="24">
        <v>0</v>
      </c>
      <c r="BA88" s="24"/>
      <c r="BB88" s="24"/>
      <c r="BC88" s="24"/>
      <c r="BD88" s="24"/>
      <c r="BE88" s="24"/>
      <c r="BF88" s="24">
        <v>0</v>
      </c>
    </row>
    <row r="89" spans="23:58" x14ac:dyDescent="0.35">
      <c r="Z89" s="71">
        <v>44477</v>
      </c>
      <c r="AA89" t="s">
        <v>413</v>
      </c>
      <c r="AB89" s="24"/>
      <c r="AC89" s="24">
        <v>0</v>
      </c>
      <c r="AD89" s="24"/>
      <c r="AE89" s="24"/>
      <c r="AF89" s="24"/>
      <c r="AG89" s="24"/>
      <c r="AH89" s="24">
        <v>0</v>
      </c>
      <c r="AX89">
        <v>2021</v>
      </c>
      <c r="AY89">
        <v>2</v>
      </c>
      <c r="AZ89" s="24">
        <v>0</v>
      </c>
      <c r="BA89" s="24"/>
      <c r="BB89" s="24"/>
      <c r="BC89" s="24"/>
      <c r="BD89" s="24"/>
      <c r="BE89" s="24"/>
      <c r="BF89" s="24">
        <v>0</v>
      </c>
    </row>
    <row r="90" spans="23:58" x14ac:dyDescent="0.35">
      <c r="Y90">
        <v>12</v>
      </c>
      <c r="Z90" s="71">
        <v>44502</v>
      </c>
      <c r="AA90" t="s">
        <v>466</v>
      </c>
      <c r="AB90" s="24"/>
      <c r="AC90" s="24">
        <v>0</v>
      </c>
      <c r="AD90" s="24"/>
      <c r="AE90" s="24"/>
      <c r="AF90" s="24"/>
      <c r="AG90" s="24"/>
      <c r="AH90" s="24">
        <v>0</v>
      </c>
      <c r="AY90">
        <v>10</v>
      </c>
      <c r="AZ90" s="24">
        <v>0</v>
      </c>
      <c r="BA90" s="24"/>
      <c r="BB90" s="24"/>
      <c r="BC90" s="24"/>
      <c r="BD90" s="24"/>
      <c r="BE90" s="24"/>
      <c r="BF90" s="24">
        <v>0</v>
      </c>
    </row>
    <row r="91" spans="23:58" x14ac:dyDescent="0.35">
      <c r="X91">
        <v>2022</v>
      </c>
      <c r="Y91">
        <v>1</v>
      </c>
      <c r="Z91" s="71">
        <v>44523</v>
      </c>
      <c r="AA91" t="s">
        <v>489</v>
      </c>
      <c r="AB91" s="24"/>
      <c r="AC91" s="24">
        <v>0</v>
      </c>
      <c r="AD91" s="24"/>
      <c r="AE91" s="24"/>
      <c r="AF91" s="24"/>
      <c r="AG91" s="24"/>
      <c r="AH91" s="24">
        <v>0</v>
      </c>
      <c r="AY91">
        <v>11</v>
      </c>
      <c r="AZ91" s="24">
        <v>0</v>
      </c>
      <c r="BA91" s="24"/>
      <c r="BB91" s="24"/>
      <c r="BC91" s="24"/>
      <c r="BD91" s="24"/>
      <c r="BE91" s="24"/>
      <c r="BF91" s="24">
        <v>0</v>
      </c>
    </row>
    <row r="92" spans="23:58" x14ac:dyDescent="0.35">
      <c r="Y92">
        <v>2</v>
      </c>
      <c r="Z92" s="71">
        <v>44571</v>
      </c>
      <c r="AA92" t="s">
        <v>560</v>
      </c>
      <c r="AB92" s="24"/>
      <c r="AC92" s="24">
        <v>0</v>
      </c>
      <c r="AD92" s="24"/>
      <c r="AE92" s="24"/>
      <c r="AF92" s="24"/>
      <c r="AG92" s="24"/>
      <c r="AH92" s="24">
        <v>0</v>
      </c>
      <c r="AW92" s="46" t="s">
        <v>144</v>
      </c>
      <c r="AX92" s="46"/>
      <c r="AY92" s="46"/>
      <c r="AZ92" s="47">
        <v>0</v>
      </c>
      <c r="BA92" s="47"/>
      <c r="BB92" s="47"/>
      <c r="BC92" s="47"/>
      <c r="BD92" s="47"/>
      <c r="BE92" s="47"/>
      <c r="BF92" s="47">
        <v>0</v>
      </c>
    </row>
    <row r="93" spans="23:58" x14ac:dyDescent="0.35">
      <c r="Y93">
        <v>5</v>
      </c>
      <c r="Z93" s="71">
        <v>44659</v>
      </c>
      <c r="AA93" t="s">
        <v>698</v>
      </c>
      <c r="AB93" s="24"/>
      <c r="AC93" s="24">
        <v>7316</v>
      </c>
      <c r="AD93" s="24"/>
      <c r="AE93" s="24"/>
      <c r="AF93" s="24"/>
      <c r="AG93" s="24"/>
      <c r="AH93" s="24">
        <v>7316</v>
      </c>
      <c r="AW93" t="s">
        <v>64</v>
      </c>
      <c r="AX93">
        <v>2020</v>
      </c>
      <c r="AY93">
        <v>12</v>
      </c>
      <c r="AZ93" s="24"/>
      <c r="BA93" s="24"/>
      <c r="BB93" s="24"/>
      <c r="BC93" s="24">
        <v>0</v>
      </c>
      <c r="BD93" s="24"/>
      <c r="BE93" s="24"/>
      <c r="BF93" s="24">
        <v>0</v>
      </c>
    </row>
    <row r="94" spans="23:58" x14ac:dyDescent="0.35">
      <c r="Y94">
        <v>4</v>
      </c>
      <c r="Z94" s="71">
        <v>44611</v>
      </c>
      <c r="AA94" t="s">
        <v>615</v>
      </c>
      <c r="AB94" s="24"/>
      <c r="AC94" s="24">
        <v>0</v>
      </c>
      <c r="AD94" s="24"/>
      <c r="AE94" s="24"/>
      <c r="AF94" s="24"/>
      <c r="AG94" s="24"/>
      <c r="AH94" s="24">
        <v>0</v>
      </c>
      <c r="AX94">
        <v>2021</v>
      </c>
      <c r="AY94">
        <v>1</v>
      </c>
      <c r="AZ94" s="24">
        <v>0</v>
      </c>
      <c r="BA94" s="24"/>
      <c r="BB94" s="24"/>
      <c r="BC94" s="24">
        <v>0</v>
      </c>
      <c r="BD94" s="24"/>
      <c r="BE94" s="24"/>
      <c r="BF94" s="24">
        <v>0</v>
      </c>
    </row>
    <row r="95" spans="23:58" x14ac:dyDescent="0.35">
      <c r="Z95" s="71">
        <v>44618</v>
      </c>
      <c r="AA95" t="s">
        <v>621</v>
      </c>
      <c r="AB95" s="24"/>
      <c r="AC95" s="24">
        <v>0</v>
      </c>
      <c r="AD95" s="24"/>
      <c r="AE95" s="24"/>
      <c r="AF95" s="24"/>
      <c r="AG95" s="24"/>
      <c r="AH95" s="24">
        <v>0</v>
      </c>
      <c r="AY95">
        <v>2</v>
      </c>
      <c r="AZ95" s="24"/>
      <c r="BA95" s="24"/>
      <c r="BB95" s="24"/>
      <c r="BC95" s="24">
        <v>0</v>
      </c>
      <c r="BD95" s="24"/>
      <c r="BE95" s="24"/>
      <c r="BF95" s="24">
        <v>0</v>
      </c>
    </row>
    <row r="96" spans="23:58" x14ac:dyDescent="0.35">
      <c r="W96" s="46" t="s">
        <v>140</v>
      </c>
      <c r="X96" s="46"/>
      <c r="Y96" s="46"/>
      <c r="Z96" s="46"/>
      <c r="AA96" s="46"/>
      <c r="AB96" s="47">
        <v>0</v>
      </c>
      <c r="AC96" s="47">
        <v>7316</v>
      </c>
      <c r="AD96" s="47"/>
      <c r="AE96" s="47"/>
      <c r="AF96" s="47"/>
      <c r="AG96" s="47"/>
      <c r="AH96" s="47">
        <v>7316</v>
      </c>
      <c r="AY96">
        <v>3</v>
      </c>
      <c r="AZ96" s="24"/>
      <c r="BA96" s="24"/>
      <c r="BB96" s="24"/>
      <c r="BC96" s="24">
        <v>0</v>
      </c>
      <c r="BD96" s="24"/>
      <c r="BE96" s="24"/>
      <c r="BF96" s="24">
        <v>0</v>
      </c>
    </row>
    <row r="97" spans="23:58" x14ac:dyDescent="0.35">
      <c r="W97" t="s">
        <v>43</v>
      </c>
      <c r="X97">
        <v>2020</v>
      </c>
      <c r="Y97">
        <v>8</v>
      </c>
      <c r="Z97" s="71">
        <v>44062</v>
      </c>
      <c r="AA97" t="s">
        <v>41</v>
      </c>
      <c r="AB97" s="24">
        <v>0</v>
      </c>
      <c r="AC97" s="24"/>
      <c r="AD97" s="24"/>
      <c r="AE97" s="24"/>
      <c r="AF97" s="24"/>
      <c r="AG97" s="24"/>
      <c r="AH97" s="24">
        <v>0</v>
      </c>
      <c r="AY97">
        <v>5</v>
      </c>
      <c r="AZ97" s="24"/>
      <c r="BA97" s="24"/>
      <c r="BB97" s="24"/>
      <c r="BC97" s="24">
        <v>0</v>
      </c>
      <c r="BD97" s="24"/>
      <c r="BE97" s="24"/>
      <c r="BF97" s="24">
        <v>0</v>
      </c>
    </row>
    <row r="98" spans="23:58" x14ac:dyDescent="0.35">
      <c r="Y98">
        <v>11</v>
      </c>
      <c r="Z98" s="71">
        <v>44144</v>
      </c>
      <c r="AA98" t="s">
        <v>156</v>
      </c>
      <c r="AB98" s="24">
        <v>0</v>
      </c>
      <c r="AC98" s="24"/>
      <c r="AD98" s="24"/>
      <c r="AE98" s="24"/>
      <c r="AF98" s="24"/>
      <c r="AG98" s="24"/>
      <c r="AH98" s="24">
        <v>0</v>
      </c>
      <c r="AY98">
        <v>7</v>
      </c>
      <c r="AZ98" s="24"/>
      <c r="BA98" s="24"/>
      <c r="BB98" s="24"/>
      <c r="BC98" s="24">
        <v>0</v>
      </c>
      <c r="BD98" s="24"/>
      <c r="BE98" s="24"/>
      <c r="BF98" s="24">
        <v>0</v>
      </c>
    </row>
    <row r="99" spans="23:58" x14ac:dyDescent="0.35">
      <c r="X99">
        <v>2021</v>
      </c>
      <c r="Y99">
        <v>10</v>
      </c>
      <c r="Z99" s="71">
        <v>44470</v>
      </c>
      <c r="AA99" t="s">
        <v>405</v>
      </c>
      <c r="AB99" s="24">
        <v>0</v>
      </c>
      <c r="AC99" s="24"/>
      <c r="AD99" s="24"/>
      <c r="AE99" s="24"/>
      <c r="AF99" s="24"/>
      <c r="AG99" s="24"/>
      <c r="AH99" s="24">
        <v>0</v>
      </c>
      <c r="AY99">
        <v>8</v>
      </c>
      <c r="AZ99" s="24"/>
      <c r="BA99" s="24"/>
      <c r="BB99" s="24"/>
      <c r="BC99" s="24"/>
      <c r="BD99" s="24">
        <v>0</v>
      </c>
      <c r="BE99" s="24"/>
      <c r="BF99" s="24">
        <v>0</v>
      </c>
    </row>
    <row r="100" spans="23:58" x14ac:dyDescent="0.35">
      <c r="X100">
        <v>2022</v>
      </c>
      <c r="Y100">
        <v>1</v>
      </c>
      <c r="Z100" s="71">
        <v>44586</v>
      </c>
      <c r="AA100" t="s">
        <v>578</v>
      </c>
      <c r="AB100" s="24">
        <v>0</v>
      </c>
      <c r="AC100" s="24"/>
      <c r="AD100" s="24"/>
      <c r="AE100" s="24"/>
      <c r="AF100" s="24"/>
      <c r="AG100" s="24"/>
      <c r="AH100" s="24">
        <v>0</v>
      </c>
      <c r="AY100">
        <v>9</v>
      </c>
      <c r="AZ100" s="24"/>
      <c r="BA100" s="24"/>
      <c r="BB100" s="24"/>
      <c r="BC100" s="24"/>
      <c r="BD100" s="24">
        <v>0</v>
      </c>
      <c r="BE100" s="24"/>
      <c r="BF100" s="24">
        <v>0</v>
      </c>
    </row>
    <row r="101" spans="23:58" x14ac:dyDescent="0.35">
      <c r="Y101">
        <v>2</v>
      </c>
      <c r="Z101" s="71">
        <v>44613</v>
      </c>
      <c r="AA101" t="s">
        <v>617</v>
      </c>
      <c r="AB101" s="24">
        <v>0</v>
      </c>
      <c r="AC101" s="24"/>
      <c r="AD101" s="24"/>
      <c r="AE101" s="24"/>
      <c r="AF101" s="24"/>
      <c r="AG101" s="24"/>
      <c r="AH101" s="24">
        <v>0</v>
      </c>
      <c r="AY101">
        <v>4</v>
      </c>
      <c r="AZ101" s="24"/>
      <c r="BA101" s="24"/>
      <c r="BB101" s="24"/>
      <c r="BC101" s="24">
        <v>0</v>
      </c>
      <c r="BD101" s="24"/>
      <c r="BE101" s="24"/>
      <c r="BF101" s="24">
        <v>0</v>
      </c>
    </row>
    <row r="102" spans="23:58" x14ac:dyDescent="0.35">
      <c r="Y102">
        <v>3</v>
      </c>
      <c r="Z102" s="71">
        <v>44632</v>
      </c>
      <c r="AA102" t="s">
        <v>655</v>
      </c>
      <c r="AB102" s="24">
        <v>0</v>
      </c>
      <c r="AC102" s="24"/>
      <c r="AD102" s="24"/>
      <c r="AE102" s="24"/>
      <c r="AF102" s="24"/>
      <c r="AG102" s="24"/>
      <c r="AH102" s="24">
        <v>0</v>
      </c>
      <c r="AX102">
        <v>2022</v>
      </c>
      <c r="AY102">
        <v>1</v>
      </c>
      <c r="AZ102" s="24"/>
      <c r="BA102" s="24"/>
      <c r="BB102" s="24"/>
      <c r="BC102" s="24"/>
      <c r="BD102" s="24">
        <v>0</v>
      </c>
      <c r="BE102" s="24"/>
      <c r="BF102" s="24">
        <v>0</v>
      </c>
    </row>
    <row r="103" spans="23:58" x14ac:dyDescent="0.35">
      <c r="Z103" s="71">
        <v>44641</v>
      </c>
      <c r="AA103" t="s">
        <v>663</v>
      </c>
      <c r="AB103" s="24">
        <v>0</v>
      </c>
      <c r="AC103" s="24"/>
      <c r="AD103" s="24"/>
      <c r="AE103" s="24"/>
      <c r="AF103" s="24"/>
      <c r="AG103" s="24"/>
      <c r="AH103" s="24">
        <v>0</v>
      </c>
      <c r="AY103">
        <v>2</v>
      </c>
      <c r="AZ103" s="24"/>
      <c r="BA103" s="24"/>
      <c r="BB103" s="24"/>
      <c r="BC103" s="24"/>
      <c r="BD103" s="24">
        <v>0</v>
      </c>
      <c r="BE103" s="24"/>
      <c r="BF103" s="24">
        <v>0</v>
      </c>
    </row>
    <row r="104" spans="23:58" x14ac:dyDescent="0.35">
      <c r="W104" s="46" t="s">
        <v>141</v>
      </c>
      <c r="X104" s="46"/>
      <c r="Y104" s="46"/>
      <c r="Z104" s="46"/>
      <c r="AA104" s="46"/>
      <c r="AB104" s="47">
        <v>0</v>
      </c>
      <c r="AC104" s="47"/>
      <c r="AD104" s="47"/>
      <c r="AE104" s="47"/>
      <c r="AF104" s="47"/>
      <c r="AG104" s="47"/>
      <c r="AH104" s="47">
        <v>0</v>
      </c>
      <c r="AY104">
        <v>3</v>
      </c>
      <c r="AZ104" s="24"/>
      <c r="BA104" s="24"/>
      <c r="BB104" s="24"/>
      <c r="BC104" s="24"/>
      <c r="BD104" s="24">
        <v>0</v>
      </c>
      <c r="BE104" s="24"/>
      <c r="BF104" s="24">
        <v>0</v>
      </c>
    </row>
    <row r="105" spans="23:58" x14ac:dyDescent="0.35">
      <c r="W105" t="s">
        <v>23</v>
      </c>
      <c r="X105">
        <v>2020</v>
      </c>
      <c r="Y105">
        <v>10</v>
      </c>
      <c r="Z105" s="71">
        <v>44013</v>
      </c>
      <c r="AA105" t="s">
        <v>21</v>
      </c>
      <c r="AB105" s="24"/>
      <c r="AC105" s="24"/>
      <c r="AD105" s="24"/>
      <c r="AE105" s="24">
        <v>0</v>
      </c>
      <c r="AF105" s="24"/>
      <c r="AG105" s="24"/>
      <c r="AH105" s="24">
        <v>0</v>
      </c>
      <c r="AY105">
        <v>5</v>
      </c>
      <c r="AZ105" s="24"/>
      <c r="BA105" s="24"/>
      <c r="BB105" s="24"/>
      <c r="BC105" s="24"/>
      <c r="BD105" s="24">
        <v>0</v>
      </c>
      <c r="BE105" s="24"/>
      <c r="BF105" s="24">
        <v>0</v>
      </c>
    </row>
    <row r="106" spans="23:58" x14ac:dyDescent="0.35">
      <c r="Y106">
        <v>11</v>
      </c>
      <c r="Z106" s="71">
        <v>44044</v>
      </c>
      <c r="AA106" t="s">
        <v>30</v>
      </c>
      <c r="AB106" s="24"/>
      <c r="AC106" s="24"/>
      <c r="AD106" s="24"/>
      <c r="AE106" s="24">
        <v>0</v>
      </c>
      <c r="AF106" s="24"/>
      <c r="AG106" s="24"/>
      <c r="AH106" s="24">
        <v>0</v>
      </c>
      <c r="AY106">
        <v>6</v>
      </c>
      <c r="AZ106" s="24"/>
      <c r="BA106" s="24"/>
      <c r="BB106" s="24"/>
      <c r="BC106" s="24"/>
      <c r="BD106" s="24">
        <v>14215.6</v>
      </c>
      <c r="BE106" s="24"/>
      <c r="BF106" s="24">
        <v>14215.6</v>
      </c>
    </row>
    <row r="107" spans="23:58" x14ac:dyDescent="0.35">
      <c r="Y107">
        <v>12</v>
      </c>
      <c r="Z107" s="71">
        <v>44051</v>
      </c>
      <c r="AA107" t="s">
        <v>31</v>
      </c>
      <c r="AB107" s="24"/>
      <c r="AC107" s="24"/>
      <c r="AD107" s="24"/>
      <c r="AE107" s="24">
        <v>0</v>
      </c>
      <c r="AF107" s="24"/>
      <c r="AG107" s="24"/>
      <c r="AH107" s="24">
        <v>0</v>
      </c>
      <c r="AY107">
        <v>7</v>
      </c>
      <c r="AZ107" s="24"/>
      <c r="BA107" s="24"/>
      <c r="BB107" s="24"/>
      <c r="BC107" s="24"/>
      <c r="BD107" s="24">
        <v>29465</v>
      </c>
      <c r="BE107" s="24"/>
      <c r="BF107" s="24">
        <v>29465</v>
      </c>
    </row>
    <row r="108" spans="23:58" x14ac:dyDescent="0.35">
      <c r="AA108" t="s">
        <v>32</v>
      </c>
      <c r="AB108" s="24"/>
      <c r="AC108" s="24"/>
      <c r="AD108" s="24"/>
      <c r="AE108" s="24">
        <v>0</v>
      </c>
      <c r="AF108" s="24"/>
      <c r="AG108" s="24"/>
      <c r="AH108" s="24">
        <v>0</v>
      </c>
      <c r="AY108">
        <v>8</v>
      </c>
      <c r="AZ108" s="24"/>
      <c r="BA108" s="24"/>
      <c r="BB108" s="24"/>
      <c r="BC108" s="24"/>
      <c r="BD108" s="24">
        <v>11160</v>
      </c>
      <c r="BE108" s="24"/>
      <c r="BF108" s="24">
        <v>11160</v>
      </c>
    </row>
    <row r="109" spans="23:58" x14ac:dyDescent="0.35">
      <c r="X109">
        <v>2021</v>
      </c>
      <c r="Y109">
        <v>1</v>
      </c>
      <c r="Z109" s="71">
        <v>44091</v>
      </c>
      <c r="AA109" t="s">
        <v>103</v>
      </c>
      <c r="AB109" s="24"/>
      <c r="AC109" s="24"/>
      <c r="AD109" s="24"/>
      <c r="AE109" s="24">
        <v>0</v>
      </c>
      <c r="AF109" s="24"/>
      <c r="AG109" s="24"/>
      <c r="AH109" s="24">
        <v>0</v>
      </c>
      <c r="AY109">
        <v>4</v>
      </c>
      <c r="AZ109" s="24"/>
      <c r="BA109" s="24"/>
      <c r="BB109" s="24"/>
      <c r="BC109" s="24"/>
      <c r="BD109" s="24">
        <v>0</v>
      </c>
      <c r="BE109" s="24"/>
      <c r="BF109" s="24">
        <v>0</v>
      </c>
    </row>
    <row r="110" spans="23:58" x14ac:dyDescent="0.35">
      <c r="Z110" s="71">
        <v>44096</v>
      </c>
      <c r="AA110" t="s">
        <v>105</v>
      </c>
      <c r="AB110" s="24"/>
      <c r="AC110" s="24"/>
      <c r="AD110" s="24"/>
      <c r="AE110" s="24">
        <v>0</v>
      </c>
      <c r="AF110" s="24"/>
      <c r="AG110" s="24"/>
      <c r="AH110" s="24">
        <v>0</v>
      </c>
      <c r="AW110" s="46" t="s">
        <v>209</v>
      </c>
      <c r="AX110" s="46"/>
      <c r="AY110" s="46"/>
      <c r="AZ110" s="47">
        <v>0</v>
      </c>
      <c r="BA110" s="47"/>
      <c r="BB110" s="47"/>
      <c r="BC110" s="47">
        <v>0</v>
      </c>
      <c r="BD110" s="47">
        <v>54840.6</v>
      </c>
      <c r="BE110" s="47"/>
      <c r="BF110" s="47">
        <v>54840.6</v>
      </c>
    </row>
    <row r="111" spans="23:58" x14ac:dyDescent="0.35">
      <c r="Y111">
        <v>2</v>
      </c>
      <c r="Z111" s="71">
        <v>44112</v>
      </c>
      <c r="AA111" t="s">
        <v>114</v>
      </c>
      <c r="AB111" s="24"/>
      <c r="AC111" s="24"/>
      <c r="AD111" s="24"/>
      <c r="AE111" s="24">
        <v>0</v>
      </c>
      <c r="AF111" s="24"/>
      <c r="AG111" s="24"/>
      <c r="AH111" s="24">
        <v>0</v>
      </c>
      <c r="AW111" t="s">
        <v>178</v>
      </c>
      <c r="AX111">
        <v>2020</v>
      </c>
      <c r="AY111">
        <v>11</v>
      </c>
      <c r="AZ111" s="24">
        <v>0</v>
      </c>
      <c r="BA111" s="24"/>
      <c r="BB111" s="24"/>
      <c r="BC111" s="24"/>
      <c r="BD111" s="24"/>
      <c r="BE111" s="24"/>
      <c r="BF111" s="24">
        <v>0</v>
      </c>
    </row>
    <row r="112" spans="23:58" x14ac:dyDescent="0.35">
      <c r="Z112" s="71">
        <v>44116</v>
      </c>
      <c r="AA112" t="s">
        <v>116</v>
      </c>
      <c r="AB112" s="24"/>
      <c r="AC112" s="24"/>
      <c r="AD112" s="24"/>
      <c r="AE112" s="24">
        <v>0</v>
      </c>
      <c r="AF112" s="24"/>
      <c r="AG112" s="24"/>
      <c r="AH112" s="24">
        <v>0</v>
      </c>
      <c r="AW112" s="46" t="s">
        <v>190</v>
      </c>
      <c r="AX112" s="46"/>
      <c r="AY112" s="46"/>
      <c r="AZ112" s="47">
        <v>0</v>
      </c>
      <c r="BA112" s="47"/>
      <c r="BB112" s="47"/>
      <c r="BC112" s="47"/>
      <c r="BD112" s="47"/>
      <c r="BE112" s="47"/>
      <c r="BF112" s="47">
        <v>0</v>
      </c>
    </row>
    <row r="113" spans="24:58" x14ac:dyDescent="0.35">
      <c r="Y113">
        <v>6</v>
      </c>
      <c r="Z113" s="71">
        <v>44251</v>
      </c>
      <c r="AA113" t="s">
        <v>280</v>
      </c>
      <c r="AB113" s="24"/>
      <c r="AC113" s="24"/>
      <c r="AD113" s="24"/>
      <c r="AE113" s="24"/>
      <c r="AF113" s="24">
        <v>0</v>
      </c>
      <c r="AG113" s="24"/>
      <c r="AH113" s="24">
        <v>0</v>
      </c>
      <c r="AW113" t="s">
        <v>228</v>
      </c>
      <c r="AX113">
        <v>2020</v>
      </c>
      <c r="AY113">
        <v>12</v>
      </c>
      <c r="AZ113" s="24">
        <v>0</v>
      </c>
      <c r="BA113" s="24"/>
      <c r="BB113" s="24"/>
      <c r="BC113" s="24"/>
      <c r="BD113" s="24"/>
      <c r="BE113" s="24"/>
      <c r="BF113" s="24">
        <v>0</v>
      </c>
    </row>
    <row r="114" spans="24:58" x14ac:dyDescent="0.35">
      <c r="Y114">
        <v>7</v>
      </c>
      <c r="Z114" s="71">
        <v>44263</v>
      </c>
      <c r="AA114" t="s">
        <v>291</v>
      </c>
      <c r="AB114" s="24"/>
      <c r="AC114" s="24"/>
      <c r="AD114" s="24"/>
      <c r="AE114" s="24"/>
      <c r="AF114" s="24">
        <v>0</v>
      </c>
      <c r="AG114" s="24"/>
      <c r="AH114" s="24">
        <v>0</v>
      </c>
      <c r="AW114" s="46" t="s">
        <v>229</v>
      </c>
      <c r="AX114" s="46"/>
      <c r="AY114" s="46"/>
      <c r="AZ114" s="47">
        <v>0</v>
      </c>
      <c r="BA114" s="47"/>
      <c r="BB114" s="47"/>
      <c r="BC114" s="47"/>
      <c r="BD114" s="47"/>
      <c r="BE114" s="47"/>
      <c r="BF114" s="47">
        <v>0</v>
      </c>
    </row>
    <row r="115" spans="24:58" x14ac:dyDescent="0.35">
      <c r="Z115" s="71">
        <v>44278</v>
      </c>
      <c r="AA115" t="s">
        <v>324</v>
      </c>
      <c r="AB115" s="24"/>
      <c r="AC115" s="24"/>
      <c r="AD115" s="24"/>
      <c r="AE115" s="24"/>
      <c r="AF115" s="24">
        <v>0</v>
      </c>
      <c r="AG115" s="24"/>
      <c r="AH115" s="24">
        <v>0</v>
      </c>
      <c r="AW115" t="s">
        <v>233</v>
      </c>
      <c r="AX115">
        <v>2021</v>
      </c>
      <c r="AY115">
        <v>1</v>
      </c>
      <c r="AZ115" s="24">
        <v>0</v>
      </c>
      <c r="BA115" s="24"/>
      <c r="BB115" s="24"/>
      <c r="BC115" s="24"/>
      <c r="BD115" s="24"/>
      <c r="BE115" s="24"/>
      <c r="BF115" s="24">
        <v>0</v>
      </c>
    </row>
    <row r="116" spans="24:58" x14ac:dyDescent="0.35">
      <c r="Z116" s="71">
        <v>44285</v>
      </c>
      <c r="AA116" t="s">
        <v>328</v>
      </c>
      <c r="AB116" s="24"/>
      <c r="AC116" s="24"/>
      <c r="AD116" s="24"/>
      <c r="AE116" s="24"/>
      <c r="AF116" s="24">
        <v>0</v>
      </c>
      <c r="AG116" s="24"/>
      <c r="AH116" s="24">
        <v>0</v>
      </c>
      <c r="AY116">
        <v>2</v>
      </c>
      <c r="AZ116" s="24">
        <v>0</v>
      </c>
      <c r="BA116" s="24"/>
      <c r="BB116" s="24"/>
      <c r="BC116" s="24"/>
      <c r="BD116" s="24"/>
      <c r="BE116" s="24"/>
      <c r="BF116" s="24">
        <v>0</v>
      </c>
    </row>
    <row r="117" spans="24:58" x14ac:dyDescent="0.35">
      <c r="Y117">
        <v>8</v>
      </c>
      <c r="Z117" s="71">
        <v>44319</v>
      </c>
      <c r="AA117" t="s">
        <v>335</v>
      </c>
      <c r="AB117" s="24"/>
      <c r="AC117" s="24"/>
      <c r="AD117" s="24"/>
      <c r="AE117" s="24"/>
      <c r="AF117" s="24">
        <v>0</v>
      </c>
      <c r="AG117" s="24"/>
      <c r="AH117" s="24">
        <v>0</v>
      </c>
      <c r="AY117">
        <v>5</v>
      </c>
      <c r="AZ117" s="24">
        <v>0</v>
      </c>
      <c r="BA117" s="24"/>
      <c r="BB117" s="24"/>
      <c r="BC117" s="24"/>
      <c r="BD117" s="24"/>
      <c r="BE117" s="24"/>
      <c r="BF117" s="24">
        <v>0</v>
      </c>
    </row>
    <row r="118" spans="24:58" x14ac:dyDescent="0.35">
      <c r="Y118">
        <v>12</v>
      </c>
      <c r="Z118" s="71">
        <v>44440</v>
      </c>
      <c r="AA118" t="s">
        <v>375</v>
      </c>
      <c r="AB118" s="24"/>
      <c r="AC118" s="24"/>
      <c r="AD118" s="24"/>
      <c r="AE118" s="24"/>
      <c r="AF118" s="24">
        <v>0</v>
      </c>
      <c r="AG118" s="24"/>
      <c r="AH118" s="24">
        <v>0</v>
      </c>
      <c r="AY118">
        <v>10</v>
      </c>
      <c r="AZ118" s="24">
        <v>0</v>
      </c>
      <c r="BA118" s="24"/>
      <c r="BB118" s="24"/>
      <c r="BC118" s="24"/>
      <c r="BD118" s="24"/>
      <c r="BE118" s="24"/>
      <c r="BF118" s="24">
        <v>0</v>
      </c>
    </row>
    <row r="119" spans="24:58" x14ac:dyDescent="0.35">
      <c r="Y119">
        <v>4</v>
      </c>
      <c r="Z119" s="71">
        <v>44191</v>
      </c>
      <c r="AA119" t="s">
        <v>216</v>
      </c>
      <c r="AB119" s="24"/>
      <c r="AC119" s="24"/>
      <c r="AD119" s="24"/>
      <c r="AE119" s="24"/>
      <c r="AF119" s="24">
        <v>0</v>
      </c>
      <c r="AG119" s="24"/>
      <c r="AH119" s="24">
        <v>0</v>
      </c>
      <c r="AY119">
        <v>11</v>
      </c>
      <c r="AZ119" s="24">
        <v>0</v>
      </c>
      <c r="BA119" s="24"/>
      <c r="BB119" s="24"/>
      <c r="BC119" s="24"/>
      <c r="BD119" s="24"/>
      <c r="BE119" s="24"/>
      <c r="BF119" s="24">
        <v>0</v>
      </c>
    </row>
    <row r="120" spans="24:58" x14ac:dyDescent="0.35">
      <c r="X120">
        <v>2022</v>
      </c>
      <c r="Y120">
        <v>1</v>
      </c>
      <c r="Z120" s="71">
        <v>44466</v>
      </c>
      <c r="AA120" t="s">
        <v>383</v>
      </c>
      <c r="AB120" s="24"/>
      <c r="AC120" s="24"/>
      <c r="AD120" s="24"/>
      <c r="AE120" s="24"/>
      <c r="AF120" s="24">
        <v>0</v>
      </c>
      <c r="AG120" s="24"/>
      <c r="AH120" s="24">
        <v>0</v>
      </c>
      <c r="AY120">
        <v>12</v>
      </c>
      <c r="AZ120" s="24">
        <v>0</v>
      </c>
      <c r="BA120" s="24"/>
      <c r="BB120" s="24"/>
      <c r="BC120" s="24"/>
      <c r="BD120" s="24"/>
      <c r="BE120" s="24"/>
      <c r="BF120" s="24">
        <v>0</v>
      </c>
    </row>
    <row r="121" spans="24:58" x14ac:dyDescent="0.35">
      <c r="Z121" s="71">
        <v>44469</v>
      </c>
      <c r="AA121" t="s">
        <v>386</v>
      </c>
      <c r="AB121" s="24"/>
      <c r="AC121" s="24"/>
      <c r="AD121" s="24"/>
      <c r="AE121" s="24"/>
      <c r="AF121" s="24">
        <v>0</v>
      </c>
      <c r="AG121" s="24"/>
      <c r="AH121" s="24">
        <v>0</v>
      </c>
      <c r="AW121" s="46" t="s">
        <v>261</v>
      </c>
      <c r="AX121" s="46"/>
      <c r="AY121" s="46"/>
      <c r="AZ121" s="47">
        <v>0</v>
      </c>
      <c r="BA121" s="47"/>
      <c r="BB121" s="47"/>
      <c r="BC121" s="47"/>
      <c r="BD121" s="47"/>
      <c r="BE121" s="47"/>
      <c r="BF121" s="47">
        <v>0</v>
      </c>
    </row>
    <row r="122" spans="24:58" x14ac:dyDescent="0.35">
      <c r="Y122">
        <v>5</v>
      </c>
      <c r="Z122" s="71">
        <v>44575</v>
      </c>
      <c r="AA122" t="s">
        <v>569</v>
      </c>
      <c r="AB122" s="24"/>
      <c r="AC122" s="24"/>
      <c r="AD122" s="24"/>
      <c r="AE122" s="24"/>
      <c r="AF122" s="24">
        <v>6803</v>
      </c>
      <c r="AG122" s="24"/>
      <c r="AH122" s="24">
        <v>6803</v>
      </c>
      <c r="AW122" t="s">
        <v>268</v>
      </c>
      <c r="AX122">
        <v>2021</v>
      </c>
      <c r="AY122">
        <v>2</v>
      </c>
      <c r="AZ122" s="24">
        <v>0</v>
      </c>
      <c r="BA122" s="24"/>
      <c r="BB122" s="24"/>
      <c r="BC122" s="24"/>
      <c r="BD122" s="24"/>
      <c r="BE122" s="24"/>
      <c r="BF122" s="24">
        <v>0</v>
      </c>
    </row>
    <row r="123" spans="24:58" x14ac:dyDescent="0.35">
      <c r="AA123" t="s">
        <v>571</v>
      </c>
      <c r="AB123" s="24"/>
      <c r="AC123" s="24"/>
      <c r="AD123" s="24"/>
      <c r="AE123" s="24"/>
      <c r="AF123" s="24">
        <v>1202.5</v>
      </c>
      <c r="AG123" s="24"/>
      <c r="AH123" s="24">
        <v>1202.5</v>
      </c>
      <c r="AY123">
        <v>3</v>
      </c>
      <c r="AZ123" s="24">
        <v>0</v>
      </c>
      <c r="BA123" s="24"/>
      <c r="BB123" s="24"/>
      <c r="BC123" s="24"/>
      <c r="BD123" s="24"/>
      <c r="BE123" s="24"/>
      <c r="BF123" s="24">
        <v>0</v>
      </c>
    </row>
    <row r="124" spans="24:58" x14ac:dyDescent="0.35">
      <c r="Z124" s="71">
        <v>44578</v>
      </c>
      <c r="AA124" t="s">
        <v>572</v>
      </c>
      <c r="AB124" s="24"/>
      <c r="AC124" s="24"/>
      <c r="AD124" s="24"/>
      <c r="AE124" s="24"/>
      <c r="AF124" s="24">
        <v>8486</v>
      </c>
      <c r="AG124" s="24"/>
      <c r="AH124" s="24">
        <v>8486</v>
      </c>
      <c r="AY124">
        <v>10</v>
      </c>
      <c r="AZ124" s="24">
        <v>0</v>
      </c>
      <c r="BA124" s="24"/>
      <c r="BB124" s="24"/>
      <c r="BC124" s="24"/>
      <c r="BD124" s="24"/>
      <c r="BE124" s="24"/>
      <c r="BF124" s="24">
        <v>0</v>
      </c>
    </row>
    <row r="125" spans="24:58" x14ac:dyDescent="0.35">
      <c r="Z125" s="71">
        <v>44587</v>
      </c>
      <c r="AA125" t="s">
        <v>579</v>
      </c>
      <c r="AB125" s="24"/>
      <c r="AC125" s="24"/>
      <c r="AD125" s="24"/>
      <c r="AE125" s="24"/>
      <c r="AF125" s="24">
        <v>15108</v>
      </c>
      <c r="AG125" s="24"/>
      <c r="AH125" s="24">
        <v>15108</v>
      </c>
      <c r="AW125" s="46" t="s">
        <v>269</v>
      </c>
      <c r="AX125" s="46"/>
      <c r="AY125" s="46"/>
      <c r="AZ125" s="47">
        <v>0</v>
      </c>
      <c r="BA125" s="47"/>
      <c r="BB125" s="47"/>
      <c r="BC125" s="47"/>
      <c r="BD125" s="47"/>
      <c r="BE125" s="47"/>
      <c r="BF125" s="47">
        <v>0</v>
      </c>
    </row>
    <row r="126" spans="24:58" x14ac:dyDescent="0.35">
      <c r="Y126">
        <v>6</v>
      </c>
      <c r="Z126" s="71">
        <v>44607</v>
      </c>
      <c r="AA126" t="s">
        <v>612</v>
      </c>
      <c r="AB126" s="24"/>
      <c r="AC126" s="24"/>
      <c r="AD126" s="24"/>
      <c r="AE126" s="24"/>
      <c r="AF126" s="24">
        <v>1480</v>
      </c>
      <c r="AG126" s="24"/>
      <c r="AH126" s="24">
        <v>1480</v>
      </c>
      <c r="AW126" t="s">
        <v>286</v>
      </c>
      <c r="AX126">
        <v>2021</v>
      </c>
      <c r="AY126">
        <v>2</v>
      </c>
      <c r="AZ126" s="24">
        <v>0</v>
      </c>
      <c r="BA126" s="24"/>
      <c r="BB126" s="24"/>
      <c r="BC126" s="24"/>
      <c r="BD126" s="24"/>
      <c r="BE126" s="24"/>
      <c r="BF126" s="24">
        <v>0</v>
      </c>
    </row>
    <row r="127" spans="24:58" x14ac:dyDescent="0.35">
      <c r="Y127">
        <v>4</v>
      </c>
      <c r="Z127" s="71">
        <v>44545</v>
      </c>
      <c r="AA127" t="s">
        <v>517</v>
      </c>
      <c r="AB127" s="24"/>
      <c r="AC127" s="24"/>
      <c r="AD127" s="24"/>
      <c r="AE127" s="24"/>
      <c r="AF127" s="24">
        <v>0</v>
      </c>
      <c r="AG127" s="24"/>
      <c r="AH127" s="24">
        <v>0</v>
      </c>
      <c r="AY127">
        <v>4</v>
      </c>
      <c r="AZ127" s="24">
        <v>0</v>
      </c>
      <c r="BA127" s="24"/>
      <c r="BB127" s="24"/>
      <c r="BC127" s="24"/>
      <c r="BD127" s="24"/>
      <c r="BE127" s="24"/>
      <c r="BF127" s="24">
        <v>0</v>
      </c>
    </row>
    <row r="128" spans="24:58" x14ac:dyDescent="0.35">
      <c r="Z128" s="71">
        <v>44546</v>
      </c>
      <c r="AA128" t="s">
        <v>520</v>
      </c>
      <c r="AB128" s="24"/>
      <c r="AC128" s="24"/>
      <c r="AD128" s="24"/>
      <c r="AE128" s="24"/>
      <c r="AF128" s="24">
        <v>0</v>
      </c>
      <c r="AG128" s="24"/>
      <c r="AH128" s="24">
        <v>0</v>
      </c>
      <c r="AW128" s="46" t="s">
        <v>287</v>
      </c>
      <c r="AX128" s="46"/>
      <c r="AY128" s="46"/>
      <c r="AZ128" s="47">
        <v>0</v>
      </c>
      <c r="BA128" s="47"/>
      <c r="BB128" s="47"/>
      <c r="BC128" s="47"/>
      <c r="BD128" s="47"/>
      <c r="BE128" s="47"/>
      <c r="BF128" s="47">
        <v>0</v>
      </c>
    </row>
    <row r="129" spans="23:58" x14ac:dyDescent="0.35">
      <c r="Z129" s="71">
        <v>44551</v>
      </c>
      <c r="AA129" t="s">
        <v>522</v>
      </c>
      <c r="AB129" s="24"/>
      <c r="AC129" s="24"/>
      <c r="AD129" s="24"/>
      <c r="AE129" s="24"/>
      <c r="AF129" s="24">
        <v>0</v>
      </c>
      <c r="AG129" s="24"/>
      <c r="AH129" s="24">
        <v>0</v>
      </c>
      <c r="AW129" t="s">
        <v>295</v>
      </c>
      <c r="AX129">
        <v>2021</v>
      </c>
      <c r="AY129">
        <v>3</v>
      </c>
      <c r="AZ129" s="24">
        <v>0</v>
      </c>
      <c r="BA129" s="24"/>
      <c r="BB129" s="24"/>
      <c r="BC129" s="24"/>
      <c r="BD129" s="24"/>
      <c r="BE129" s="24"/>
      <c r="BF129" s="24">
        <v>0</v>
      </c>
    </row>
    <row r="130" spans="23:58" x14ac:dyDescent="0.35">
      <c r="Z130" s="71">
        <v>44672</v>
      </c>
      <c r="AA130" t="s">
        <v>711</v>
      </c>
      <c r="AB130" s="24">
        <v>15222</v>
      </c>
      <c r="AC130" s="24"/>
      <c r="AD130" s="24"/>
      <c r="AE130" s="24"/>
      <c r="AF130" s="24"/>
      <c r="AG130" s="24"/>
      <c r="AH130" s="24">
        <v>15222</v>
      </c>
      <c r="AW130" s="46" t="s">
        <v>297</v>
      </c>
      <c r="AX130" s="46"/>
      <c r="AY130" s="46"/>
      <c r="AZ130" s="47">
        <v>0</v>
      </c>
      <c r="BA130" s="47"/>
      <c r="BB130" s="47"/>
      <c r="BC130" s="47"/>
      <c r="BD130" s="47"/>
      <c r="BE130" s="47"/>
      <c r="BF130" s="47">
        <v>0</v>
      </c>
    </row>
    <row r="131" spans="23:58" x14ac:dyDescent="0.35">
      <c r="W131" s="46" t="s">
        <v>142</v>
      </c>
      <c r="X131" s="46"/>
      <c r="Y131" s="46"/>
      <c r="Z131" s="46"/>
      <c r="AA131" s="46"/>
      <c r="AB131" s="47">
        <v>15222</v>
      </c>
      <c r="AC131" s="47"/>
      <c r="AD131" s="47"/>
      <c r="AE131" s="47">
        <v>0</v>
      </c>
      <c r="AF131" s="47">
        <v>33079.5</v>
      </c>
      <c r="AG131" s="47"/>
      <c r="AH131" s="47">
        <v>48301.5</v>
      </c>
      <c r="AW131" t="s">
        <v>371</v>
      </c>
      <c r="AX131">
        <v>2021</v>
      </c>
      <c r="AY131">
        <v>9</v>
      </c>
      <c r="AZ131" s="24">
        <v>0</v>
      </c>
      <c r="BA131" s="24"/>
      <c r="BB131" s="24"/>
      <c r="BC131" s="24"/>
      <c r="BD131" s="24"/>
      <c r="BE131" s="24"/>
      <c r="BF131" s="24">
        <v>0</v>
      </c>
    </row>
    <row r="132" spans="23:58" x14ac:dyDescent="0.35">
      <c r="W132" t="s">
        <v>14</v>
      </c>
      <c r="X132">
        <v>2020</v>
      </c>
      <c r="Y132">
        <v>6</v>
      </c>
      <c r="Z132" s="71">
        <v>43993</v>
      </c>
      <c r="AA132" t="s">
        <v>11</v>
      </c>
      <c r="AB132" s="24">
        <v>0</v>
      </c>
      <c r="AC132" s="24"/>
      <c r="AD132" s="24"/>
      <c r="AE132" s="24"/>
      <c r="AF132" s="24"/>
      <c r="AG132" s="24"/>
      <c r="AH132" s="24">
        <v>0</v>
      </c>
      <c r="AW132" s="46" t="s">
        <v>388</v>
      </c>
      <c r="AX132" s="46"/>
      <c r="AY132" s="46"/>
      <c r="AZ132" s="47">
        <v>0</v>
      </c>
      <c r="BA132" s="47"/>
      <c r="BB132" s="47"/>
      <c r="BC132" s="47"/>
      <c r="BD132" s="47"/>
      <c r="BE132" s="47"/>
      <c r="BF132" s="47">
        <v>0</v>
      </c>
    </row>
    <row r="133" spans="23:58" x14ac:dyDescent="0.35">
      <c r="X133">
        <v>2021</v>
      </c>
      <c r="Y133">
        <v>9</v>
      </c>
      <c r="Z133" s="71">
        <v>44440</v>
      </c>
      <c r="AA133" t="s">
        <v>376</v>
      </c>
      <c r="AB133" s="24">
        <v>0</v>
      </c>
      <c r="AC133" s="24"/>
      <c r="AD133" s="24"/>
      <c r="AE133" s="24"/>
      <c r="AF133" s="24"/>
      <c r="AG133" s="24"/>
      <c r="AH133" s="24">
        <v>0</v>
      </c>
      <c r="AW133" t="s">
        <v>381</v>
      </c>
      <c r="AX133">
        <v>2021</v>
      </c>
      <c r="AY133">
        <v>9</v>
      </c>
      <c r="AZ133" s="24">
        <v>0</v>
      </c>
      <c r="BA133" s="24"/>
      <c r="BB133" s="24"/>
      <c r="BC133" s="24"/>
      <c r="BD133" s="24"/>
      <c r="BE133" s="24"/>
      <c r="BF133" s="24">
        <v>0</v>
      </c>
    </row>
    <row r="134" spans="23:58" x14ac:dyDescent="0.35">
      <c r="W134" s="46" t="s">
        <v>143</v>
      </c>
      <c r="X134" s="46"/>
      <c r="Y134" s="46"/>
      <c r="Z134" s="46"/>
      <c r="AA134" s="46"/>
      <c r="AB134" s="47">
        <v>0</v>
      </c>
      <c r="AC134" s="47"/>
      <c r="AD134" s="47"/>
      <c r="AE134" s="47"/>
      <c r="AF134" s="47"/>
      <c r="AG134" s="47"/>
      <c r="AH134" s="47">
        <v>0</v>
      </c>
      <c r="AW134" s="46" t="s">
        <v>389</v>
      </c>
      <c r="AX134" s="46"/>
      <c r="AY134" s="46"/>
      <c r="AZ134" s="47">
        <v>0</v>
      </c>
      <c r="BA134" s="47"/>
      <c r="BB134" s="47"/>
      <c r="BC134" s="47"/>
      <c r="BD134" s="47"/>
      <c r="BE134" s="47"/>
      <c r="BF134" s="47">
        <v>0</v>
      </c>
    </row>
    <row r="135" spans="23:58" x14ac:dyDescent="0.35">
      <c r="W135" t="s">
        <v>54</v>
      </c>
      <c r="X135">
        <v>2020</v>
      </c>
      <c r="Y135">
        <v>8</v>
      </c>
      <c r="Z135" s="71">
        <v>44065</v>
      </c>
      <c r="AA135" t="s">
        <v>52</v>
      </c>
      <c r="AB135" s="24">
        <v>0</v>
      </c>
      <c r="AC135" s="24"/>
      <c r="AD135" s="24"/>
      <c r="AE135" s="24"/>
      <c r="AF135" s="24"/>
      <c r="AG135" s="24"/>
      <c r="AH135" s="24">
        <v>0</v>
      </c>
      <c r="AW135" t="s">
        <v>408</v>
      </c>
      <c r="AX135">
        <v>2021</v>
      </c>
      <c r="AY135">
        <v>10</v>
      </c>
      <c r="AZ135" s="24">
        <v>0</v>
      </c>
      <c r="BA135" s="24"/>
      <c r="BB135" s="24"/>
      <c r="BC135" s="24"/>
      <c r="BD135" s="24"/>
      <c r="BE135" s="24"/>
      <c r="BF135" s="24">
        <v>0</v>
      </c>
    </row>
    <row r="136" spans="23:58" x14ac:dyDescent="0.35">
      <c r="Y136">
        <v>9</v>
      </c>
      <c r="Z136" s="71">
        <v>44075</v>
      </c>
      <c r="AA136" t="s">
        <v>68</v>
      </c>
      <c r="AB136" s="24">
        <v>0</v>
      </c>
      <c r="AC136" s="24"/>
      <c r="AD136" s="24"/>
      <c r="AE136" s="24"/>
      <c r="AF136" s="24"/>
      <c r="AG136" s="24"/>
      <c r="AH136" s="24">
        <v>0</v>
      </c>
      <c r="AY136">
        <v>11</v>
      </c>
      <c r="AZ136" s="24">
        <v>0</v>
      </c>
      <c r="BA136" s="24"/>
      <c r="BB136" s="24"/>
      <c r="BC136" s="24"/>
      <c r="BD136" s="24"/>
      <c r="BE136" s="24"/>
      <c r="BF136" s="24">
        <v>0</v>
      </c>
    </row>
    <row r="137" spans="23:58" x14ac:dyDescent="0.35">
      <c r="Y137">
        <v>11</v>
      </c>
      <c r="Z137" s="71">
        <v>44156</v>
      </c>
      <c r="AA137" t="s">
        <v>175</v>
      </c>
      <c r="AB137" s="24">
        <v>0</v>
      </c>
      <c r="AC137" s="24"/>
      <c r="AD137" s="24"/>
      <c r="AE137" s="24"/>
      <c r="AF137" s="24"/>
      <c r="AG137" s="24"/>
      <c r="AH137" s="24">
        <v>0</v>
      </c>
      <c r="AY137">
        <v>12</v>
      </c>
      <c r="AZ137" s="24">
        <v>0</v>
      </c>
      <c r="BA137" s="24"/>
      <c r="BB137" s="24"/>
      <c r="BC137" s="24"/>
      <c r="BD137" s="24"/>
      <c r="BE137" s="24"/>
      <c r="BF137" s="24">
        <v>0</v>
      </c>
    </row>
    <row r="138" spans="23:58" x14ac:dyDescent="0.35">
      <c r="Z138" s="71">
        <v>44165</v>
      </c>
      <c r="AA138" t="s">
        <v>188</v>
      </c>
      <c r="AB138" s="24">
        <v>0</v>
      </c>
      <c r="AC138" s="24"/>
      <c r="AD138" s="24"/>
      <c r="AE138" s="24"/>
      <c r="AF138" s="24"/>
      <c r="AG138" s="24"/>
      <c r="AH138" s="24">
        <v>0</v>
      </c>
      <c r="AX138">
        <v>2022</v>
      </c>
      <c r="AY138">
        <v>1</v>
      </c>
      <c r="AZ138" s="24">
        <v>0</v>
      </c>
      <c r="BA138" s="24"/>
      <c r="BB138" s="24"/>
      <c r="BC138" s="24"/>
      <c r="BD138" s="24"/>
      <c r="BE138" s="24"/>
      <c r="BF138" s="24">
        <v>0</v>
      </c>
    </row>
    <row r="139" spans="23:58" x14ac:dyDescent="0.35">
      <c r="X139">
        <v>2021</v>
      </c>
      <c r="Y139">
        <v>2</v>
      </c>
      <c r="Z139" s="71">
        <v>44250</v>
      </c>
      <c r="AA139" t="s">
        <v>281</v>
      </c>
      <c r="AB139" s="24">
        <v>0</v>
      </c>
      <c r="AC139" s="24"/>
      <c r="AD139" s="24"/>
      <c r="AE139" s="24"/>
      <c r="AF139" s="24"/>
      <c r="AG139" s="24"/>
      <c r="AH139" s="24">
        <v>0</v>
      </c>
      <c r="AY139">
        <v>2</v>
      </c>
      <c r="AZ139" s="24">
        <v>0</v>
      </c>
      <c r="BA139" s="24"/>
      <c r="BB139" s="24"/>
      <c r="BC139" s="24"/>
      <c r="BD139" s="24"/>
      <c r="BE139" s="24"/>
      <c r="BF139" s="24">
        <v>0</v>
      </c>
    </row>
    <row r="140" spans="23:58" x14ac:dyDescent="0.35">
      <c r="Y140">
        <v>10</v>
      </c>
      <c r="Z140" s="71">
        <v>44492</v>
      </c>
      <c r="AA140" t="s">
        <v>449</v>
      </c>
      <c r="AB140" s="24">
        <v>0</v>
      </c>
      <c r="AC140" s="24"/>
      <c r="AD140" s="24"/>
      <c r="AE140" s="24"/>
      <c r="AF140" s="24"/>
      <c r="AG140" s="24"/>
      <c r="AH140" s="24">
        <v>0</v>
      </c>
      <c r="AY140">
        <v>3</v>
      </c>
      <c r="AZ140" s="24">
        <v>0</v>
      </c>
      <c r="BA140" s="24"/>
      <c r="BB140" s="24"/>
      <c r="BC140" s="24"/>
      <c r="BD140" s="24"/>
      <c r="BE140" s="24"/>
      <c r="BF140" s="24">
        <v>0</v>
      </c>
    </row>
    <row r="141" spans="23:58" x14ac:dyDescent="0.35">
      <c r="Z141" s="71">
        <v>44497</v>
      </c>
      <c r="AA141" t="s">
        <v>452</v>
      </c>
      <c r="AB141" s="24">
        <v>0</v>
      </c>
      <c r="AC141" s="24"/>
      <c r="AD141" s="24"/>
      <c r="AE141" s="24"/>
      <c r="AF141" s="24"/>
      <c r="AG141" s="24"/>
      <c r="AH141" s="24">
        <v>0</v>
      </c>
      <c r="AY141">
        <v>6</v>
      </c>
      <c r="AZ141" s="24"/>
      <c r="BA141" s="24"/>
      <c r="BB141" s="24"/>
      <c r="BC141" s="24"/>
      <c r="BD141" s="24"/>
      <c r="BE141" s="24">
        <v>0</v>
      </c>
      <c r="BF141" s="24">
        <v>0</v>
      </c>
    </row>
    <row r="142" spans="23:58" x14ac:dyDescent="0.35">
      <c r="Y142">
        <v>11</v>
      </c>
      <c r="Z142" s="71">
        <v>44529</v>
      </c>
      <c r="AA142" t="s">
        <v>493</v>
      </c>
      <c r="AB142" s="24">
        <v>0</v>
      </c>
      <c r="AC142" s="24"/>
      <c r="AD142" s="24"/>
      <c r="AE142" s="24"/>
      <c r="AF142" s="24"/>
      <c r="AG142" s="24"/>
      <c r="AH142" s="24">
        <v>0</v>
      </c>
      <c r="AY142">
        <v>4</v>
      </c>
      <c r="AZ142" s="24">
        <v>6096.1</v>
      </c>
      <c r="BA142" s="24"/>
      <c r="BB142" s="24"/>
      <c r="BC142" s="24"/>
      <c r="BD142" s="24"/>
      <c r="BE142" s="24"/>
      <c r="BF142" s="24">
        <v>6096.1</v>
      </c>
    </row>
    <row r="143" spans="23:58" x14ac:dyDescent="0.35">
      <c r="W143" s="46" t="s">
        <v>144</v>
      </c>
      <c r="X143" s="46"/>
      <c r="Y143" s="46"/>
      <c r="Z143" s="46"/>
      <c r="AA143" s="46"/>
      <c r="AB143" s="47">
        <v>0</v>
      </c>
      <c r="AC143" s="47"/>
      <c r="AD143" s="47"/>
      <c r="AE143" s="47"/>
      <c r="AF143" s="47"/>
      <c r="AG143" s="47"/>
      <c r="AH143" s="47">
        <v>0</v>
      </c>
      <c r="AW143" s="46" t="s">
        <v>429</v>
      </c>
      <c r="AX143" s="46"/>
      <c r="AY143" s="46"/>
      <c r="AZ143" s="47">
        <v>6096.1</v>
      </c>
      <c r="BA143" s="47"/>
      <c r="BB143" s="47"/>
      <c r="BC143" s="47"/>
      <c r="BD143" s="47"/>
      <c r="BE143" s="47">
        <v>0</v>
      </c>
      <c r="BF143" s="47">
        <v>6096.1</v>
      </c>
    </row>
    <row r="144" spans="23:58" x14ac:dyDescent="0.35">
      <c r="W144" t="s">
        <v>64</v>
      </c>
      <c r="X144">
        <v>2020</v>
      </c>
      <c r="Y144">
        <v>12</v>
      </c>
      <c r="Z144" s="71">
        <v>44070</v>
      </c>
      <c r="AA144" t="s">
        <v>62</v>
      </c>
      <c r="AB144" s="24"/>
      <c r="AC144" s="24"/>
      <c r="AD144" s="24"/>
      <c r="AE144" s="24">
        <v>0</v>
      </c>
      <c r="AF144" s="24"/>
      <c r="AG144" s="24"/>
      <c r="AH144" s="24">
        <v>0</v>
      </c>
      <c r="AW144" t="s">
        <v>417</v>
      </c>
      <c r="AX144">
        <v>2021</v>
      </c>
      <c r="AY144">
        <v>10</v>
      </c>
      <c r="AZ144" s="24">
        <v>0</v>
      </c>
      <c r="BA144" s="24"/>
      <c r="BB144" s="24"/>
      <c r="BC144" s="24"/>
      <c r="BD144" s="24"/>
      <c r="BE144" s="24"/>
      <c r="BF144" s="24">
        <v>0</v>
      </c>
    </row>
    <row r="145" spans="24:58" x14ac:dyDescent="0.35">
      <c r="X145">
        <v>2021</v>
      </c>
      <c r="Y145">
        <v>1</v>
      </c>
      <c r="Z145" s="71">
        <v>44097</v>
      </c>
      <c r="AA145" t="s">
        <v>106</v>
      </c>
      <c r="AB145" s="24"/>
      <c r="AC145" s="24"/>
      <c r="AD145" s="24"/>
      <c r="AE145" s="24">
        <v>0</v>
      </c>
      <c r="AF145" s="24"/>
      <c r="AG145" s="24"/>
      <c r="AH145" s="24">
        <v>0</v>
      </c>
      <c r="AY145">
        <v>11</v>
      </c>
      <c r="AZ145" s="24">
        <v>0</v>
      </c>
      <c r="BA145" s="24"/>
      <c r="BB145" s="24"/>
      <c r="BC145" s="24"/>
      <c r="BD145" s="24"/>
      <c r="BE145" s="24"/>
      <c r="BF145" s="24">
        <v>0</v>
      </c>
    </row>
    <row r="146" spans="24:58" x14ac:dyDescent="0.35">
      <c r="Z146" s="71">
        <v>44207</v>
      </c>
      <c r="AA146" t="s">
        <v>244</v>
      </c>
      <c r="AB146" s="24">
        <v>0</v>
      </c>
      <c r="AC146" s="24"/>
      <c r="AD146" s="24"/>
      <c r="AE146" s="24"/>
      <c r="AF146" s="24"/>
      <c r="AG146" s="24"/>
      <c r="AH146" s="24">
        <v>0</v>
      </c>
      <c r="AY146">
        <v>12</v>
      </c>
      <c r="AZ146" s="24">
        <v>0</v>
      </c>
      <c r="BA146" s="24"/>
      <c r="BB146" s="24"/>
      <c r="BC146" s="24"/>
      <c r="BD146" s="24"/>
      <c r="BE146" s="24"/>
      <c r="BF146" s="24">
        <v>0</v>
      </c>
    </row>
    <row r="147" spans="24:58" x14ac:dyDescent="0.35">
      <c r="Y147">
        <v>2</v>
      </c>
      <c r="Z147" s="71">
        <v>44125</v>
      </c>
      <c r="AA147" t="s">
        <v>131</v>
      </c>
      <c r="AB147" s="24"/>
      <c r="AC147" s="24"/>
      <c r="AD147" s="24"/>
      <c r="AE147" s="24">
        <v>0</v>
      </c>
      <c r="AF147" s="24"/>
      <c r="AG147" s="24"/>
      <c r="AH147" s="24">
        <v>0</v>
      </c>
      <c r="AX147">
        <v>2022</v>
      </c>
      <c r="AY147">
        <v>1</v>
      </c>
      <c r="AZ147" s="24">
        <v>14850.7</v>
      </c>
      <c r="BA147" s="24"/>
      <c r="BB147" s="24"/>
      <c r="BC147" s="24"/>
      <c r="BD147" s="24"/>
      <c r="BE147" s="24"/>
      <c r="BF147" s="24">
        <v>14850.7</v>
      </c>
    </row>
    <row r="148" spans="24:58" x14ac:dyDescent="0.35">
      <c r="Y148">
        <v>3</v>
      </c>
      <c r="Z148" s="71">
        <v>44155</v>
      </c>
      <c r="AA148" t="s">
        <v>172</v>
      </c>
      <c r="AB148" s="24"/>
      <c r="AC148" s="24"/>
      <c r="AD148" s="24"/>
      <c r="AE148" s="24">
        <v>0</v>
      </c>
      <c r="AF148" s="24"/>
      <c r="AG148" s="24"/>
      <c r="AH148" s="24">
        <v>0</v>
      </c>
      <c r="AY148">
        <v>2</v>
      </c>
      <c r="AZ148" s="24">
        <v>10639</v>
      </c>
      <c r="BA148" s="24"/>
      <c r="BB148" s="24"/>
      <c r="BC148" s="24"/>
      <c r="BD148" s="24"/>
      <c r="BE148" s="24"/>
      <c r="BF148" s="24">
        <v>10639</v>
      </c>
    </row>
    <row r="149" spans="24:58" x14ac:dyDescent="0.35">
      <c r="Z149" s="71">
        <v>44165</v>
      </c>
      <c r="AA149" t="s">
        <v>189</v>
      </c>
      <c r="AB149" s="24"/>
      <c r="AC149" s="24"/>
      <c r="AD149" s="24"/>
      <c r="AE149" s="24">
        <v>0</v>
      </c>
      <c r="AF149" s="24"/>
      <c r="AG149" s="24"/>
      <c r="AH149" s="24">
        <v>0</v>
      </c>
      <c r="AY149">
        <v>3</v>
      </c>
      <c r="AZ149" s="24">
        <v>55176</v>
      </c>
      <c r="BA149" s="24"/>
      <c r="BB149" s="24"/>
      <c r="BC149" s="24"/>
      <c r="BD149" s="24"/>
      <c r="BE149" s="24"/>
      <c r="BF149" s="24">
        <v>55176</v>
      </c>
    </row>
    <row r="150" spans="24:58" x14ac:dyDescent="0.35">
      <c r="AA150" t="s">
        <v>205</v>
      </c>
      <c r="AB150" s="24"/>
      <c r="AC150" s="24"/>
      <c r="AD150" s="24"/>
      <c r="AE150" s="24">
        <v>0</v>
      </c>
      <c r="AF150" s="24"/>
      <c r="AG150" s="24"/>
      <c r="AH150" s="24">
        <v>0</v>
      </c>
      <c r="AY150">
        <v>4</v>
      </c>
      <c r="AZ150" s="24">
        <v>90633</v>
      </c>
      <c r="BA150" s="24"/>
      <c r="BB150" s="24"/>
      <c r="BC150" s="24"/>
      <c r="BD150" s="24"/>
      <c r="BE150" s="24"/>
      <c r="BF150" s="24">
        <v>90633</v>
      </c>
    </row>
    <row r="151" spans="24:58" x14ac:dyDescent="0.35">
      <c r="Y151">
        <v>5</v>
      </c>
      <c r="Z151" s="71">
        <v>44225</v>
      </c>
      <c r="AA151" t="s">
        <v>259</v>
      </c>
      <c r="AB151" s="24"/>
      <c r="AC151" s="24"/>
      <c r="AD151" s="24"/>
      <c r="AE151" s="24">
        <v>0</v>
      </c>
      <c r="AF151" s="24"/>
      <c r="AG151" s="24"/>
      <c r="AH151" s="24">
        <v>0</v>
      </c>
      <c r="AW151" s="46" t="s">
        <v>430</v>
      </c>
      <c r="AX151" s="46"/>
      <c r="AY151" s="46"/>
      <c r="AZ151" s="47">
        <v>171298.7</v>
      </c>
      <c r="BA151" s="47"/>
      <c r="BB151" s="47"/>
      <c r="BC151" s="47"/>
      <c r="BD151" s="47"/>
      <c r="BE151" s="47"/>
      <c r="BF151" s="47">
        <v>171298.7</v>
      </c>
    </row>
    <row r="152" spans="24:58" x14ac:dyDescent="0.35">
      <c r="Y152">
        <v>7</v>
      </c>
      <c r="Z152" s="71">
        <v>44279</v>
      </c>
      <c r="AA152" t="s">
        <v>326</v>
      </c>
      <c r="AB152" s="24"/>
      <c r="AC152" s="24"/>
      <c r="AD152" s="24"/>
      <c r="AE152" s="24">
        <v>0</v>
      </c>
      <c r="AF152" s="24"/>
      <c r="AG152" s="24"/>
      <c r="AH152" s="24">
        <v>0</v>
      </c>
      <c r="AW152" t="s">
        <v>477</v>
      </c>
      <c r="AX152">
        <v>2021</v>
      </c>
      <c r="AY152">
        <v>11</v>
      </c>
      <c r="AZ152" s="24">
        <v>0</v>
      </c>
      <c r="BA152" s="24"/>
      <c r="BB152" s="24"/>
      <c r="BC152" s="24"/>
      <c r="BD152" s="24"/>
      <c r="BE152" s="24"/>
      <c r="BF152" s="24">
        <v>0</v>
      </c>
    </row>
    <row r="153" spans="24:58" x14ac:dyDescent="0.35">
      <c r="Y153">
        <v>8</v>
      </c>
      <c r="Z153" s="71">
        <v>44294</v>
      </c>
      <c r="AA153" t="s">
        <v>332</v>
      </c>
      <c r="AB153" s="24"/>
      <c r="AC153" s="24"/>
      <c r="AD153" s="24"/>
      <c r="AE153" s="24"/>
      <c r="AF153" s="24">
        <v>0</v>
      </c>
      <c r="AG153" s="24"/>
      <c r="AH153" s="24">
        <v>0</v>
      </c>
      <c r="AW153" s="46" t="s">
        <v>492</v>
      </c>
      <c r="AX153" s="46"/>
      <c r="AY153" s="46"/>
      <c r="AZ153" s="47">
        <v>0</v>
      </c>
      <c r="BA153" s="47"/>
      <c r="BB153" s="47"/>
      <c r="BC153" s="47"/>
      <c r="BD153" s="47"/>
      <c r="BE153" s="47"/>
      <c r="BF153" s="47">
        <v>0</v>
      </c>
    </row>
    <row r="154" spans="24:58" x14ac:dyDescent="0.35">
      <c r="Z154" s="71">
        <v>44315</v>
      </c>
      <c r="AA154" t="s">
        <v>337</v>
      </c>
      <c r="AB154" s="24"/>
      <c r="AC154" s="24"/>
      <c r="AD154" s="24"/>
      <c r="AE154" s="24"/>
      <c r="AF154" s="24">
        <v>0</v>
      </c>
      <c r="AG154" s="24"/>
      <c r="AH154" s="24">
        <v>0</v>
      </c>
      <c r="AW154" t="s">
        <v>500</v>
      </c>
      <c r="AX154">
        <v>2021</v>
      </c>
      <c r="AY154">
        <v>11</v>
      </c>
      <c r="AZ154" s="24">
        <v>0</v>
      </c>
      <c r="BA154" s="24"/>
      <c r="BB154" s="24"/>
      <c r="BC154" s="24"/>
      <c r="BD154" s="24"/>
      <c r="BE154" s="24"/>
      <c r="BF154" s="24">
        <v>0</v>
      </c>
    </row>
    <row r="155" spans="24:58" x14ac:dyDescent="0.35">
      <c r="Y155">
        <v>9</v>
      </c>
      <c r="Z155" s="71">
        <v>44348</v>
      </c>
      <c r="AA155" t="s">
        <v>361</v>
      </c>
      <c r="AB155" s="24"/>
      <c r="AC155" s="24"/>
      <c r="AD155" s="24"/>
      <c r="AE155" s="24"/>
      <c r="AF155" s="24">
        <v>0</v>
      </c>
      <c r="AG155" s="24"/>
      <c r="AH155" s="24">
        <v>0</v>
      </c>
      <c r="AX155">
        <v>2022</v>
      </c>
      <c r="AY155">
        <v>2</v>
      </c>
      <c r="AZ155" s="24">
        <v>0</v>
      </c>
      <c r="BA155" s="24"/>
      <c r="BB155" s="24"/>
      <c r="BC155" s="24"/>
      <c r="BD155" s="24"/>
      <c r="BE155" s="24"/>
      <c r="BF155" s="24">
        <v>0</v>
      </c>
    </row>
    <row r="156" spans="24:58" x14ac:dyDescent="0.35">
      <c r="AA156" t="s">
        <v>364</v>
      </c>
      <c r="AB156" s="24"/>
      <c r="AC156" s="24"/>
      <c r="AD156" s="24"/>
      <c r="AE156" s="24"/>
      <c r="AF156" s="24">
        <v>0</v>
      </c>
      <c r="AG156" s="24"/>
      <c r="AH156" s="24">
        <v>0</v>
      </c>
      <c r="AY156">
        <v>3</v>
      </c>
      <c r="AZ156" s="24">
        <v>8127.5</v>
      </c>
      <c r="BA156" s="24"/>
      <c r="BB156" s="24"/>
      <c r="BC156" s="24"/>
      <c r="BD156" s="24"/>
      <c r="BE156" s="24"/>
      <c r="BF156" s="24">
        <v>8127.5</v>
      </c>
    </row>
    <row r="157" spans="24:58" x14ac:dyDescent="0.35">
      <c r="Y157">
        <v>4</v>
      </c>
      <c r="Z157" s="71">
        <v>44196</v>
      </c>
      <c r="AA157" t="s">
        <v>222</v>
      </c>
      <c r="AB157" s="24"/>
      <c r="AC157" s="24"/>
      <c r="AD157" s="24"/>
      <c r="AE157" s="24">
        <v>0</v>
      </c>
      <c r="AF157" s="24"/>
      <c r="AG157" s="24"/>
      <c r="AH157" s="24">
        <v>0</v>
      </c>
      <c r="AY157">
        <v>4</v>
      </c>
      <c r="AZ157" s="24">
        <v>11204</v>
      </c>
      <c r="BA157" s="24"/>
      <c r="BB157" s="24"/>
      <c r="BC157" s="24"/>
      <c r="BD157" s="24"/>
      <c r="BE157" s="24"/>
      <c r="BF157" s="24">
        <v>11204</v>
      </c>
    </row>
    <row r="158" spans="24:58" x14ac:dyDescent="0.35">
      <c r="X158">
        <v>2022</v>
      </c>
      <c r="Y158">
        <v>1</v>
      </c>
      <c r="Z158" s="71">
        <v>44453</v>
      </c>
      <c r="AA158" t="s">
        <v>378</v>
      </c>
      <c r="AB158" s="24"/>
      <c r="AC158" s="24"/>
      <c r="AD158" s="24"/>
      <c r="AE158" s="24"/>
      <c r="AF158" s="24">
        <v>0</v>
      </c>
      <c r="AG158" s="24"/>
      <c r="AH158" s="24">
        <v>0</v>
      </c>
      <c r="AW158" s="46" t="s">
        <v>509</v>
      </c>
      <c r="AX158" s="46"/>
      <c r="AY158" s="46"/>
      <c r="AZ158" s="47">
        <v>19331.5</v>
      </c>
      <c r="BA158" s="47"/>
      <c r="BB158" s="47"/>
      <c r="BC158" s="47"/>
      <c r="BD158" s="47"/>
      <c r="BE158" s="47"/>
      <c r="BF158" s="47">
        <v>19331.5</v>
      </c>
    </row>
    <row r="159" spans="24:58" x14ac:dyDescent="0.35">
      <c r="Y159">
        <v>2</v>
      </c>
      <c r="Z159" s="71">
        <v>44474</v>
      </c>
      <c r="AA159" t="s">
        <v>410</v>
      </c>
      <c r="AB159" s="24"/>
      <c r="AC159" s="24"/>
      <c r="AD159" s="24"/>
      <c r="AE159" s="24"/>
      <c r="AF159" s="24">
        <v>0</v>
      </c>
      <c r="AG159" s="24"/>
      <c r="AH159" s="24">
        <v>0</v>
      </c>
      <c r="AW159" t="s">
        <v>647</v>
      </c>
      <c r="AX159">
        <v>2022</v>
      </c>
      <c r="AY159">
        <v>3</v>
      </c>
      <c r="AZ159" s="24">
        <v>0</v>
      </c>
      <c r="BA159" s="24"/>
      <c r="BB159" s="24"/>
      <c r="BC159" s="24"/>
      <c r="BD159" s="24"/>
      <c r="BE159" s="24"/>
      <c r="BF159" s="24">
        <v>0</v>
      </c>
    </row>
    <row r="160" spans="24:58" x14ac:dyDescent="0.35">
      <c r="Z160" s="71">
        <v>44497</v>
      </c>
      <c r="AA160" t="s">
        <v>454</v>
      </c>
      <c r="AB160" s="24"/>
      <c r="AC160" s="24"/>
      <c r="AD160" s="24"/>
      <c r="AE160" s="24"/>
      <c r="AF160" s="24">
        <v>0</v>
      </c>
      <c r="AG160" s="24"/>
      <c r="AH160" s="24">
        <v>0</v>
      </c>
      <c r="AY160">
        <v>4</v>
      </c>
      <c r="AZ160" s="24">
        <v>4070</v>
      </c>
      <c r="BA160" s="24"/>
      <c r="BB160" s="24"/>
      <c r="BC160" s="24"/>
      <c r="BD160" s="24"/>
      <c r="BE160" s="24"/>
      <c r="BF160" s="24">
        <v>4070</v>
      </c>
    </row>
    <row r="161" spans="23:58" x14ac:dyDescent="0.35">
      <c r="Z161" s="71">
        <v>44499</v>
      </c>
      <c r="AA161" t="s">
        <v>457</v>
      </c>
      <c r="AB161" s="24"/>
      <c r="AC161" s="24"/>
      <c r="AD161" s="24"/>
      <c r="AE161" s="24"/>
      <c r="AF161" s="24">
        <v>0</v>
      </c>
      <c r="AG161" s="24"/>
      <c r="AH161" s="24">
        <v>0</v>
      </c>
      <c r="AW161" s="46" t="s">
        <v>651</v>
      </c>
      <c r="AX161" s="46"/>
      <c r="AY161" s="46"/>
      <c r="AZ161" s="47">
        <v>4070</v>
      </c>
      <c r="BA161" s="47"/>
      <c r="BB161" s="47"/>
      <c r="BC161" s="47"/>
      <c r="BD161" s="47"/>
      <c r="BE161" s="47"/>
      <c r="BF161" s="47">
        <v>4070</v>
      </c>
    </row>
    <row r="162" spans="23:58" x14ac:dyDescent="0.35">
      <c r="Y162">
        <v>3</v>
      </c>
      <c r="Z162" s="71">
        <v>44503</v>
      </c>
      <c r="AA162" t="s">
        <v>468</v>
      </c>
      <c r="AB162" s="24"/>
      <c r="AC162" s="24"/>
      <c r="AD162" s="24"/>
      <c r="AE162" s="24"/>
      <c r="AF162" s="24">
        <v>0</v>
      </c>
      <c r="AG162" s="24"/>
      <c r="AH162" s="24">
        <v>0</v>
      </c>
      <c r="AW162" t="s">
        <v>676</v>
      </c>
      <c r="AX162">
        <v>2022</v>
      </c>
      <c r="AY162">
        <v>3</v>
      </c>
      <c r="AZ162" s="24">
        <v>0</v>
      </c>
      <c r="BA162" s="24"/>
      <c r="BB162" s="24"/>
      <c r="BC162" s="24"/>
      <c r="BD162" s="24"/>
      <c r="BE162" s="24"/>
      <c r="BF162" s="24">
        <v>0</v>
      </c>
    </row>
    <row r="163" spans="23:58" x14ac:dyDescent="0.35">
      <c r="Z163" s="71">
        <v>44508</v>
      </c>
      <c r="AA163" t="s">
        <v>473</v>
      </c>
      <c r="AB163" s="24"/>
      <c r="AC163" s="24"/>
      <c r="AD163" s="24"/>
      <c r="AE163" s="24"/>
      <c r="AF163" s="24">
        <v>0</v>
      </c>
      <c r="AG163" s="24"/>
      <c r="AH163" s="24">
        <v>0</v>
      </c>
      <c r="AY163">
        <v>4</v>
      </c>
      <c r="AZ163" s="24">
        <v>15438.5</v>
      </c>
      <c r="BA163" s="24"/>
      <c r="BB163" s="24"/>
      <c r="BC163" s="24"/>
      <c r="BD163" s="24"/>
      <c r="BE163" s="24"/>
      <c r="BF163" s="24">
        <v>15438.5</v>
      </c>
    </row>
    <row r="164" spans="23:58" x14ac:dyDescent="0.35">
      <c r="Y164">
        <v>5</v>
      </c>
      <c r="Z164" s="71">
        <v>44572</v>
      </c>
      <c r="AA164" t="s">
        <v>562</v>
      </c>
      <c r="AB164" s="24"/>
      <c r="AC164" s="24"/>
      <c r="AD164" s="24"/>
      <c r="AE164" s="24"/>
      <c r="AF164" s="24">
        <v>0</v>
      </c>
      <c r="AG164" s="24"/>
      <c r="AH164" s="24">
        <v>0</v>
      </c>
      <c r="AW164" s="46" t="s">
        <v>690</v>
      </c>
      <c r="AX164" s="46"/>
      <c r="AY164" s="46"/>
      <c r="AZ164" s="47">
        <v>15438.5</v>
      </c>
      <c r="BA164" s="47"/>
      <c r="BB164" s="47"/>
      <c r="BC164" s="47"/>
      <c r="BD164" s="47"/>
      <c r="BE164" s="47"/>
      <c r="BF164" s="47">
        <v>15438.5</v>
      </c>
    </row>
    <row r="165" spans="23:58" x14ac:dyDescent="0.35">
      <c r="Z165" s="71">
        <v>44585</v>
      </c>
      <c r="AA165" t="s">
        <v>577</v>
      </c>
      <c r="AB165" s="24"/>
      <c r="AC165" s="24"/>
      <c r="AD165" s="24"/>
      <c r="AE165" s="24"/>
      <c r="AF165" s="24">
        <v>0</v>
      </c>
      <c r="AG165" s="24"/>
      <c r="AH165" s="24">
        <v>0</v>
      </c>
      <c r="AW165" t="s">
        <v>716</v>
      </c>
      <c r="AX165">
        <v>2022</v>
      </c>
      <c r="AY165">
        <v>4</v>
      </c>
      <c r="AZ165" s="24">
        <v>0</v>
      </c>
      <c r="BA165" s="24"/>
      <c r="BB165" s="24"/>
      <c r="BC165" s="24"/>
      <c r="BD165" s="24"/>
      <c r="BE165" s="24"/>
      <c r="BF165" s="24">
        <v>0</v>
      </c>
    </row>
    <row r="166" spans="23:58" x14ac:dyDescent="0.35">
      <c r="Y166">
        <v>6</v>
      </c>
      <c r="Z166" s="71">
        <v>44609</v>
      </c>
      <c r="AA166" t="s">
        <v>613</v>
      </c>
      <c r="AB166" s="24"/>
      <c r="AC166" s="24"/>
      <c r="AD166" s="24"/>
      <c r="AE166" s="24"/>
      <c r="AF166" s="24">
        <v>14215.6</v>
      </c>
      <c r="AG166" s="24"/>
      <c r="AH166" s="24">
        <v>14215.6</v>
      </c>
      <c r="AW166" s="46" t="s">
        <v>770</v>
      </c>
      <c r="AX166" s="46"/>
      <c r="AY166" s="46"/>
      <c r="AZ166" s="47">
        <v>0</v>
      </c>
      <c r="BA166" s="47"/>
      <c r="BB166" s="47"/>
      <c r="BC166" s="47"/>
      <c r="BD166" s="47"/>
      <c r="BE166" s="47"/>
      <c r="BF166" s="47">
        <v>0</v>
      </c>
    </row>
    <row r="167" spans="23:58" x14ac:dyDescent="0.35">
      <c r="Y167">
        <v>7</v>
      </c>
      <c r="Z167" s="71">
        <v>44628</v>
      </c>
      <c r="AA167" t="s">
        <v>645</v>
      </c>
      <c r="AB167" s="24"/>
      <c r="AC167" s="24"/>
      <c r="AD167" s="24"/>
      <c r="AE167" s="24"/>
      <c r="AF167" s="24">
        <v>15280</v>
      </c>
      <c r="AG167" s="24"/>
      <c r="AH167" s="24">
        <v>15280</v>
      </c>
      <c r="AW167" t="s">
        <v>721</v>
      </c>
      <c r="AX167">
        <v>2022</v>
      </c>
      <c r="AY167">
        <v>4</v>
      </c>
      <c r="AZ167" s="24">
        <v>0</v>
      </c>
      <c r="BA167" s="24"/>
      <c r="BB167" s="24"/>
      <c r="BC167" s="24"/>
      <c r="BD167" s="24"/>
      <c r="BE167" s="24"/>
      <c r="BF167" s="24">
        <v>0</v>
      </c>
    </row>
    <row r="168" spans="23:58" x14ac:dyDescent="0.35">
      <c r="Z168" s="71">
        <v>44635</v>
      </c>
      <c r="AA168" t="s">
        <v>657</v>
      </c>
      <c r="AB168" s="24"/>
      <c r="AC168" s="24"/>
      <c r="AD168" s="24"/>
      <c r="AE168" s="24"/>
      <c r="AF168" s="24">
        <v>14185</v>
      </c>
      <c r="AG168" s="24"/>
      <c r="AH168" s="24">
        <v>14185</v>
      </c>
      <c r="AW168" s="46" t="s">
        <v>771</v>
      </c>
      <c r="AX168" s="46"/>
      <c r="AY168" s="46"/>
      <c r="AZ168" s="47">
        <v>0</v>
      </c>
      <c r="BA168" s="47"/>
      <c r="BB168" s="47"/>
      <c r="BC168" s="47"/>
      <c r="BD168" s="47"/>
      <c r="BE168" s="47"/>
      <c r="BF168" s="47">
        <v>0</v>
      </c>
    </row>
    <row r="169" spans="23:58" x14ac:dyDescent="0.35">
      <c r="Y169">
        <v>8</v>
      </c>
      <c r="Z169" s="71">
        <v>44678</v>
      </c>
      <c r="AA169" t="s">
        <v>735</v>
      </c>
      <c r="AB169" s="24"/>
      <c r="AC169" s="24"/>
      <c r="AD169" s="24"/>
      <c r="AE169" s="24"/>
      <c r="AF169" s="24">
        <v>11160</v>
      </c>
      <c r="AG169" s="24"/>
      <c r="AH169" s="24">
        <v>11160</v>
      </c>
      <c r="AW169" t="s">
        <v>135</v>
      </c>
      <c r="AZ169" s="24">
        <v>231456.8</v>
      </c>
      <c r="BA169" s="24">
        <v>7316</v>
      </c>
      <c r="BB169" s="24">
        <v>10983</v>
      </c>
      <c r="BC169" s="24">
        <v>0</v>
      </c>
      <c r="BD169" s="24">
        <v>87920.1</v>
      </c>
      <c r="BE169" s="24">
        <v>0</v>
      </c>
      <c r="BF169" s="24">
        <v>337675.9</v>
      </c>
    </row>
    <row r="170" spans="23:58" x14ac:dyDescent="0.35">
      <c r="Y170">
        <v>4</v>
      </c>
      <c r="Z170" s="71">
        <v>44545</v>
      </c>
      <c r="AA170" t="s">
        <v>516</v>
      </c>
      <c r="AB170" s="24"/>
      <c r="AC170" s="24"/>
      <c r="AD170" s="24"/>
      <c r="AE170" s="24"/>
      <c r="AF170" s="24">
        <v>0</v>
      </c>
      <c r="AG170" s="24"/>
      <c r="AH170" s="24">
        <v>0</v>
      </c>
    </row>
    <row r="171" spans="23:58" x14ac:dyDescent="0.35">
      <c r="Z171" s="71">
        <v>44561</v>
      </c>
      <c r="AA171" t="s">
        <v>545</v>
      </c>
      <c r="AB171" s="24"/>
      <c r="AC171" s="24"/>
      <c r="AD171" s="24"/>
      <c r="AE171" s="24"/>
      <c r="AF171" s="24">
        <v>0</v>
      </c>
      <c r="AG171" s="24"/>
      <c r="AH171" s="24">
        <v>0</v>
      </c>
    </row>
    <row r="172" spans="23:58" x14ac:dyDescent="0.35">
      <c r="W172" s="46" t="s">
        <v>209</v>
      </c>
      <c r="X172" s="46"/>
      <c r="Y172" s="46"/>
      <c r="Z172" s="46"/>
      <c r="AA172" s="46"/>
      <c r="AB172" s="47">
        <v>0</v>
      </c>
      <c r="AC172" s="47"/>
      <c r="AD172" s="47"/>
      <c r="AE172" s="47">
        <v>0</v>
      </c>
      <c r="AF172" s="47">
        <v>54840.6</v>
      </c>
      <c r="AG172" s="47"/>
      <c r="AH172" s="47">
        <v>54840.6</v>
      </c>
    </row>
    <row r="173" spans="23:58" x14ac:dyDescent="0.35">
      <c r="W173" t="s">
        <v>178</v>
      </c>
      <c r="X173">
        <v>2020</v>
      </c>
      <c r="Y173">
        <v>11</v>
      </c>
      <c r="Z173" s="71">
        <v>44159</v>
      </c>
      <c r="AA173" t="s">
        <v>180</v>
      </c>
      <c r="AB173" s="24">
        <v>0</v>
      </c>
      <c r="AC173" s="24"/>
      <c r="AD173" s="24"/>
      <c r="AE173" s="24"/>
      <c r="AF173" s="24"/>
      <c r="AG173" s="24"/>
      <c r="AH173" s="24">
        <v>0</v>
      </c>
    </row>
    <row r="174" spans="23:58" x14ac:dyDescent="0.35">
      <c r="W174" s="46" t="s">
        <v>190</v>
      </c>
      <c r="X174" s="46"/>
      <c r="Y174" s="46"/>
      <c r="Z174" s="46"/>
      <c r="AA174" s="46"/>
      <c r="AB174" s="47">
        <v>0</v>
      </c>
      <c r="AC174" s="47"/>
      <c r="AD174" s="47"/>
      <c r="AE174" s="47"/>
      <c r="AF174" s="47"/>
      <c r="AG174" s="47"/>
      <c r="AH174" s="47">
        <v>0</v>
      </c>
    </row>
    <row r="175" spans="23:58" x14ac:dyDescent="0.35">
      <c r="W175" t="s">
        <v>228</v>
      </c>
      <c r="X175">
        <v>2020</v>
      </c>
      <c r="Y175">
        <v>12</v>
      </c>
      <c r="Z175" s="71">
        <v>44170</v>
      </c>
      <c r="AA175" t="s">
        <v>214</v>
      </c>
      <c r="AB175" s="24">
        <v>0</v>
      </c>
      <c r="AC175" s="24"/>
      <c r="AD175" s="24"/>
      <c r="AE175" s="24"/>
      <c r="AF175" s="24"/>
      <c r="AG175" s="24"/>
      <c r="AH175" s="24">
        <v>0</v>
      </c>
    </row>
    <row r="176" spans="23:58" x14ac:dyDescent="0.35">
      <c r="W176" s="46" t="s">
        <v>229</v>
      </c>
      <c r="X176" s="46"/>
      <c r="Y176" s="46"/>
      <c r="Z176" s="46"/>
      <c r="AA176" s="46"/>
      <c r="AB176" s="47">
        <v>0</v>
      </c>
      <c r="AC176" s="47"/>
      <c r="AD176" s="47"/>
      <c r="AE176" s="47"/>
      <c r="AF176" s="47"/>
      <c r="AG176" s="47"/>
      <c r="AH176" s="47">
        <v>0</v>
      </c>
    </row>
    <row r="177" spans="23:34" x14ac:dyDescent="0.35">
      <c r="W177" t="s">
        <v>233</v>
      </c>
      <c r="X177">
        <v>2021</v>
      </c>
      <c r="Y177">
        <v>1</v>
      </c>
      <c r="Z177" s="71">
        <v>44200</v>
      </c>
      <c r="AA177" t="s">
        <v>231</v>
      </c>
      <c r="AB177" s="24">
        <v>0</v>
      </c>
      <c r="AC177" s="24"/>
      <c r="AD177" s="24"/>
      <c r="AE177" s="24"/>
      <c r="AF177" s="24"/>
      <c r="AG177" s="24"/>
      <c r="AH177" s="24">
        <v>0</v>
      </c>
    </row>
    <row r="178" spans="23:34" x14ac:dyDescent="0.35">
      <c r="Z178" s="71">
        <v>44204</v>
      </c>
      <c r="AA178" t="s">
        <v>247</v>
      </c>
      <c r="AB178" s="24">
        <v>0</v>
      </c>
      <c r="AC178" s="24"/>
      <c r="AD178" s="24"/>
      <c r="AE178" s="24"/>
      <c r="AF178" s="24"/>
      <c r="AG178" s="24"/>
      <c r="AH178" s="24">
        <v>0</v>
      </c>
    </row>
    <row r="179" spans="23:34" x14ac:dyDescent="0.35">
      <c r="Z179" s="71">
        <v>44214</v>
      </c>
      <c r="AA179" t="s">
        <v>252</v>
      </c>
      <c r="AB179" s="24">
        <v>0</v>
      </c>
      <c r="AC179" s="24"/>
      <c r="AD179" s="24"/>
      <c r="AE179" s="24"/>
      <c r="AF179" s="24"/>
      <c r="AG179" s="24"/>
      <c r="AH179" s="24">
        <v>0</v>
      </c>
    </row>
    <row r="180" spans="23:34" x14ac:dyDescent="0.35">
      <c r="Y180">
        <v>2</v>
      </c>
      <c r="Z180" s="71">
        <v>44236</v>
      </c>
      <c r="AA180" t="s">
        <v>271</v>
      </c>
      <c r="AB180" s="24">
        <v>0</v>
      </c>
      <c r="AC180" s="24"/>
      <c r="AD180" s="24"/>
      <c r="AE180" s="24"/>
      <c r="AF180" s="24"/>
      <c r="AG180" s="24"/>
      <c r="AH180" s="24">
        <v>0</v>
      </c>
    </row>
    <row r="181" spans="23:34" x14ac:dyDescent="0.35">
      <c r="Y181">
        <v>5</v>
      </c>
      <c r="Z181" s="71">
        <v>44341</v>
      </c>
      <c r="AA181" t="s">
        <v>323</v>
      </c>
      <c r="AB181" s="24">
        <v>0</v>
      </c>
      <c r="AC181" s="24"/>
      <c r="AD181" s="24"/>
      <c r="AE181" s="24"/>
      <c r="AF181" s="24"/>
      <c r="AG181" s="24"/>
      <c r="AH181" s="24">
        <v>0</v>
      </c>
    </row>
    <row r="182" spans="23:34" x14ac:dyDescent="0.35">
      <c r="Y182">
        <v>10</v>
      </c>
      <c r="Z182" s="71">
        <v>44480</v>
      </c>
      <c r="AA182" t="s">
        <v>418</v>
      </c>
      <c r="AB182" s="24">
        <v>0</v>
      </c>
      <c r="AC182" s="24"/>
      <c r="AD182" s="24"/>
      <c r="AE182" s="24"/>
      <c r="AF182" s="24"/>
      <c r="AG182" s="24"/>
      <c r="AH182" s="24">
        <v>0</v>
      </c>
    </row>
    <row r="183" spans="23:34" x14ac:dyDescent="0.35">
      <c r="Y183">
        <v>11</v>
      </c>
      <c r="Z183" s="71">
        <v>44513</v>
      </c>
      <c r="AA183" t="s">
        <v>485</v>
      </c>
      <c r="AB183" s="24">
        <v>0</v>
      </c>
      <c r="AC183" s="24"/>
      <c r="AD183" s="24"/>
      <c r="AE183" s="24"/>
      <c r="AF183" s="24"/>
      <c r="AG183" s="24"/>
      <c r="AH183" s="24">
        <v>0</v>
      </c>
    </row>
    <row r="184" spans="23:34" x14ac:dyDescent="0.35">
      <c r="Y184">
        <v>12</v>
      </c>
      <c r="Z184" s="71">
        <v>44540</v>
      </c>
      <c r="AA184" t="s">
        <v>511</v>
      </c>
      <c r="AB184" s="24">
        <v>0</v>
      </c>
      <c r="AC184" s="24"/>
      <c r="AD184" s="24"/>
      <c r="AE184" s="24"/>
      <c r="AF184" s="24"/>
      <c r="AG184" s="24"/>
      <c r="AH184" s="24">
        <v>0</v>
      </c>
    </row>
    <row r="185" spans="23:34" x14ac:dyDescent="0.35">
      <c r="W185" s="46" t="s">
        <v>261</v>
      </c>
      <c r="X185" s="46"/>
      <c r="Y185" s="46"/>
      <c r="Z185" s="46"/>
      <c r="AA185" s="46"/>
      <c r="AB185" s="47">
        <v>0</v>
      </c>
      <c r="AC185" s="47"/>
      <c r="AD185" s="47"/>
      <c r="AE185" s="47"/>
      <c r="AF185" s="47"/>
      <c r="AG185" s="47"/>
      <c r="AH185" s="47">
        <v>0</v>
      </c>
    </row>
    <row r="186" spans="23:34" x14ac:dyDescent="0.35">
      <c r="W186" t="s">
        <v>268</v>
      </c>
      <c r="X186">
        <v>2021</v>
      </c>
      <c r="Y186">
        <v>2</v>
      </c>
      <c r="Z186" s="71">
        <v>44230</v>
      </c>
      <c r="AA186" t="s">
        <v>262</v>
      </c>
      <c r="AB186" s="24">
        <v>0</v>
      </c>
      <c r="AC186" s="24"/>
      <c r="AD186" s="24"/>
      <c r="AE186" s="24"/>
      <c r="AF186" s="24"/>
      <c r="AG186" s="24"/>
      <c r="AH186" s="24">
        <v>0</v>
      </c>
    </row>
    <row r="187" spans="23:34" x14ac:dyDescent="0.35">
      <c r="Z187" s="71">
        <v>44233</v>
      </c>
      <c r="AA187" t="s">
        <v>267</v>
      </c>
      <c r="AB187" s="24">
        <v>0</v>
      </c>
      <c r="AC187" s="24"/>
      <c r="AD187" s="24"/>
      <c r="AE187" s="24"/>
      <c r="AF187" s="24"/>
      <c r="AG187" s="24"/>
      <c r="AH187" s="24">
        <v>0</v>
      </c>
    </row>
    <row r="188" spans="23:34" x14ac:dyDescent="0.35">
      <c r="Y188">
        <v>3</v>
      </c>
      <c r="Z188" s="71">
        <v>44280</v>
      </c>
      <c r="AA188" t="s">
        <v>327</v>
      </c>
      <c r="AB188" s="24">
        <v>0</v>
      </c>
      <c r="AC188" s="24"/>
      <c r="AD188" s="24"/>
      <c r="AE188" s="24"/>
      <c r="AF188" s="24"/>
      <c r="AG188" s="24"/>
      <c r="AH188" s="24">
        <v>0</v>
      </c>
    </row>
    <row r="189" spans="23:34" x14ac:dyDescent="0.35">
      <c r="Y189">
        <v>10</v>
      </c>
      <c r="Z189" s="71">
        <v>44484</v>
      </c>
      <c r="AA189" t="s">
        <v>427</v>
      </c>
      <c r="AB189" s="24">
        <v>0</v>
      </c>
      <c r="AC189" s="24"/>
      <c r="AD189" s="24"/>
      <c r="AE189" s="24"/>
      <c r="AF189" s="24"/>
      <c r="AG189" s="24"/>
      <c r="AH189" s="24">
        <v>0</v>
      </c>
    </row>
    <row r="190" spans="23:34" x14ac:dyDescent="0.35">
      <c r="W190" s="46" t="s">
        <v>269</v>
      </c>
      <c r="X190" s="46"/>
      <c r="Y190" s="46"/>
      <c r="Z190" s="46"/>
      <c r="AA190" s="46"/>
      <c r="AB190" s="47">
        <v>0</v>
      </c>
      <c r="AC190" s="47"/>
      <c r="AD190" s="47"/>
      <c r="AE190" s="47"/>
      <c r="AF190" s="47"/>
      <c r="AG190" s="47"/>
      <c r="AH190" s="47">
        <v>0</v>
      </c>
    </row>
    <row r="191" spans="23:34" x14ac:dyDescent="0.35">
      <c r="W191" t="s">
        <v>286</v>
      </c>
      <c r="X191">
        <v>2021</v>
      </c>
      <c r="Y191">
        <v>2</v>
      </c>
      <c r="Z191" s="71">
        <v>44253</v>
      </c>
      <c r="AA191" t="s">
        <v>284</v>
      </c>
      <c r="AB191" s="24">
        <v>0</v>
      </c>
      <c r="AC191" s="24"/>
      <c r="AD191" s="24"/>
      <c r="AE191" s="24"/>
      <c r="AF191" s="24"/>
      <c r="AG191" s="24"/>
      <c r="AH191" s="24">
        <v>0</v>
      </c>
    </row>
    <row r="192" spans="23:34" x14ac:dyDescent="0.35">
      <c r="Y192">
        <v>4</v>
      </c>
      <c r="Z192" s="71">
        <v>44294</v>
      </c>
      <c r="AA192" t="s">
        <v>331</v>
      </c>
      <c r="AB192" s="24">
        <v>0</v>
      </c>
      <c r="AC192" s="24"/>
      <c r="AD192" s="24"/>
      <c r="AE192" s="24"/>
      <c r="AF192" s="24"/>
      <c r="AG192" s="24"/>
      <c r="AH192" s="24">
        <v>0</v>
      </c>
    </row>
    <row r="193" spans="23:34" x14ac:dyDescent="0.35">
      <c r="W193" s="46" t="s">
        <v>287</v>
      </c>
      <c r="X193" s="46"/>
      <c r="Y193" s="46"/>
      <c r="Z193" s="46"/>
      <c r="AA193" s="46"/>
      <c r="AB193" s="47">
        <v>0</v>
      </c>
      <c r="AC193" s="47"/>
      <c r="AD193" s="47"/>
      <c r="AE193" s="47"/>
      <c r="AF193" s="47"/>
      <c r="AG193" s="47"/>
      <c r="AH193" s="47">
        <v>0</v>
      </c>
    </row>
    <row r="194" spans="23:34" x14ac:dyDescent="0.35">
      <c r="W194" t="s">
        <v>295</v>
      </c>
      <c r="X194">
        <v>2021</v>
      </c>
      <c r="Y194">
        <v>3</v>
      </c>
      <c r="Z194" s="71">
        <v>44265</v>
      </c>
      <c r="AA194" t="s">
        <v>321</v>
      </c>
      <c r="AB194" s="24">
        <v>0</v>
      </c>
      <c r="AC194" s="24"/>
      <c r="AD194" s="24"/>
      <c r="AE194" s="24"/>
      <c r="AF194" s="24"/>
      <c r="AG194" s="24"/>
      <c r="AH194" s="24">
        <v>0</v>
      </c>
    </row>
    <row r="195" spans="23:34" x14ac:dyDescent="0.35">
      <c r="W195" s="46" t="s">
        <v>297</v>
      </c>
      <c r="X195" s="46"/>
      <c r="Y195" s="46"/>
      <c r="Z195" s="46"/>
      <c r="AA195" s="46"/>
      <c r="AB195" s="47">
        <v>0</v>
      </c>
      <c r="AC195" s="47"/>
      <c r="AD195" s="47"/>
      <c r="AE195" s="47"/>
      <c r="AF195" s="47"/>
      <c r="AG195" s="47"/>
      <c r="AH195" s="47">
        <v>0</v>
      </c>
    </row>
    <row r="196" spans="23:34" x14ac:dyDescent="0.35">
      <c r="W196" t="s">
        <v>371</v>
      </c>
      <c r="X196">
        <v>2021</v>
      </c>
      <c r="Y196">
        <v>9</v>
      </c>
      <c r="Z196" s="71">
        <v>44440</v>
      </c>
      <c r="AA196" t="s">
        <v>369</v>
      </c>
      <c r="AB196" s="24">
        <v>0</v>
      </c>
      <c r="AC196" s="24"/>
      <c r="AD196" s="24"/>
      <c r="AE196" s="24"/>
      <c r="AF196" s="24"/>
      <c r="AG196" s="24"/>
      <c r="AH196" s="24">
        <v>0</v>
      </c>
    </row>
    <row r="197" spans="23:34" x14ac:dyDescent="0.35">
      <c r="W197" s="46" t="s">
        <v>388</v>
      </c>
      <c r="X197" s="46"/>
      <c r="Y197" s="46"/>
      <c r="Z197" s="46"/>
      <c r="AA197" s="46"/>
      <c r="AB197" s="47">
        <v>0</v>
      </c>
      <c r="AC197" s="47"/>
      <c r="AD197" s="47"/>
      <c r="AE197" s="47"/>
      <c r="AF197" s="47"/>
      <c r="AG197" s="47"/>
      <c r="AH197" s="47">
        <v>0</v>
      </c>
    </row>
    <row r="198" spans="23:34" x14ac:dyDescent="0.35">
      <c r="W198" t="s">
        <v>381</v>
      </c>
      <c r="X198">
        <v>2021</v>
      </c>
      <c r="Y198">
        <v>9</v>
      </c>
      <c r="Z198" s="71">
        <v>44460</v>
      </c>
      <c r="AA198" t="s">
        <v>379</v>
      </c>
      <c r="AB198" s="24">
        <v>0</v>
      </c>
      <c r="AC198" s="24"/>
      <c r="AD198" s="24"/>
      <c r="AE198" s="24"/>
      <c r="AF198" s="24"/>
      <c r="AG198" s="24"/>
      <c r="AH198" s="24">
        <v>0</v>
      </c>
    </row>
    <row r="199" spans="23:34" x14ac:dyDescent="0.35">
      <c r="W199" s="46" t="s">
        <v>389</v>
      </c>
      <c r="X199" s="46"/>
      <c r="Y199" s="46"/>
      <c r="Z199" s="46"/>
      <c r="AA199" s="46"/>
      <c r="AB199" s="47">
        <v>0</v>
      </c>
      <c r="AC199" s="47"/>
      <c r="AD199" s="47"/>
      <c r="AE199" s="47"/>
      <c r="AF199" s="47"/>
      <c r="AG199" s="47"/>
      <c r="AH199" s="47">
        <v>0</v>
      </c>
    </row>
    <row r="200" spans="23:34" x14ac:dyDescent="0.35">
      <c r="W200" t="s">
        <v>408</v>
      </c>
      <c r="X200">
        <v>2021</v>
      </c>
      <c r="Y200">
        <v>10</v>
      </c>
      <c r="Z200" s="71">
        <v>44471</v>
      </c>
      <c r="AA200" t="s">
        <v>406</v>
      </c>
      <c r="AB200" s="24">
        <v>0</v>
      </c>
      <c r="AC200" s="24"/>
      <c r="AD200" s="24"/>
      <c r="AE200" s="24"/>
      <c r="AF200" s="24"/>
      <c r="AG200" s="24"/>
      <c r="AH200" s="24">
        <v>0</v>
      </c>
    </row>
    <row r="201" spans="23:34" x14ac:dyDescent="0.35">
      <c r="Z201" s="71">
        <v>44474</v>
      </c>
      <c r="AA201" t="s">
        <v>409</v>
      </c>
      <c r="AB201" s="24">
        <v>0</v>
      </c>
      <c r="AC201" s="24"/>
      <c r="AD201" s="24"/>
      <c r="AE201" s="24"/>
      <c r="AF201" s="24"/>
      <c r="AG201" s="24"/>
      <c r="AH201" s="24">
        <v>0</v>
      </c>
    </row>
    <row r="202" spans="23:34" x14ac:dyDescent="0.35">
      <c r="Z202" s="71">
        <v>44482</v>
      </c>
      <c r="AA202" t="s">
        <v>423</v>
      </c>
      <c r="AB202" s="24">
        <v>0</v>
      </c>
      <c r="AC202" s="24"/>
      <c r="AD202" s="24"/>
      <c r="AE202" s="24"/>
      <c r="AF202" s="24"/>
      <c r="AG202" s="24"/>
      <c r="AH202" s="24">
        <v>0</v>
      </c>
    </row>
    <row r="203" spans="23:34" x14ac:dyDescent="0.35">
      <c r="Z203" s="71">
        <v>44483</v>
      </c>
      <c r="AA203" t="s">
        <v>424</v>
      </c>
      <c r="AB203" s="24">
        <v>0</v>
      </c>
      <c r="AC203" s="24"/>
      <c r="AD203" s="24"/>
      <c r="AE203" s="24"/>
      <c r="AF203" s="24"/>
      <c r="AG203" s="24"/>
      <c r="AH203" s="24">
        <v>0</v>
      </c>
    </row>
    <row r="204" spans="23:34" x14ac:dyDescent="0.35">
      <c r="Z204" s="71">
        <v>44497</v>
      </c>
      <c r="AA204" t="s">
        <v>455</v>
      </c>
      <c r="AB204" s="24">
        <v>0</v>
      </c>
      <c r="AC204" s="24"/>
      <c r="AD204" s="24"/>
      <c r="AE204" s="24"/>
      <c r="AF204" s="24"/>
      <c r="AG204" s="24"/>
      <c r="AH204" s="24">
        <v>0</v>
      </c>
    </row>
    <row r="205" spans="23:34" x14ac:dyDescent="0.35">
      <c r="Y205">
        <v>11</v>
      </c>
      <c r="Z205" s="71">
        <v>44502</v>
      </c>
      <c r="AA205" t="s">
        <v>465</v>
      </c>
      <c r="AB205" s="24">
        <v>0</v>
      </c>
      <c r="AC205" s="24"/>
      <c r="AD205" s="24"/>
      <c r="AE205" s="24"/>
      <c r="AF205" s="24"/>
      <c r="AG205" s="24"/>
      <c r="AH205" s="24">
        <v>0</v>
      </c>
    </row>
    <row r="206" spans="23:34" x14ac:dyDescent="0.35">
      <c r="Z206" s="71">
        <v>44513</v>
      </c>
      <c r="AA206" t="s">
        <v>486</v>
      </c>
      <c r="AB206" s="24">
        <v>0</v>
      </c>
      <c r="AC206" s="24"/>
      <c r="AD206" s="24"/>
      <c r="AE206" s="24"/>
      <c r="AF206" s="24"/>
      <c r="AG206" s="24"/>
      <c r="AH206" s="24">
        <v>0</v>
      </c>
    </row>
    <row r="207" spans="23:34" x14ac:dyDescent="0.35">
      <c r="Z207" s="71">
        <v>44526</v>
      </c>
      <c r="AA207" t="s">
        <v>490</v>
      </c>
      <c r="AB207" s="24">
        <v>0</v>
      </c>
      <c r="AC207" s="24"/>
      <c r="AD207" s="24"/>
      <c r="AE207" s="24"/>
      <c r="AF207" s="24"/>
      <c r="AG207" s="24"/>
      <c r="AH207" s="24">
        <v>0</v>
      </c>
    </row>
    <row r="208" spans="23:34" x14ac:dyDescent="0.35">
      <c r="AA208" t="s">
        <v>491</v>
      </c>
      <c r="AB208" s="24">
        <v>0</v>
      </c>
      <c r="AC208" s="24"/>
      <c r="AD208" s="24"/>
      <c r="AE208" s="24"/>
      <c r="AF208" s="24"/>
      <c r="AG208" s="24"/>
      <c r="AH208" s="24">
        <v>0</v>
      </c>
    </row>
    <row r="209" spans="23:34" x14ac:dyDescent="0.35">
      <c r="Y209">
        <v>12</v>
      </c>
      <c r="Z209" s="71">
        <v>44561</v>
      </c>
      <c r="AA209" t="s">
        <v>546</v>
      </c>
      <c r="AB209" s="24">
        <v>0</v>
      </c>
      <c r="AC209" s="24"/>
      <c r="AD209" s="24"/>
      <c r="AE209" s="24"/>
      <c r="AF209" s="24"/>
      <c r="AG209" s="24"/>
      <c r="AH209" s="24">
        <v>0</v>
      </c>
    </row>
    <row r="210" spans="23:34" x14ac:dyDescent="0.35">
      <c r="X210">
        <v>2022</v>
      </c>
      <c r="Y210">
        <v>1</v>
      </c>
      <c r="Z210" s="71">
        <v>44567</v>
      </c>
      <c r="AA210" t="s">
        <v>557</v>
      </c>
      <c r="AB210" s="24">
        <v>0</v>
      </c>
      <c r="AC210" s="24"/>
      <c r="AD210" s="24"/>
      <c r="AE210" s="24"/>
      <c r="AF210" s="24"/>
      <c r="AG210" s="24"/>
      <c r="AH210" s="24">
        <v>0</v>
      </c>
    </row>
    <row r="211" spans="23:34" x14ac:dyDescent="0.35">
      <c r="Z211" s="71">
        <v>44574</v>
      </c>
      <c r="AA211" t="s">
        <v>567</v>
      </c>
      <c r="AB211" s="24">
        <v>0</v>
      </c>
      <c r="AC211" s="24"/>
      <c r="AD211" s="24"/>
      <c r="AE211" s="24"/>
      <c r="AF211" s="24"/>
      <c r="AG211" s="24"/>
      <c r="AH211" s="24">
        <v>0</v>
      </c>
    </row>
    <row r="212" spans="23:34" x14ac:dyDescent="0.35">
      <c r="Z212" s="71">
        <v>44583</v>
      </c>
      <c r="AA212" t="s">
        <v>575</v>
      </c>
      <c r="AB212" s="24">
        <v>0</v>
      </c>
      <c r="AC212" s="24"/>
      <c r="AD212" s="24"/>
      <c r="AE212" s="24"/>
      <c r="AF212" s="24"/>
      <c r="AG212" s="24"/>
      <c r="AH212" s="24">
        <v>0</v>
      </c>
    </row>
    <row r="213" spans="23:34" x14ac:dyDescent="0.35">
      <c r="Y213">
        <v>2</v>
      </c>
      <c r="Z213" s="71">
        <v>44602</v>
      </c>
      <c r="AA213" t="s">
        <v>611</v>
      </c>
      <c r="AB213" s="24">
        <v>0</v>
      </c>
      <c r="AC213" s="24"/>
      <c r="AD213" s="24"/>
      <c r="AE213" s="24"/>
      <c r="AF213" s="24"/>
      <c r="AG213" s="24"/>
      <c r="AH213" s="24">
        <v>0</v>
      </c>
    </row>
    <row r="214" spans="23:34" x14ac:dyDescent="0.35">
      <c r="Z214" s="71">
        <v>44614</v>
      </c>
      <c r="AA214" t="s">
        <v>618</v>
      </c>
      <c r="AB214" s="24">
        <v>0</v>
      </c>
      <c r="AC214" s="24"/>
      <c r="AD214" s="24"/>
      <c r="AE214" s="24"/>
      <c r="AF214" s="24"/>
      <c r="AG214" s="24"/>
      <c r="AH214" s="24">
        <v>0</v>
      </c>
    </row>
    <row r="215" spans="23:34" x14ac:dyDescent="0.35">
      <c r="Y215">
        <v>3</v>
      </c>
      <c r="Z215" s="71">
        <v>44631</v>
      </c>
      <c r="AA215" t="s">
        <v>653</v>
      </c>
      <c r="AB215" s="24">
        <v>0</v>
      </c>
      <c r="AC215" s="24"/>
      <c r="AD215" s="24"/>
      <c r="AE215" s="24"/>
      <c r="AF215" s="24"/>
      <c r="AG215" s="24"/>
      <c r="AH215" s="24">
        <v>0</v>
      </c>
    </row>
    <row r="216" spans="23:34" x14ac:dyDescent="0.35">
      <c r="Z216" s="71">
        <v>44637</v>
      </c>
      <c r="AA216" t="s">
        <v>659</v>
      </c>
      <c r="AB216" s="24">
        <v>0</v>
      </c>
      <c r="AC216" s="24"/>
      <c r="AD216" s="24"/>
      <c r="AE216" s="24"/>
      <c r="AF216" s="24"/>
      <c r="AG216" s="24"/>
      <c r="AH216" s="24">
        <v>0</v>
      </c>
    </row>
    <row r="217" spans="23:34" x14ac:dyDescent="0.35">
      <c r="Y217">
        <v>6</v>
      </c>
      <c r="Z217" s="71">
        <v>44602</v>
      </c>
      <c r="AA217" t="s">
        <v>611</v>
      </c>
      <c r="AB217" s="24"/>
      <c r="AC217" s="24"/>
      <c r="AD217" s="24"/>
      <c r="AE217" s="24"/>
      <c r="AF217" s="24"/>
      <c r="AG217" s="24">
        <v>0</v>
      </c>
      <c r="AH217" s="24">
        <v>0</v>
      </c>
    </row>
    <row r="218" spans="23:34" x14ac:dyDescent="0.35">
      <c r="Y218">
        <v>4</v>
      </c>
      <c r="Z218" s="71">
        <v>44659</v>
      </c>
      <c r="AA218" t="s">
        <v>697</v>
      </c>
      <c r="AB218" s="24">
        <v>0</v>
      </c>
      <c r="AC218" s="24"/>
      <c r="AD218" s="24"/>
      <c r="AE218" s="24"/>
      <c r="AF218" s="24"/>
      <c r="AG218" s="24"/>
      <c r="AH218" s="24">
        <v>0</v>
      </c>
    </row>
    <row r="219" spans="23:34" x14ac:dyDescent="0.35">
      <c r="Z219" s="71">
        <v>44679</v>
      </c>
      <c r="AA219" t="s">
        <v>738</v>
      </c>
      <c r="AB219" s="24">
        <v>6096.1</v>
      </c>
      <c r="AC219" s="24"/>
      <c r="AD219" s="24"/>
      <c r="AE219" s="24"/>
      <c r="AF219" s="24"/>
      <c r="AG219" s="24"/>
      <c r="AH219" s="24">
        <v>6096.1</v>
      </c>
    </row>
    <row r="220" spans="23:34" x14ac:dyDescent="0.35">
      <c r="W220" s="46" t="s">
        <v>429</v>
      </c>
      <c r="X220" s="46"/>
      <c r="Y220" s="46"/>
      <c r="Z220" s="46"/>
      <c r="AA220" s="46"/>
      <c r="AB220" s="47">
        <v>6096.1</v>
      </c>
      <c r="AC220" s="47"/>
      <c r="AD220" s="47"/>
      <c r="AE220" s="47"/>
      <c r="AF220" s="47"/>
      <c r="AG220" s="47">
        <v>0</v>
      </c>
      <c r="AH220" s="47">
        <v>6096.1</v>
      </c>
    </row>
    <row r="221" spans="23:34" x14ac:dyDescent="0.35">
      <c r="W221" t="s">
        <v>417</v>
      </c>
      <c r="X221">
        <v>2021</v>
      </c>
      <c r="Y221">
        <v>10</v>
      </c>
      <c r="Z221" s="71">
        <v>44478</v>
      </c>
      <c r="AA221" t="s">
        <v>415</v>
      </c>
      <c r="AB221" s="24">
        <v>0</v>
      </c>
      <c r="AC221" s="24"/>
      <c r="AD221" s="24"/>
      <c r="AE221" s="24"/>
      <c r="AF221" s="24"/>
      <c r="AG221" s="24"/>
      <c r="AH221" s="24">
        <v>0</v>
      </c>
    </row>
    <row r="222" spans="23:34" x14ac:dyDescent="0.35">
      <c r="Z222" s="71">
        <v>44481</v>
      </c>
      <c r="AA222" t="s">
        <v>419</v>
      </c>
      <c r="AB222" s="24">
        <v>0</v>
      </c>
      <c r="AC222" s="24"/>
      <c r="AD222" s="24"/>
      <c r="AE222" s="24"/>
      <c r="AF222" s="24"/>
      <c r="AG222" s="24"/>
      <c r="AH222" s="24">
        <v>0</v>
      </c>
    </row>
    <row r="223" spans="23:34" x14ac:dyDescent="0.35">
      <c r="Z223" s="71">
        <v>44484</v>
      </c>
      <c r="AA223" t="s">
        <v>432</v>
      </c>
      <c r="AB223" s="24">
        <v>0</v>
      </c>
      <c r="AC223" s="24"/>
      <c r="AD223" s="24"/>
      <c r="AE223" s="24"/>
      <c r="AF223" s="24"/>
      <c r="AG223" s="24"/>
      <c r="AH223" s="24">
        <v>0</v>
      </c>
    </row>
    <row r="224" spans="23:34" x14ac:dyDescent="0.35">
      <c r="Z224" s="71">
        <v>44487</v>
      </c>
      <c r="AA224" t="s">
        <v>433</v>
      </c>
      <c r="AB224" s="24">
        <v>0</v>
      </c>
      <c r="AC224" s="24"/>
      <c r="AD224" s="24"/>
      <c r="AE224" s="24"/>
      <c r="AF224" s="24"/>
      <c r="AG224" s="24"/>
      <c r="AH224" s="24">
        <v>0</v>
      </c>
    </row>
    <row r="225" spans="24:34" x14ac:dyDescent="0.35">
      <c r="Z225" s="71">
        <v>44488</v>
      </c>
      <c r="AA225" t="s">
        <v>434</v>
      </c>
      <c r="AB225" s="24">
        <v>0</v>
      </c>
      <c r="AC225" s="24"/>
      <c r="AD225" s="24"/>
      <c r="AE225" s="24"/>
      <c r="AF225" s="24"/>
      <c r="AG225" s="24"/>
      <c r="AH225" s="24">
        <v>0</v>
      </c>
    </row>
    <row r="226" spans="24:34" x14ac:dyDescent="0.35">
      <c r="Z226" s="71">
        <v>44489</v>
      </c>
      <c r="AA226" t="s">
        <v>435</v>
      </c>
      <c r="AB226" s="24">
        <v>0</v>
      </c>
      <c r="AC226" s="24"/>
      <c r="AD226" s="24"/>
      <c r="AE226" s="24"/>
      <c r="AF226" s="24"/>
      <c r="AG226" s="24"/>
      <c r="AH226" s="24">
        <v>0</v>
      </c>
    </row>
    <row r="227" spans="24:34" x14ac:dyDescent="0.35">
      <c r="Z227" s="71">
        <v>44495</v>
      </c>
      <c r="AA227" t="s">
        <v>451</v>
      </c>
      <c r="AB227" s="24">
        <v>0</v>
      </c>
      <c r="AC227" s="24"/>
      <c r="AD227" s="24"/>
      <c r="AE227" s="24"/>
      <c r="AF227" s="24"/>
      <c r="AG227" s="24"/>
      <c r="AH227" s="24">
        <v>0</v>
      </c>
    </row>
    <row r="228" spans="24:34" x14ac:dyDescent="0.35">
      <c r="Z228" s="71">
        <v>44496</v>
      </c>
      <c r="AA228" t="s">
        <v>453</v>
      </c>
      <c r="AB228" s="24">
        <v>0</v>
      </c>
      <c r="AC228" s="24"/>
      <c r="AD228" s="24"/>
      <c r="AE228" s="24"/>
      <c r="AF228" s="24"/>
      <c r="AG228" s="24"/>
      <c r="AH228" s="24">
        <v>0</v>
      </c>
    </row>
    <row r="229" spans="24:34" x14ac:dyDescent="0.35">
      <c r="Y229">
        <v>11</v>
      </c>
      <c r="Z229" s="71">
        <v>44503</v>
      </c>
      <c r="AA229" t="s">
        <v>467</v>
      </c>
      <c r="AB229" s="24">
        <v>0</v>
      </c>
      <c r="AC229" s="24"/>
      <c r="AD229" s="24"/>
      <c r="AE229" s="24"/>
      <c r="AF229" s="24"/>
      <c r="AG229" s="24"/>
      <c r="AH229" s="24">
        <v>0</v>
      </c>
    </row>
    <row r="230" spans="24:34" x14ac:dyDescent="0.35">
      <c r="Z230" s="71">
        <v>44506</v>
      </c>
      <c r="AA230" t="s">
        <v>472</v>
      </c>
      <c r="AB230" s="24">
        <v>0</v>
      </c>
      <c r="AC230" s="24"/>
      <c r="AD230" s="24"/>
      <c r="AE230" s="24"/>
      <c r="AF230" s="24"/>
      <c r="AG230" s="24"/>
      <c r="AH230" s="24">
        <v>0</v>
      </c>
    </row>
    <row r="231" spans="24:34" x14ac:dyDescent="0.35">
      <c r="Z231" s="71">
        <v>44511</v>
      </c>
      <c r="AA231" t="s">
        <v>482</v>
      </c>
      <c r="AB231" s="24">
        <v>0</v>
      </c>
      <c r="AC231" s="24"/>
      <c r="AD231" s="24"/>
      <c r="AE231" s="24"/>
      <c r="AF231" s="24"/>
      <c r="AG231" s="24"/>
      <c r="AH231" s="24">
        <v>0</v>
      </c>
    </row>
    <row r="232" spans="24:34" x14ac:dyDescent="0.35">
      <c r="AA232" t="s">
        <v>484</v>
      </c>
      <c r="AB232" s="24">
        <v>0</v>
      </c>
      <c r="AC232" s="24"/>
      <c r="AD232" s="24"/>
      <c r="AE232" s="24"/>
      <c r="AF232" s="24"/>
      <c r="AG232" s="24"/>
      <c r="AH232" s="24">
        <v>0</v>
      </c>
    </row>
    <row r="233" spans="24:34" x14ac:dyDescent="0.35">
      <c r="Y233">
        <v>12</v>
      </c>
      <c r="Z233" s="71">
        <v>44537</v>
      </c>
      <c r="AA233" t="s">
        <v>510</v>
      </c>
      <c r="AB233" s="24">
        <v>0</v>
      </c>
      <c r="AC233" s="24"/>
      <c r="AD233" s="24"/>
      <c r="AE233" s="24"/>
      <c r="AF233" s="24"/>
      <c r="AG233" s="24"/>
      <c r="AH233" s="24">
        <v>0</v>
      </c>
    </row>
    <row r="234" spans="24:34" x14ac:dyDescent="0.35">
      <c r="Z234" s="71">
        <v>44540</v>
      </c>
      <c r="AA234" t="s">
        <v>513</v>
      </c>
      <c r="AB234" s="24">
        <v>0</v>
      </c>
      <c r="AC234" s="24"/>
      <c r="AD234" s="24"/>
      <c r="AE234" s="24"/>
      <c r="AF234" s="24"/>
      <c r="AG234" s="24"/>
      <c r="AH234" s="24">
        <v>0</v>
      </c>
    </row>
    <row r="235" spans="24:34" x14ac:dyDescent="0.35">
      <c r="Z235" s="71">
        <v>44550</v>
      </c>
      <c r="AA235" t="s">
        <v>521</v>
      </c>
      <c r="AB235" s="24">
        <v>0</v>
      </c>
      <c r="AC235" s="24"/>
      <c r="AD235" s="24"/>
      <c r="AE235" s="24"/>
      <c r="AF235" s="24"/>
      <c r="AG235" s="24"/>
      <c r="AH235" s="24">
        <v>0</v>
      </c>
    </row>
    <row r="236" spans="24:34" x14ac:dyDescent="0.35">
      <c r="Z236" s="71">
        <v>44552</v>
      </c>
      <c r="AA236" t="s">
        <v>532</v>
      </c>
      <c r="AB236" s="24">
        <v>0</v>
      </c>
      <c r="AC236" s="24"/>
      <c r="AD236" s="24"/>
      <c r="AE236" s="24"/>
      <c r="AF236" s="24"/>
      <c r="AG236" s="24"/>
      <c r="AH236" s="24">
        <v>0</v>
      </c>
    </row>
    <row r="237" spans="24:34" x14ac:dyDescent="0.35">
      <c r="Z237" s="71">
        <v>44554</v>
      </c>
      <c r="AA237" t="s">
        <v>539</v>
      </c>
      <c r="AB237" s="24">
        <v>0</v>
      </c>
      <c r="AC237" s="24"/>
      <c r="AD237" s="24"/>
      <c r="AE237" s="24"/>
      <c r="AF237" s="24"/>
      <c r="AG237" s="24"/>
      <c r="AH237" s="24">
        <v>0</v>
      </c>
    </row>
    <row r="238" spans="24:34" x14ac:dyDescent="0.35">
      <c r="Z238" s="71">
        <v>44557</v>
      </c>
      <c r="AA238" t="s">
        <v>540</v>
      </c>
      <c r="AB238" s="24">
        <v>0</v>
      </c>
      <c r="AC238" s="24"/>
      <c r="AD238" s="24"/>
      <c r="AE238" s="24"/>
      <c r="AF238" s="24"/>
      <c r="AG238" s="24"/>
      <c r="AH238" s="24">
        <v>0</v>
      </c>
    </row>
    <row r="239" spans="24:34" x14ac:dyDescent="0.35">
      <c r="Z239" s="71">
        <v>44560</v>
      </c>
      <c r="AA239" t="s">
        <v>542</v>
      </c>
      <c r="AB239" s="24">
        <v>0</v>
      </c>
      <c r="AC239" s="24"/>
      <c r="AD239" s="24"/>
      <c r="AE239" s="24"/>
      <c r="AF239" s="24"/>
      <c r="AG239" s="24"/>
      <c r="AH239" s="24">
        <v>0</v>
      </c>
    </row>
    <row r="240" spans="24:34" x14ac:dyDescent="0.35">
      <c r="X240">
        <v>2022</v>
      </c>
      <c r="Y240">
        <v>1</v>
      </c>
      <c r="Z240" s="71">
        <v>44564</v>
      </c>
      <c r="AA240" t="s">
        <v>556</v>
      </c>
      <c r="AB240" s="24">
        <v>0</v>
      </c>
      <c r="AC240" s="24"/>
      <c r="AD240" s="24"/>
      <c r="AE240" s="24"/>
      <c r="AF240" s="24"/>
      <c r="AG240" s="24"/>
      <c r="AH240" s="24">
        <v>0</v>
      </c>
    </row>
    <row r="241" spans="25:34" x14ac:dyDescent="0.35">
      <c r="Z241" s="71">
        <v>44568</v>
      </c>
      <c r="AA241" t="s">
        <v>558</v>
      </c>
      <c r="AB241" s="24">
        <v>0</v>
      </c>
      <c r="AC241" s="24"/>
      <c r="AD241" s="24"/>
      <c r="AE241" s="24"/>
      <c r="AF241" s="24"/>
      <c r="AG241" s="24"/>
      <c r="AH241" s="24">
        <v>0</v>
      </c>
    </row>
    <row r="242" spans="25:34" x14ac:dyDescent="0.35">
      <c r="Z242" s="71">
        <v>44569</v>
      </c>
      <c r="AA242" t="s">
        <v>559</v>
      </c>
      <c r="AB242" s="24">
        <v>0</v>
      </c>
      <c r="AC242" s="24"/>
      <c r="AD242" s="24"/>
      <c r="AE242" s="24"/>
      <c r="AF242" s="24"/>
      <c r="AG242" s="24"/>
      <c r="AH242" s="24">
        <v>0</v>
      </c>
    </row>
    <row r="243" spans="25:34" x14ac:dyDescent="0.35">
      <c r="Z243" s="71">
        <v>44574</v>
      </c>
      <c r="AA243" t="s">
        <v>568</v>
      </c>
      <c r="AB243" s="24">
        <v>3348.7</v>
      </c>
      <c r="AC243" s="24"/>
      <c r="AD243" s="24"/>
      <c r="AE243" s="24"/>
      <c r="AF243" s="24"/>
      <c r="AG243" s="24"/>
      <c r="AH243" s="24">
        <v>3348.7</v>
      </c>
    </row>
    <row r="244" spans="25:34" x14ac:dyDescent="0.35">
      <c r="Z244" s="71">
        <v>44579</v>
      </c>
      <c r="AA244" t="s">
        <v>574</v>
      </c>
      <c r="AB244" s="24">
        <v>11502</v>
      </c>
      <c r="AC244" s="24"/>
      <c r="AD244" s="24"/>
      <c r="AE244" s="24"/>
      <c r="AF244" s="24"/>
      <c r="AG244" s="24"/>
      <c r="AH244" s="24">
        <v>11502</v>
      </c>
    </row>
    <row r="245" spans="25:34" x14ac:dyDescent="0.35">
      <c r="Y245">
        <v>2</v>
      </c>
      <c r="Z245" s="71">
        <v>44616</v>
      </c>
      <c r="AA245" t="s">
        <v>619</v>
      </c>
      <c r="AB245" s="24">
        <v>7961</v>
      </c>
      <c r="AC245" s="24"/>
      <c r="AD245" s="24"/>
      <c r="AE245" s="24"/>
      <c r="AF245" s="24"/>
      <c r="AG245" s="24"/>
      <c r="AH245" s="24">
        <v>7961</v>
      </c>
    </row>
    <row r="246" spans="25:34" x14ac:dyDescent="0.35">
      <c r="Z246" s="71">
        <v>44618</v>
      </c>
      <c r="AA246" t="s">
        <v>620</v>
      </c>
      <c r="AB246" s="24">
        <v>2678</v>
      </c>
      <c r="AC246" s="24"/>
      <c r="AD246" s="24"/>
      <c r="AE246" s="24"/>
      <c r="AF246" s="24"/>
      <c r="AG246" s="24"/>
      <c r="AH246" s="24">
        <v>2678</v>
      </c>
    </row>
    <row r="247" spans="25:34" x14ac:dyDescent="0.35">
      <c r="Y247">
        <v>3</v>
      </c>
      <c r="Z247" s="71">
        <v>44634</v>
      </c>
      <c r="AA247" t="s">
        <v>656</v>
      </c>
      <c r="AB247" s="24">
        <v>3029</v>
      </c>
      <c r="AC247" s="24"/>
      <c r="AD247" s="24"/>
      <c r="AE247" s="24"/>
      <c r="AF247" s="24"/>
      <c r="AG247" s="24"/>
      <c r="AH247" s="24">
        <v>3029</v>
      </c>
    </row>
    <row r="248" spans="25:34" x14ac:dyDescent="0.35">
      <c r="Z248" s="71">
        <v>44635</v>
      </c>
      <c r="AA248" t="s">
        <v>658</v>
      </c>
      <c r="AB248" s="24">
        <v>11425</v>
      </c>
      <c r="AC248" s="24"/>
      <c r="AD248" s="24"/>
      <c r="AE248" s="24"/>
      <c r="AF248" s="24"/>
      <c r="AG248" s="24"/>
      <c r="AH248" s="24">
        <v>11425</v>
      </c>
    </row>
    <row r="249" spans="25:34" x14ac:dyDescent="0.35">
      <c r="Z249" s="71">
        <v>44638</v>
      </c>
      <c r="AA249" t="s">
        <v>660</v>
      </c>
      <c r="AB249" s="24">
        <v>9888</v>
      </c>
      <c r="AC249" s="24"/>
      <c r="AD249" s="24"/>
      <c r="AE249" s="24"/>
      <c r="AF249" s="24"/>
      <c r="AG249" s="24"/>
      <c r="AH249" s="24">
        <v>9888</v>
      </c>
    </row>
    <row r="250" spans="25:34" x14ac:dyDescent="0.35">
      <c r="Z250" s="71">
        <v>44643</v>
      </c>
      <c r="AA250" t="s">
        <v>664</v>
      </c>
      <c r="AB250" s="24">
        <v>8819</v>
      </c>
      <c r="AC250" s="24"/>
      <c r="AD250" s="24"/>
      <c r="AE250" s="24"/>
      <c r="AF250" s="24"/>
      <c r="AG250" s="24"/>
      <c r="AH250" s="24">
        <v>8819</v>
      </c>
    </row>
    <row r="251" spans="25:34" x14ac:dyDescent="0.35">
      <c r="Z251" s="71">
        <v>44645</v>
      </c>
      <c r="AA251" t="s">
        <v>671</v>
      </c>
      <c r="AB251" s="24">
        <v>14422</v>
      </c>
      <c r="AC251" s="24"/>
      <c r="AD251" s="24"/>
      <c r="AE251" s="24"/>
      <c r="AF251" s="24"/>
      <c r="AG251" s="24"/>
      <c r="AH251" s="24">
        <v>14422</v>
      </c>
    </row>
    <row r="252" spans="25:34" x14ac:dyDescent="0.35">
      <c r="Z252" s="71">
        <v>44649</v>
      </c>
      <c r="AA252" t="s">
        <v>673</v>
      </c>
      <c r="AB252" s="24">
        <v>7593</v>
      </c>
      <c r="AC252" s="24"/>
      <c r="AD252" s="24"/>
      <c r="AE252" s="24"/>
      <c r="AF252" s="24"/>
      <c r="AG252" s="24"/>
      <c r="AH252" s="24">
        <v>7593</v>
      </c>
    </row>
    <row r="253" spans="25:34" x14ac:dyDescent="0.35">
      <c r="Y253">
        <v>4</v>
      </c>
      <c r="Z253" s="71">
        <v>44652</v>
      </c>
      <c r="AA253" t="s">
        <v>694</v>
      </c>
      <c r="AB253" s="24">
        <v>9157.5</v>
      </c>
      <c r="AC253" s="24"/>
      <c r="AD253" s="24"/>
      <c r="AE253" s="24"/>
      <c r="AF253" s="24"/>
      <c r="AG253" s="24"/>
      <c r="AH253" s="24">
        <v>9157.5</v>
      </c>
    </row>
    <row r="254" spans="25:34" x14ac:dyDescent="0.35">
      <c r="Z254" s="71">
        <v>44656</v>
      </c>
      <c r="AA254" t="s">
        <v>696</v>
      </c>
      <c r="AB254" s="24">
        <v>10497.5</v>
      </c>
      <c r="AC254" s="24"/>
      <c r="AD254" s="24"/>
      <c r="AE254" s="24"/>
      <c r="AF254" s="24"/>
      <c r="AG254" s="24"/>
      <c r="AH254" s="24">
        <v>10497.5</v>
      </c>
    </row>
    <row r="255" spans="25:34" x14ac:dyDescent="0.35">
      <c r="Z255" s="71">
        <v>44660</v>
      </c>
      <c r="AA255" t="s">
        <v>700</v>
      </c>
      <c r="AB255" s="24">
        <v>8569.5</v>
      </c>
      <c r="AC255" s="24"/>
      <c r="AD255" s="24"/>
      <c r="AE255" s="24"/>
      <c r="AF255" s="24"/>
      <c r="AG255" s="24"/>
      <c r="AH255" s="24">
        <v>8569.5</v>
      </c>
    </row>
    <row r="256" spans="25:34" x14ac:dyDescent="0.35">
      <c r="Z256" s="71">
        <v>44664</v>
      </c>
      <c r="AA256" t="s">
        <v>704</v>
      </c>
      <c r="AB256" s="24">
        <v>10975.5</v>
      </c>
      <c r="AC256" s="24"/>
      <c r="AD256" s="24"/>
      <c r="AE256" s="24"/>
      <c r="AF256" s="24"/>
      <c r="AG256" s="24"/>
      <c r="AH256" s="24">
        <v>10975.5</v>
      </c>
    </row>
    <row r="257" spans="23:34" x14ac:dyDescent="0.35">
      <c r="Z257" s="71">
        <v>44667</v>
      </c>
      <c r="AA257" t="s">
        <v>707</v>
      </c>
      <c r="AB257" s="24">
        <v>10103.5</v>
      </c>
      <c r="AC257" s="24"/>
      <c r="AD257" s="24"/>
      <c r="AE257" s="24"/>
      <c r="AF257" s="24"/>
      <c r="AG257" s="24"/>
      <c r="AH257" s="24">
        <v>10103.5</v>
      </c>
    </row>
    <row r="258" spans="23:34" x14ac:dyDescent="0.35">
      <c r="Z258" s="71">
        <v>44670</v>
      </c>
      <c r="AA258" t="s">
        <v>709</v>
      </c>
      <c r="AB258" s="24">
        <v>3076</v>
      </c>
      <c r="AC258" s="24"/>
      <c r="AD258" s="24"/>
      <c r="AE258" s="24"/>
      <c r="AF258" s="24"/>
      <c r="AG258" s="24"/>
      <c r="AH258" s="24">
        <v>3076</v>
      </c>
    </row>
    <row r="259" spans="23:34" x14ac:dyDescent="0.35">
      <c r="Z259" s="71">
        <v>44674</v>
      </c>
      <c r="AA259" t="s">
        <v>730</v>
      </c>
      <c r="AB259" s="24">
        <v>11151</v>
      </c>
      <c r="AC259" s="24"/>
      <c r="AD259" s="24"/>
      <c r="AE259" s="24"/>
      <c r="AF259" s="24"/>
      <c r="AG259" s="24"/>
      <c r="AH259" s="24">
        <v>11151</v>
      </c>
    </row>
    <row r="260" spans="23:34" x14ac:dyDescent="0.35">
      <c r="Z260" s="71">
        <v>44679</v>
      </c>
      <c r="AA260" t="s">
        <v>737</v>
      </c>
      <c r="AB260" s="24">
        <v>11858.5</v>
      </c>
      <c r="AC260" s="24"/>
      <c r="AD260" s="24"/>
      <c r="AE260" s="24"/>
      <c r="AF260" s="24"/>
      <c r="AG260" s="24"/>
      <c r="AH260" s="24">
        <v>11858.5</v>
      </c>
    </row>
    <row r="261" spans="23:34" x14ac:dyDescent="0.35">
      <c r="Z261" s="71">
        <v>44681</v>
      </c>
      <c r="AA261" t="s">
        <v>741</v>
      </c>
      <c r="AB261" s="24">
        <v>15244</v>
      </c>
      <c r="AC261" s="24"/>
      <c r="AD261" s="24"/>
      <c r="AE261" s="24"/>
      <c r="AF261" s="24"/>
      <c r="AG261" s="24"/>
      <c r="AH261" s="24">
        <v>15244</v>
      </c>
    </row>
    <row r="262" spans="23:34" x14ac:dyDescent="0.35">
      <c r="W262" s="46" t="s">
        <v>430</v>
      </c>
      <c r="X262" s="46"/>
      <c r="Y262" s="46"/>
      <c r="Z262" s="46"/>
      <c r="AA262" s="46"/>
      <c r="AB262" s="47">
        <v>171298.7</v>
      </c>
      <c r="AC262" s="47"/>
      <c r="AD262" s="47"/>
      <c r="AE262" s="47"/>
      <c r="AF262" s="47"/>
      <c r="AG262" s="47"/>
      <c r="AH262" s="47">
        <v>171298.7</v>
      </c>
    </row>
    <row r="263" spans="23:34" x14ac:dyDescent="0.35">
      <c r="W263" t="s">
        <v>477</v>
      </c>
      <c r="X263">
        <v>2021</v>
      </c>
      <c r="Y263">
        <v>11</v>
      </c>
      <c r="Z263" s="71">
        <v>44509</v>
      </c>
      <c r="AA263" t="s">
        <v>479</v>
      </c>
      <c r="AB263" s="24">
        <v>0</v>
      </c>
      <c r="AC263" s="24"/>
      <c r="AD263" s="24"/>
      <c r="AE263" s="24"/>
      <c r="AF263" s="24"/>
      <c r="AG263" s="24"/>
      <c r="AH263" s="24">
        <v>0</v>
      </c>
    </row>
    <row r="264" spans="23:34" x14ac:dyDescent="0.35">
      <c r="W264" s="46" t="s">
        <v>492</v>
      </c>
      <c r="X264" s="46"/>
      <c r="Y264" s="46"/>
      <c r="Z264" s="46"/>
      <c r="AA264" s="46"/>
      <c r="AB264" s="47">
        <v>0</v>
      </c>
      <c r="AC264" s="47"/>
      <c r="AD264" s="47"/>
      <c r="AE264" s="47"/>
      <c r="AF264" s="47"/>
      <c r="AG264" s="47"/>
      <c r="AH264" s="47">
        <v>0</v>
      </c>
    </row>
    <row r="265" spans="23:34" x14ac:dyDescent="0.35">
      <c r="W265" t="s">
        <v>500</v>
      </c>
      <c r="X265">
        <v>2021</v>
      </c>
      <c r="Y265">
        <v>11</v>
      </c>
      <c r="Z265" s="71">
        <v>44510</v>
      </c>
      <c r="AA265" t="s">
        <v>481</v>
      </c>
      <c r="AB265" s="24">
        <v>0</v>
      </c>
      <c r="AC265" s="24"/>
      <c r="AD265" s="24"/>
      <c r="AE265" s="24"/>
      <c r="AF265" s="24"/>
      <c r="AG265" s="24"/>
      <c r="AH265" s="24">
        <v>0</v>
      </c>
    </row>
    <row r="266" spans="23:34" x14ac:dyDescent="0.35">
      <c r="X266">
        <v>2022</v>
      </c>
      <c r="Y266">
        <v>2</v>
      </c>
      <c r="Z266" s="71">
        <v>44613</v>
      </c>
      <c r="AA266" t="s">
        <v>616</v>
      </c>
      <c r="AB266" s="24">
        <v>0</v>
      </c>
      <c r="AC266" s="24"/>
      <c r="AD266" s="24"/>
      <c r="AE266" s="24"/>
      <c r="AF266" s="24"/>
      <c r="AG266" s="24"/>
      <c r="AH266" s="24">
        <v>0</v>
      </c>
    </row>
    <row r="267" spans="23:34" x14ac:dyDescent="0.35">
      <c r="Y267">
        <v>3</v>
      </c>
      <c r="Z267" s="71">
        <v>44625</v>
      </c>
      <c r="AA267" t="s">
        <v>643</v>
      </c>
      <c r="AB267" s="24">
        <v>0</v>
      </c>
      <c r="AC267" s="24"/>
      <c r="AD267" s="24"/>
      <c r="AE267" s="24"/>
      <c r="AF267" s="24"/>
      <c r="AG267" s="24"/>
      <c r="AH267" s="24">
        <v>0</v>
      </c>
    </row>
    <row r="268" spans="23:34" x14ac:dyDescent="0.35">
      <c r="Z268" s="71">
        <v>44639</v>
      </c>
      <c r="AA268" t="s">
        <v>661</v>
      </c>
      <c r="AB268" s="24">
        <v>8127.5</v>
      </c>
      <c r="AC268" s="24"/>
      <c r="AD268" s="24"/>
      <c r="AE268" s="24"/>
      <c r="AF268" s="24"/>
      <c r="AG268" s="24"/>
      <c r="AH268" s="24">
        <v>8127.5</v>
      </c>
    </row>
    <row r="269" spans="23:34" x14ac:dyDescent="0.35">
      <c r="Y269">
        <v>4</v>
      </c>
      <c r="Z269" s="71">
        <v>44652</v>
      </c>
      <c r="AA269" t="s">
        <v>691</v>
      </c>
      <c r="AB269" s="24">
        <v>0</v>
      </c>
      <c r="AC269" s="24"/>
      <c r="AD269" s="24"/>
      <c r="AE269" s="24"/>
      <c r="AF269" s="24"/>
      <c r="AG269" s="24"/>
      <c r="AH269" s="24">
        <v>0</v>
      </c>
    </row>
    <row r="270" spans="23:34" x14ac:dyDescent="0.35">
      <c r="Z270" s="71">
        <v>44665</v>
      </c>
      <c r="AA270" t="s">
        <v>705</v>
      </c>
      <c r="AB270" s="24">
        <v>5746</v>
      </c>
      <c r="AC270" s="24"/>
      <c r="AD270" s="24"/>
      <c r="AE270" s="24"/>
      <c r="AF270" s="24"/>
      <c r="AG270" s="24"/>
      <c r="AH270" s="24">
        <v>5746</v>
      </c>
    </row>
    <row r="271" spans="23:34" x14ac:dyDescent="0.35">
      <c r="Z271" s="71">
        <v>44679</v>
      </c>
      <c r="AA271" t="s">
        <v>736</v>
      </c>
      <c r="AB271" s="24">
        <v>5458</v>
      </c>
      <c r="AC271" s="24"/>
      <c r="AD271" s="24"/>
      <c r="AE271" s="24"/>
      <c r="AF271" s="24"/>
      <c r="AG271" s="24"/>
      <c r="AH271" s="24">
        <v>5458</v>
      </c>
    </row>
    <row r="272" spans="23:34" x14ac:dyDescent="0.35">
      <c r="W272" s="46" t="s">
        <v>509</v>
      </c>
      <c r="X272" s="46"/>
      <c r="Y272" s="46"/>
      <c r="Z272" s="46"/>
      <c r="AA272" s="46"/>
      <c r="AB272" s="47">
        <v>19331.5</v>
      </c>
      <c r="AC272" s="47"/>
      <c r="AD272" s="47"/>
      <c r="AE272" s="47"/>
      <c r="AF272" s="47"/>
      <c r="AG272" s="47"/>
      <c r="AH272" s="47">
        <v>19331.5</v>
      </c>
    </row>
    <row r="273" spans="23:34" x14ac:dyDescent="0.35">
      <c r="W273" t="s">
        <v>647</v>
      </c>
      <c r="X273">
        <v>2022</v>
      </c>
      <c r="Y273">
        <v>3</v>
      </c>
      <c r="Z273" s="71">
        <v>44628</v>
      </c>
      <c r="AA273" t="s">
        <v>644</v>
      </c>
      <c r="AB273" s="24">
        <v>0</v>
      </c>
      <c r="AC273" s="24"/>
      <c r="AD273" s="24"/>
      <c r="AE273" s="24"/>
      <c r="AF273" s="24"/>
      <c r="AG273" s="24"/>
      <c r="AH273" s="24">
        <v>0</v>
      </c>
    </row>
    <row r="274" spans="23:34" x14ac:dyDescent="0.35">
      <c r="Z274" s="71">
        <v>44629</v>
      </c>
      <c r="AA274" t="s">
        <v>652</v>
      </c>
      <c r="AB274" s="24">
        <v>0</v>
      </c>
      <c r="AC274" s="24"/>
      <c r="AD274" s="24"/>
      <c r="AE274" s="24"/>
      <c r="AF274" s="24"/>
      <c r="AG274" s="24"/>
      <c r="AH274" s="24">
        <v>0</v>
      </c>
    </row>
    <row r="275" spans="23:34" x14ac:dyDescent="0.35">
      <c r="Z275" s="71">
        <v>44632</v>
      </c>
      <c r="AA275" t="s">
        <v>654</v>
      </c>
      <c r="AB275" s="24">
        <v>0</v>
      </c>
      <c r="AC275" s="24"/>
      <c r="AD275" s="24"/>
      <c r="AE275" s="24"/>
      <c r="AF275" s="24"/>
      <c r="AG275" s="24"/>
      <c r="AH275" s="24">
        <v>0</v>
      </c>
    </row>
    <row r="276" spans="23:34" x14ac:dyDescent="0.35">
      <c r="Y276">
        <v>4</v>
      </c>
      <c r="Z276" s="71">
        <v>44652</v>
      </c>
      <c r="AA276" t="s">
        <v>695</v>
      </c>
      <c r="AB276" s="24">
        <v>3480</v>
      </c>
      <c r="AC276" s="24"/>
      <c r="AD276" s="24"/>
      <c r="AE276" s="24"/>
      <c r="AF276" s="24"/>
      <c r="AG276" s="24"/>
      <c r="AH276" s="24">
        <v>3480</v>
      </c>
    </row>
    <row r="277" spans="23:34" x14ac:dyDescent="0.35">
      <c r="Z277" s="71">
        <v>44663</v>
      </c>
      <c r="AA277" t="s">
        <v>702</v>
      </c>
      <c r="AB277" s="24">
        <v>590</v>
      </c>
      <c r="AC277" s="24"/>
      <c r="AD277" s="24"/>
      <c r="AE277" s="24"/>
      <c r="AF277" s="24"/>
      <c r="AG277" s="24"/>
      <c r="AH277" s="24">
        <v>590</v>
      </c>
    </row>
    <row r="278" spans="23:34" x14ac:dyDescent="0.35">
      <c r="W278" s="46" t="s">
        <v>651</v>
      </c>
      <c r="X278" s="46"/>
      <c r="Y278" s="46"/>
      <c r="Z278" s="46"/>
      <c r="AA278" s="46"/>
      <c r="AB278" s="47">
        <v>4070</v>
      </c>
      <c r="AC278" s="47"/>
      <c r="AD278" s="47"/>
      <c r="AE278" s="47"/>
      <c r="AF278" s="47"/>
      <c r="AG278" s="47"/>
      <c r="AH278" s="47">
        <v>4070</v>
      </c>
    </row>
    <row r="279" spans="23:34" x14ac:dyDescent="0.35">
      <c r="W279" t="s">
        <v>676</v>
      </c>
      <c r="X279">
        <v>2022</v>
      </c>
      <c r="Y279">
        <v>3</v>
      </c>
      <c r="Z279" s="71">
        <v>44651</v>
      </c>
      <c r="AA279" t="s">
        <v>674</v>
      </c>
      <c r="AB279" s="24">
        <v>0</v>
      </c>
      <c r="AC279" s="24"/>
      <c r="AD279" s="24"/>
      <c r="AE279" s="24"/>
      <c r="AF279" s="24"/>
      <c r="AG279" s="24"/>
      <c r="AH279" s="24">
        <v>0</v>
      </c>
    </row>
    <row r="280" spans="23:34" x14ac:dyDescent="0.35">
      <c r="Y280">
        <v>4</v>
      </c>
      <c r="Z280" s="71">
        <v>44667</v>
      </c>
      <c r="AA280" t="s">
        <v>708</v>
      </c>
      <c r="AB280" s="24">
        <v>14088.5</v>
      </c>
      <c r="AC280" s="24"/>
      <c r="AD280" s="24"/>
      <c r="AE280" s="24"/>
      <c r="AF280" s="24"/>
      <c r="AG280" s="24"/>
      <c r="AH280" s="24">
        <v>14088.5</v>
      </c>
    </row>
    <row r="281" spans="23:34" x14ac:dyDescent="0.35">
      <c r="Z281" t="s">
        <v>733</v>
      </c>
      <c r="AA281" t="s">
        <v>732</v>
      </c>
      <c r="AB281" s="24">
        <v>0</v>
      </c>
      <c r="AC281" s="24"/>
      <c r="AD281" s="24"/>
      <c r="AE281" s="24"/>
      <c r="AF281" s="24"/>
      <c r="AG281" s="24"/>
      <c r="AH281" s="24">
        <v>0</v>
      </c>
    </row>
    <row r="282" spans="23:34" x14ac:dyDescent="0.35">
      <c r="Z282" s="71">
        <v>44680</v>
      </c>
      <c r="AA282" t="s">
        <v>740</v>
      </c>
      <c r="AB282" s="24">
        <v>1350</v>
      </c>
      <c r="AC282" s="24"/>
      <c r="AD282" s="24"/>
      <c r="AE282" s="24"/>
      <c r="AF282" s="24"/>
      <c r="AG282" s="24"/>
      <c r="AH282" s="24">
        <v>1350</v>
      </c>
    </row>
    <row r="283" spans="23:34" x14ac:dyDescent="0.35">
      <c r="W283" s="46" t="s">
        <v>690</v>
      </c>
      <c r="X283" s="46"/>
      <c r="Y283" s="46"/>
      <c r="Z283" s="46"/>
      <c r="AA283" s="46"/>
      <c r="AB283" s="47">
        <v>15438.5</v>
      </c>
      <c r="AC283" s="47"/>
      <c r="AD283" s="47"/>
      <c r="AE283" s="47"/>
      <c r="AF283" s="47"/>
      <c r="AG283" s="47"/>
      <c r="AH283" s="47">
        <v>15438.5</v>
      </c>
    </row>
    <row r="284" spans="23:34" x14ac:dyDescent="0.35">
      <c r="W284" t="s">
        <v>716</v>
      </c>
      <c r="X284">
        <v>2022</v>
      </c>
      <c r="Y284">
        <v>4</v>
      </c>
      <c r="Z284" s="71">
        <v>44660</v>
      </c>
      <c r="AA284" t="s">
        <v>701</v>
      </c>
      <c r="AB284" s="24">
        <v>0</v>
      </c>
      <c r="AC284" s="24"/>
      <c r="AD284" s="24"/>
      <c r="AE284" s="24"/>
      <c r="AF284" s="24"/>
      <c r="AG284" s="24"/>
      <c r="AH284" s="24">
        <v>0</v>
      </c>
    </row>
    <row r="285" spans="23:34" x14ac:dyDescent="0.35">
      <c r="Z285" s="71">
        <v>44664</v>
      </c>
      <c r="AA285" t="s">
        <v>703</v>
      </c>
      <c r="AB285" s="24">
        <v>0</v>
      </c>
      <c r="AC285" s="24"/>
      <c r="AD285" s="24"/>
      <c r="AE285" s="24"/>
      <c r="AF285" s="24"/>
      <c r="AG285" s="24"/>
      <c r="AH285" s="24">
        <v>0</v>
      </c>
    </row>
    <row r="286" spans="23:34" x14ac:dyDescent="0.35">
      <c r="Z286" s="71">
        <v>44666</v>
      </c>
      <c r="AA286" t="s">
        <v>706</v>
      </c>
      <c r="AB286" s="24">
        <v>0</v>
      </c>
      <c r="AC286" s="24"/>
      <c r="AD286" s="24"/>
      <c r="AE286" s="24"/>
      <c r="AF286" s="24"/>
      <c r="AG286" s="24"/>
      <c r="AH286" s="24">
        <v>0</v>
      </c>
    </row>
    <row r="287" spans="23:34" x14ac:dyDescent="0.35">
      <c r="W287" s="46" t="s">
        <v>770</v>
      </c>
      <c r="X287" s="46"/>
      <c r="Y287" s="46"/>
      <c r="Z287" s="46"/>
      <c r="AA287" s="46"/>
      <c r="AB287" s="47">
        <v>0</v>
      </c>
      <c r="AC287" s="47"/>
      <c r="AD287" s="47"/>
      <c r="AE287" s="47"/>
      <c r="AF287" s="47"/>
      <c r="AG287" s="47"/>
      <c r="AH287" s="47">
        <v>0</v>
      </c>
    </row>
    <row r="288" spans="23:34" x14ac:dyDescent="0.35">
      <c r="W288" t="s">
        <v>721</v>
      </c>
      <c r="X288">
        <v>2022</v>
      </c>
      <c r="Y288">
        <v>4</v>
      </c>
      <c r="Z288" s="71">
        <v>44671</v>
      </c>
      <c r="AA288" t="s">
        <v>710</v>
      </c>
      <c r="AB288" s="24">
        <v>0</v>
      </c>
      <c r="AC288" s="24"/>
      <c r="AD288" s="24"/>
      <c r="AE288" s="24"/>
      <c r="AF288" s="24"/>
      <c r="AG288" s="24"/>
      <c r="AH288" s="24">
        <v>0</v>
      </c>
    </row>
    <row r="289" spans="23:34" x14ac:dyDescent="0.35">
      <c r="Z289" s="71">
        <v>44672</v>
      </c>
      <c r="AA289" t="s">
        <v>712</v>
      </c>
      <c r="AB289" s="24">
        <v>0</v>
      </c>
      <c r="AC289" s="24"/>
      <c r="AD289" s="24"/>
      <c r="AE289" s="24"/>
      <c r="AF289" s="24"/>
      <c r="AG289" s="24"/>
      <c r="AH289" s="24">
        <v>0</v>
      </c>
    </row>
    <row r="290" spans="23:34" x14ac:dyDescent="0.35">
      <c r="W290" s="46" t="s">
        <v>771</v>
      </c>
      <c r="X290" s="46"/>
      <c r="Y290" s="46"/>
      <c r="Z290" s="46"/>
      <c r="AA290" s="46"/>
      <c r="AB290" s="47">
        <v>0</v>
      </c>
      <c r="AC290" s="47"/>
      <c r="AD290" s="47"/>
      <c r="AE290" s="47"/>
      <c r="AF290" s="47"/>
      <c r="AG290" s="47"/>
      <c r="AH290" s="47">
        <v>0</v>
      </c>
    </row>
    <row r="291" spans="23:34" x14ac:dyDescent="0.35">
      <c r="W291" t="s">
        <v>135</v>
      </c>
      <c r="AB291" s="24">
        <v>231456.8</v>
      </c>
      <c r="AC291" s="24">
        <v>7316</v>
      </c>
      <c r="AD291" s="24">
        <v>10983</v>
      </c>
      <c r="AE291" s="24">
        <v>0</v>
      </c>
      <c r="AF291" s="24">
        <v>87920.1</v>
      </c>
      <c r="AG291" s="24">
        <v>0</v>
      </c>
      <c r="AH291" s="24">
        <v>337675.9</v>
      </c>
    </row>
  </sheetData>
  <pageMargins left="0.78740157480314965" right="0.19685039370078741" top="0.59055118110236227" bottom="0.78740157480314965" header="0.31496062992125984" footer="0.31496062992125984"/>
  <pageSetup orientation="landscape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  <pageSetUpPr fitToPage="1"/>
  </sheetPr>
  <dimension ref="A1:X774"/>
  <sheetViews>
    <sheetView tabSelected="1" topLeftCell="A735" zoomScale="75" zoomScaleNormal="75" workbookViewId="0">
      <selection activeCell="Q759" sqref="Q759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8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customWidth="1"/>
    <col min="12" max="12" width="6.81640625" style="5" customWidth="1"/>
    <col min="13" max="13" width="6.36328125" style="5" customWidth="1"/>
    <col min="14" max="14" width="14.90625" style="7" customWidth="1"/>
    <col min="15" max="15" width="13.90625" style="7" bestFit="1" customWidth="1"/>
    <col min="16" max="16" width="13.26953125" style="7" bestFit="1" customWidth="1"/>
    <col min="17" max="17" width="14.726562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4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4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4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4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4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4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f t="shared" ref="O106:O109" si="19">SUM(-N106)</f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f t="shared" si="19"/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f t="shared" si="19"/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f t="shared" si="19"/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20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20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20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20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20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20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1">A116+J116</f>
        <v>44153</v>
      </c>
      <c r="L116" s="19">
        <f t="shared" si="12"/>
        <v>11</v>
      </c>
      <c r="M116" s="19">
        <f t="shared" ref="M116" si="22">YEAR(K116)</f>
        <v>2020</v>
      </c>
      <c r="N116" s="7">
        <v>1584</v>
      </c>
      <c r="O116" s="7">
        <f t="shared" ref="O116:O123" si="23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4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5">A117+J117</f>
        <v>44159</v>
      </c>
      <c r="L117" s="19">
        <f t="shared" si="12"/>
        <v>11</v>
      </c>
      <c r="M117" s="19">
        <f t="shared" ref="M117:M118" si="26">YEAR(K117)</f>
        <v>2020</v>
      </c>
      <c r="N117" s="7">
        <v>520</v>
      </c>
      <c r="O117" s="7">
        <f t="shared" si="23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4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5"/>
        <v>44275</v>
      </c>
      <c r="L118" s="19">
        <f t="shared" si="12"/>
        <v>3</v>
      </c>
      <c r="M118" s="19">
        <f t="shared" si="26"/>
        <v>2021</v>
      </c>
      <c r="N118" s="7">
        <v>4050</v>
      </c>
      <c r="O118" s="7">
        <f t="shared" si="23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4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5"/>
        <v>44275</v>
      </c>
      <c r="L119" s="19">
        <f t="shared" si="12"/>
        <v>3</v>
      </c>
      <c r="M119" s="19">
        <f t="shared" ref="M119:M130" si="27">YEAR(K119)</f>
        <v>2021</v>
      </c>
      <c r="N119" s="7">
        <v>2640</v>
      </c>
      <c r="O119" s="7">
        <f t="shared" si="23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4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5"/>
        <v>44275</v>
      </c>
      <c r="L120" s="19">
        <f t="shared" si="12"/>
        <v>3</v>
      </c>
      <c r="M120" s="19">
        <f t="shared" si="27"/>
        <v>2021</v>
      </c>
      <c r="N120" s="7">
        <v>1776</v>
      </c>
      <c r="O120" s="7">
        <f t="shared" si="23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4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5"/>
        <v>44275</v>
      </c>
      <c r="L121" s="19">
        <f t="shared" si="12"/>
        <v>3</v>
      </c>
      <c r="M121" s="19">
        <f t="shared" si="27"/>
        <v>2021</v>
      </c>
      <c r="N121" s="7">
        <v>275</v>
      </c>
      <c r="O121" s="7">
        <f t="shared" si="23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4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5"/>
        <v>44275</v>
      </c>
      <c r="L122" s="19">
        <f t="shared" si="12"/>
        <v>3</v>
      </c>
      <c r="M122" s="19">
        <f t="shared" si="27"/>
        <v>2021</v>
      </c>
      <c r="N122" s="7">
        <v>180</v>
      </c>
      <c r="O122" s="7">
        <f t="shared" si="23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8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9">A123+J123</f>
        <v>44275</v>
      </c>
      <c r="L123" s="19">
        <f t="shared" si="12"/>
        <v>3</v>
      </c>
      <c r="M123" s="19">
        <f t="shared" si="27"/>
        <v>2021</v>
      </c>
      <c r="N123" s="7">
        <v>375</v>
      </c>
      <c r="O123" s="7">
        <f t="shared" si="23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8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9"/>
        <v>44156</v>
      </c>
      <c r="L124" s="19">
        <f t="shared" si="12"/>
        <v>11</v>
      </c>
      <c r="M124" s="19">
        <f t="shared" si="27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8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9"/>
        <v>44156</v>
      </c>
      <c r="L125" s="19">
        <f t="shared" si="12"/>
        <v>11</v>
      </c>
      <c r="M125" s="19">
        <f t="shared" si="27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8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9"/>
        <v>44156</v>
      </c>
      <c r="L126" s="19">
        <f t="shared" si="12"/>
        <v>11</v>
      </c>
      <c r="M126" s="19">
        <f t="shared" si="27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8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9"/>
        <v>44156</v>
      </c>
      <c r="L127" s="19">
        <f t="shared" si="12"/>
        <v>11</v>
      </c>
      <c r="M127" s="19">
        <f t="shared" si="27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8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9"/>
        <v>44158</v>
      </c>
      <c r="L128" s="19">
        <f t="shared" si="12"/>
        <v>11</v>
      </c>
      <c r="M128" s="19">
        <f t="shared" si="27"/>
        <v>2020</v>
      </c>
      <c r="N128" s="7">
        <v>1540</v>
      </c>
      <c r="O128" s="7">
        <f t="shared" ref="O128:O148" si="30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8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1">A129+J129</f>
        <v>44159</v>
      </c>
      <c r="L129" s="19">
        <f t="shared" si="12"/>
        <v>11</v>
      </c>
      <c r="M129" s="19">
        <f t="shared" si="27"/>
        <v>2020</v>
      </c>
      <c r="N129" s="7">
        <v>982.80000000000007</v>
      </c>
      <c r="O129" s="7">
        <f t="shared" si="30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8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1"/>
        <v>44159</v>
      </c>
      <c r="L130" s="19">
        <f t="shared" si="12"/>
        <v>11</v>
      </c>
      <c r="M130" s="19">
        <f t="shared" si="27"/>
        <v>2020</v>
      </c>
      <c r="N130" s="7">
        <v>100</v>
      </c>
      <c r="O130" s="7">
        <f t="shared" si="30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8"/>
        <v>11</v>
      </c>
      <c r="C131" s="19">
        <f t="shared" ref="C131:C178" si="32">YEAR(A131)</f>
        <v>2020</v>
      </c>
      <c r="D131" s="5" t="s">
        <v>184</v>
      </c>
      <c r="E131" s="5" t="s">
        <v>19</v>
      </c>
      <c r="F131" s="6" t="s">
        <v>20</v>
      </c>
      <c r="G131" s="94" t="s">
        <v>69</v>
      </c>
      <c r="H131" s="5">
        <v>1</v>
      </c>
      <c r="I131" s="5" t="s">
        <v>72</v>
      </c>
      <c r="J131" s="5">
        <v>45</v>
      </c>
      <c r="K131" s="4">
        <f t="shared" ref="K131:K180" si="33">A131+J131</f>
        <v>44204</v>
      </c>
      <c r="L131" s="19">
        <f t="shared" si="12"/>
        <v>1</v>
      </c>
      <c r="M131" s="19">
        <f t="shared" ref="M131:M183" si="34">YEAR(K131)</f>
        <v>2021</v>
      </c>
      <c r="N131" s="7">
        <v>1628</v>
      </c>
      <c r="O131" s="7">
        <f t="shared" si="30"/>
        <v>-1628</v>
      </c>
      <c r="P131" s="7">
        <f t="shared" ref="P131:P143" si="35">SUM(N131+O131)</f>
        <v>0</v>
      </c>
      <c r="Q131" s="8">
        <f t="shared" ref="Q131:Q194" si="36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8"/>
        <v>11</v>
      </c>
      <c r="C132" s="19">
        <f t="shared" si="32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3"/>
        <v>44204</v>
      </c>
      <c r="L132" s="19">
        <f t="shared" ref="L132:L183" si="37">MONTH(K132)</f>
        <v>1</v>
      </c>
      <c r="M132" s="19">
        <f t="shared" si="34"/>
        <v>2021</v>
      </c>
      <c r="N132" s="7">
        <v>150</v>
      </c>
      <c r="O132" s="7">
        <f t="shared" si="30"/>
        <v>-150</v>
      </c>
      <c r="P132" s="7">
        <f t="shared" si="35"/>
        <v>0</v>
      </c>
      <c r="Q132" s="8">
        <f t="shared" si="36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8"/>
        <v>11</v>
      </c>
      <c r="C133" s="19">
        <f t="shared" si="32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3"/>
        <v>44204</v>
      </c>
      <c r="L133" s="19">
        <f t="shared" si="37"/>
        <v>1</v>
      </c>
      <c r="M133" s="19">
        <f t="shared" si="34"/>
        <v>2021</v>
      </c>
      <c r="N133" s="7">
        <v>185</v>
      </c>
      <c r="O133" s="7">
        <f t="shared" si="30"/>
        <v>-185</v>
      </c>
      <c r="P133" s="7">
        <f t="shared" si="35"/>
        <v>0</v>
      </c>
      <c r="Q133" s="8">
        <f t="shared" si="36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8"/>
        <v>11</v>
      </c>
      <c r="C134" s="19">
        <f t="shared" si="32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3"/>
        <v>44204</v>
      </c>
      <c r="L134" s="19">
        <f t="shared" si="37"/>
        <v>1</v>
      </c>
      <c r="M134" s="19">
        <f t="shared" si="34"/>
        <v>2021</v>
      </c>
      <c r="N134" s="7">
        <v>45</v>
      </c>
      <c r="O134" s="7">
        <f t="shared" si="30"/>
        <v>-45</v>
      </c>
      <c r="P134" s="7">
        <f t="shared" si="35"/>
        <v>0</v>
      </c>
      <c r="Q134" s="8">
        <f t="shared" si="36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8"/>
        <v>11</v>
      </c>
      <c r="C135" s="19">
        <f t="shared" si="32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3"/>
        <v>44162</v>
      </c>
      <c r="L135" s="19">
        <f t="shared" si="37"/>
        <v>11</v>
      </c>
      <c r="M135" s="19">
        <f t="shared" si="34"/>
        <v>2020</v>
      </c>
      <c r="N135" s="31">
        <v>1584</v>
      </c>
      <c r="O135" s="7">
        <f t="shared" si="30"/>
        <v>-1584</v>
      </c>
      <c r="P135" s="7">
        <f t="shared" si="35"/>
        <v>0</v>
      </c>
      <c r="Q135" s="8">
        <f t="shared" si="36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8"/>
        <v>11</v>
      </c>
      <c r="C136" s="19">
        <f t="shared" si="32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3"/>
        <v>44162</v>
      </c>
      <c r="L136" s="19">
        <f t="shared" si="37"/>
        <v>11</v>
      </c>
      <c r="M136" s="19">
        <f t="shared" si="34"/>
        <v>2020</v>
      </c>
      <c r="N136" s="57">
        <v>840</v>
      </c>
      <c r="O136" s="7">
        <f t="shared" si="30"/>
        <v>-840</v>
      </c>
      <c r="P136" s="7">
        <f t="shared" si="35"/>
        <v>0</v>
      </c>
      <c r="Q136" s="8">
        <f t="shared" si="36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8"/>
        <v>11</v>
      </c>
      <c r="C137" s="19">
        <f t="shared" si="32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3"/>
        <v>44223</v>
      </c>
      <c r="L137" s="19">
        <f t="shared" si="37"/>
        <v>1</v>
      </c>
      <c r="M137" s="19">
        <f t="shared" si="34"/>
        <v>2021</v>
      </c>
      <c r="N137" s="7">
        <v>408</v>
      </c>
      <c r="O137" s="7">
        <f t="shared" si="30"/>
        <v>-408</v>
      </c>
      <c r="P137" s="7">
        <f t="shared" si="35"/>
        <v>0</v>
      </c>
      <c r="Q137" s="8">
        <f t="shared" si="36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8"/>
        <v>11</v>
      </c>
      <c r="C138" s="19">
        <f t="shared" si="32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3"/>
        <v>44165</v>
      </c>
      <c r="L138" s="19">
        <f t="shared" si="37"/>
        <v>11</v>
      </c>
      <c r="M138" s="19">
        <f t="shared" si="34"/>
        <v>2020</v>
      </c>
      <c r="N138" s="7">
        <v>1050</v>
      </c>
      <c r="O138" s="7">
        <f t="shared" si="30"/>
        <v>-1050</v>
      </c>
      <c r="P138" s="7">
        <f t="shared" si="35"/>
        <v>0</v>
      </c>
      <c r="Q138" s="8">
        <f t="shared" si="36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8"/>
        <v>11</v>
      </c>
      <c r="C139" s="19">
        <f t="shared" si="32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3"/>
        <v>44285</v>
      </c>
      <c r="L139" s="19">
        <f t="shared" si="37"/>
        <v>3</v>
      </c>
      <c r="M139" s="19">
        <f t="shared" si="34"/>
        <v>2021</v>
      </c>
      <c r="N139" s="7">
        <v>6600</v>
      </c>
      <c r="O139" s="7">
        <f t="shared" si="30"/>
        <v>-6600</v>
      </c>
      <c r="P139" s="7">
        <f t="shared" si="35"/>
        <v>0</v>
      </c>
      <c r="Q139" s="8">
        <f t="shared" si="36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8"/>
        <v>11</v>
      </c>
      <c r="C140" s="19">
        <f t="shared" si="32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3"/>
        <v>44285</v>
      </c>
      <c r="L140" s="19">
        <f t="shared" si="37"/>
        <v>3</v>
      </c>
      <c r="M140" s="19">
        <f t="shared" si="34"/>
        <v>2021</v>
      </c>
      <c r="N140" s="7">
        <v>720</v>
      </c>
      <c r="O140" s="7">
        <f t="shared" si="30"/>
        <v>-720</v>
      </c>
      <c r="P140" s="7">
        <f t="shared" si="35"/>
        <v>0</v>
      </c>
      <c r="Q140" s="8">
        <f t="shared" si="36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8"/>
        <v>11</v>
      </c>
      <c r="C141" s="19">
        <f t="shared" si="32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3"/>
        <v>44285</v>
      </c>
      <c r="L141" s="19">
        <f t="shared" si="37"/>
        <v>3</v>
      </c>
      <c r="M141" s="19">
        <f t="shared" si="34"/>
        <v>2021</v>
      </c>
      <c r="N141" s="7">
        <v>275</v>
      </c>
      <c r="O141" s="7">
        <f t="shared" si="30"/>
        <v>-275</v>
      </c>
      <c r="P141" s="7">
        <f t="shared" si="35"/>
        <v>0</v>
      </c>
      <c r="Q141" s="8">
        <f t="shared" si="36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8"/>
        <v>11</v>
      </c>
      <c r="C142" s="19">
        <f t="shared" si="32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3"/>
        <v>44285</v>
      </c>
      <c r="L142" s="19">
        <f t="shared" si="37"/>
        <v>3</v>
      </c>
      <c r="M142" s="19">
        <f t="shared" si="34"/>
        <v>2021</v>
      </c>
      <c r="N142" s="7">
        <v>180</v>
      </c>
      <c r="O142" s="7">
        <f t="shared" si="30"/>
        <v>-180</v>
      </c>
      <c r="P142" s="7">
        <f t="shared" si="35"/>
        <v>0</v>
      </c>
      <c r="Q142" s="8">
        <f t="shared" si="36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8"/>
        <v>11</v>
      </c>
      <c r="C143" s="19">
        <f t="shared" si="32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3"/>
        <v>44285</v>
      </c>
      <c r="L143" s="19">
        <f t="shared" si="37"/>
        <v>3</v>
      </c>
      <c r="M143" s="19">
        <f t="shared" si="34"/>
        <v>2021</v>
      </c>
      <c r="N143" s="7">
        <v>275</v>
      </c>
      <c r="O143" s="7">
        <f t="shared" si="30"/>
        <v>-275</v>
      </c>
      <c r="P143" s="7">
        <f t="shared" si="35"/>
        <v>0</v>
      </c>
      <c r="Q143" s="8">
        <f t="shared" si="36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8"/>
        <v>12</v>
      </c>
      <c r="C144" s="19">
        <f t="shared" si="32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3"/>
        <v>44170</v>
      </c>
      <c r="L144" s="19">
        <f t="shared" si="37"/>
        <v>12</v>
      </c>
      <c r="M144" s="19">
        <f t="shared" si="34"/>
        <v>2020</v>
      </c>
      <c r="N144" s="7">
        <v>799.2</v>
      </c>
      <c r="O144" s="7">
        <f t="shared" si="30"/>
        <v>-799.2</v>
      </c>
      <c r="P144" s="7">
        <f>SUM(N144+O144)</f>
        <v>0</v>
      </c>
      <c r="Q144" s="8">
        <f t="shared" si="36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8"/>
        <v>12</v>
      </c>
      <c r="C145" s="19">
        <f t="shared" si="32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3"/>
        <v>44180</v>
      </c>
      <c r="L145" s="19">
        <f t="shared" si="37"/>
        <v>12</v>
      </c>
      <c r="M145" s="19">
        <f t="shared" si="34"/>
        <v>2020</v>
      </c>
      <c r="N145" s="31">
        <v>1716</v>
      </c>
      <c r="O145" s="7">
        <f t="shared" si="30"/>
        <v>-1716</v>
      </c>
      <c r="P145" s="7">
        <f t="shared" ref="P145:P154" si="38">SUM(N145+O145)</f>
        <v>0</v>
      </c>
      <c r="Q145" s="8">
        <f t="shared" si="36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9">MONTH(A146)</f>
        <v>12</v>
      </c>
      <c r="C146" s="19">
        <f t="shared" si="32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3"/>
        <v>44180</v>
      </c>
      <c r="L146" s="19">
        <f t="shared" si="37"/>
        <v>12</v>
      </c>
      <c r="M146" s="19">
        <f t="shared" si="34"/>
        <v>2020</v>
      </c>
      <c r="N146" s="31">
        <v>512</v>
      </c>
      <c r="O146" s="7">
        <f t="shared" si="30"/>
        <v>-512</v>
      </c>
      <c r="P146" s="7">
        <f t="shared" si="38"/>
        <v>0</v>
      </c>
      <c r="Q146" s="8">
        <f t="shared" si="36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9"/>
        <v>12</v>
      </c>
      <c r="C147" s="19">
        <f t="shared" si="32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3"/>
        <v>44311</v>
      </c>
      <c r="L147" s="19">
        <f t="shared" si="37"/>
        <v>4</v>
      </c>
      <c r="M147" s="19">
        <f t="shared" si="34"/>
        <v>2021</v>
      </c>
      <c r="N147" s="31">
        <v>2860</v>
      </c>
      <c r="O147" s="7">
        <f t="shared" si="30"/>
        <v>-2860</v>
      </c>
      <c r="P147" s="7">
        <f t="shared" si="38"/>
        <v>0</v>
      </c>
      <c r="Q147" s="8">
        <f t="shared" si="36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9"/>
        <v>12</v>
      </c>
      <c r="C148" s="19">
        <f t="shared" si="32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3"/>
        <v>44240</v>
      </c>
      <c r="L148" s="19">
        <f t="shared" si="37"/>
        <v>2</v>
      </c>
      <c r="M148" s="19">
        <f t="shared" si="34"/>
        <v>2021</v>
      </c>
      <c r="N148" s="31">
        <v>5148</v>
      </c>
      <c r="O148" s="7">
        <f t="shared" si="30"/>
        <v>-5148</v>
      </c>
      <c r="P148" s="59"/>
      <c r="Q148" s="8">
        <f t="shared" si="36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9"/>
        <v>12</v>
      </c>
      <c r="C149" s="19">
        <f t="shared" si="32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3"/>
        <v>44240</v>
      </c>
      <c r="L149" s="19">
        <f t="shared" si="37"/>
        <v>2</v>
      </c>
      <c r="M149" s="19">
        <f t="shared" si="34"/>
        <v>2021</v>
      </c>
      <c r="N149" s="31">
        <v>405</v>
      </c>
      <c r="O149" s="7">
        <f t="shared" ref="O149:O154" si="40">SUM(-N149)</f>
        <v>-405</v>
      </c>
      <c r="P149" s="7">
        <f t="shared" si="38"/>
        <v>0</v>
      </c>
      <c r="Q149" s="8">
        <f t="shared" si="36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9"/>
        <v>12</v>
      </c>
      <c r="C150" s="19">
        <f t="shared" si="32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3"/>
        <v>44240</v>
      </c>
      <c r="L150" s="19">
        <f t="shared" si="37"/>
        <v>2</v>
      </c>
      <c r="M150" s="19">
        <f t="shared" si="34"/>
        <v>2021</v>
      </c>
      <c r="N150" s="31">
        <v>555</v>
      </c>
      <c r="O150" s="7">
        <f t="shared" si="40"/>
        <v>-555</v>
      </c>
      <c r="P150" s="7">
        <f t="shared" si="38"/>
        <v>0</v>
      </c>
      <c r="Q150" s="8">
        <f t="shared" si="36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9"/>
        <v>12</v>
      </c>
      <c r="C151" s="19">
        <f t="shared" si="32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3"/>
        <v>44316</v>
      </c>
      <c r="L151" s="19">
        <f t="shared" si="37"/>
        <v>4</v>
      </c>
      <c r="M151" s="19">
        <f t="shared" si="34"/>
        <v>2021</v>
      </c>
      <c r="N151" s="31">
        <v>7700</v>
      </c>
      <c r="O151" s="7">
        <f t="shared" si="40"/>
        <v>-7700</v>
      </c>
      <c r="P151" s="7">
        <f t="shared" si="38"/>
        <v>0</v>
      </c>
      <c r="Q151" s="8">
        <f t="shared" si="36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9"/>
        <v>12</v>
      </c>
      <c r="C152" s="19">
        <f t="shared" si="32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3"/>
        <v>44316</v>
      </c>
      <c r="L152" s="19">
        <f t="shared" si="37"/>
        <v>4</v>
      </c>
      <c r="M152" s="19">
        <f t="shared" si="34"/>
        <v>2021</v>
      </c>
      <c r="N152" s="31">
        <v>1680</v>
      </c>
      <c r="O152" s="7">
        <f t="shared" si="40"/>
        <v>-1680</v>
      </c>
      <c r="P152" s="7">
        <f t="shared" si="38"/>
        <v>0</v>
      </c>
      <c r="Q152" s="8">
        <f t="shared" si="36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9"/>
        <v>12</v>
      </c>
      <c r="C153" s="19">
        <f t="shared" si="32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3"/>
        <v>44316</v>
      </c>
      <c r="L153" s="19">
        <f t="shared" si="37"/>
        <v>4</v>
      </c>
      <c r="M153" s="19">
        <f t="shared" si="34"/>
        <v>2021</v>
      </c>
      <c r="N153" s="31">
        <v>550</v>
      </c>
      <c r="O153" s="7">
        <f t="shared" si="40"/>
        <v>-550</v>
      </c>
      <c r="P153" s="7">
        <f t="shared" si="38"/>
        <v>0</v>
      </c>
      <c r="Q153" s="8">
        <f t="shared" si="36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9"/>
        <v>12</v>
      </c>
      <c r="C154" s="19">
        <f t="shared" si="32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3"/>
        <v>44316</v>
      </c>
      <c r="L154" s="19">
        <f t="shared" si="37"/>
        <v>4</v>
      </c>
      <c r="M154" s="19">
        <f t="shared" si="34"/>
        <v>2021</v>
      </c>
      <c r="N154" s="31">
        <v>190</v>
      </c>
      <c r="O154" s="7">
        <f t="shared" si="40"/>
        <v>-190</v>
      </c>
      <c r="P154" s="7">
        <f t="shared" si="38"/>
        <v>0</v>
      </c>
      <c r="Q154" s="8">
        <f t="shared" si="36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9"/>
        <v>1</v>
      </c>
      <c r="C155" s="5">
        <f t="shared" si="32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3"/>
        <v>44200</v>
      </c>
      <c r="L155" s="5">
        <f t="shared" si="37"/>
        <v>1</v>
      </c>
      <c r="M155" s="5">
        <f t="shared" si="34"/>
        <v>2021</v>
      </c>
      <c r="N155" s="31">
        <v>1540</v>
      </c>
      <c r="O155" s="7">
        <f t="shared" ref="O155:O180" si="41">-N155</f>
        <v>-1540</v>
      </c>
      <c r="P155" s="7">
        <f t="shared" ref="P155:P207" si="42">SUM(N155+O155)</f>
        <v>0</v>
      </c>
      <c r="Q155" s="8">
        <f t="shared" si="36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9"/>
        <v>1</v>
      </c>
      <c r="C156" s="5">
        <f t="shared" si="32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3"/>
        <v>44200</v>
      </c>
      <c r="L156" s="5">
        <f t="shared" si="37"/>
        <v>1</v>
      </c>
      <c r="M156" s="5">
        <f t="shared" si="34"/>
        <v>2021</v>
      </c>
      <c r="N156" s="31">
        <v>810</v>
      </c>
      <c r="O156" s="7">
        <f t="shared" si="41"/>
        <v>-810</v>
      </c>
      <c r="P156" s="7">
        <f t="shared" si="42"/>
        <v>0</v>
      </c>
      <c r="Q156" s="8">
        <f t="shared" si="36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9"/>
        <v>1</v>
      </c>
      <c r="C157" s="5">
        <f t="shared" si="32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3"/>
        <v>44200</v>
      </c>
      <c r="L157" s="5">
        <f t="shared" si="37"/>
        <v>1</v>
      </c>
      <c r="M157" s="5">
        <f t="shared" si="34"/>
        <v>2021</v>
      </c>
      <c r="N157" s="31">
        <v>405</v>
      </c>
      <c r="O157" s="7">
        <f t="shared" si="41"/>
        <v>-405</v>
      </c>
      <c r="P157" s="7">
        <f t="shared" si="42"/>
        <v>0</v>
      </c>
      <c r="Q157" s="8">
        <f t="shared" si="36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9"/>
        <v>1</v>
      </c>
      <c r="C158" s="5">
        <f t="shared" si="32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3"/>
        <v>44200</v>
      </c>
      <c r="L158" s="5">
        <f t="shared" si="37"/>
        <v>1</v>
      </c>
      <c r="M158" s="5">
        <f t="shared" si="34"/>
        <v>2021</v>
      </c>
      <c r="N158" s="31">
        <v>5920</v>
      </c>
      <c r="O158" s="7">
        <f t="shared" si="41"/>
        <v>-5920</v>
      </c>
      <c r="P158" s="7">
        <f t="shared" si="42"/>
        <v>0</v>
      </c>
      <c r="Q158" s="8">
        <f t="shared" si="36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9"/>
        <v>1</v>
      </c>
      <c r="C159" s="5">
        <f t="shared" si="32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3"/>
        <v>44200</v>
      </c>
      <c r="L159" s="5">
        <f t="shared" si="37"/>
        <v>1</v>
      </c>
      <c r="M159" s="5">
        <f t="shared" si="34"/>
        <v>2021</v>
      </c>
      <c r="N159" s="31">
        <v>135</v>
      </c>
      <c r="O159" s="7">
        <f t="shared" si="41"/>
        <v>-135</v>
      </c>
      <c r="P159" s="7">
        <f t="shared" si="42"/>
        <v>0</v>
      </c>
      <c r="Q159" s="8">
        <f t="shared" si="36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9"/>
        <v>1</v>
      </c>
      <c r="C160" s="5">
        <f t="shared" si="32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3"/>
        <v>44200</v>
      </c>
      <c r="L160" s="5">
        <f t="shared" si="37"/>
        <v>1</v>
      </c>
      <c r="M160" s="5">
        <f t="shared" si="34"/>
        <v>2021</v>
      </c>
      <c r="N160" s="31">
        <v>130</v>
      </c>
      <c r="O160" s="7">
        <f t="shared" si="41"/>
        <v>-130</v>
      </c>
      <c r="P160" s="7">
        <f t="shared" si="42"/>
        <v>0</v>
      </c>
      <c r="Q160" s="8">
        <f t="shared" si="36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9"/>
        <v>1</v>
      </c>
      <c r="C161" s="5">
        <f t="shared" si="32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3"/>
        <v>44200</v>
      </c>
      <c r="L161" s="5">
        <f t="shared" si="37"/>
        <v>1</v>
      </c>
      <c r="M161" s="5">
        <f t="shared" si="34"/>
        <v>2021</v>
      </c>
      <c r="N161" s="31">
        <v>380</v>
      </c>
      <c r="O161" s="7">
        <f t="shared" si="41"/>
        <v>-380</v>
      </c>
      <c r="P161" s="7">
        <f t="shared" si="42"/>
        <v>0</v>
      </c>
      <c r="Q161" s="8">
        <f t="shared" si="36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9"/>
        <v>1</v>
      </c>
      <c r="C162" s="5">
        <f t="shared" si="32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3"/>
        <v>44200</v>
      </c>
      <c r="L162" s="5">
        <f t="shared" si="37"/>
        <v>1</v>
      </c>
      <c r="M162" s="5">
        <f t="shared" si="34"/>
        <v>2021</v>
      </c>
      <c r="N162" s="31">
        <v>180</v>
      </c>
      <c r="O162" s="7">
        <f t="shared" si="41"/>
        <v>-180</v>
      </c>
      <c r="P162" s="7">
        <f t="shared" si="42"/>
        <v>0</v>
      </c>
      <c r="Q162" s="8">
        <f t="shared" si="36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9"/>
        <v>1</v>
      </c>
      <c r="C163" s="5">
        <f t="shared" si="32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3"/>
        <v>44200</v>
      </c>
      <c r="L163" s="5">
        <f t="shared" si="37"/>
        <v>1</v>
      </c>
      <c r="M163" s="5">
        <f t="shared" si="34"/>
        <v>2021</v>
      </c>
      <c r="N163" s="31">
        <v>144</v>
      </c>
      <c r="O163" s="7">
        <f t="shared" si="41"/>
        <v>-144</v>
      </c>
      <c r="P163" s="7">
        <f t="shared" si="42"/>
        <v>0</v>
      </c>
      <c r="Q163" s="8">
        <f t="shared" si="36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9"/>
        <v>1</v>
      </c>
      <c r="C164" s="5">
        <f t="shared" si="32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3"/>
        <v>44200</v>
      </c>
      <c r="L164" s="5">
        <f t="shared" si="37"/>
        <v>1</v>
      </c>
      <c r="M164" s="5">
        <f t="shared" si="34"/>
        <v>2021</v>
      </c>
      <c r="N164" s="31">
        <v>360</v>
      </c>
      <c r="O164" s="7">
        <f t="shared" si="41"/>
        <v>-360</v>
      </c>
      <c r="P164" s="7">
        <f t="shared" si="42"/>
        <v>0</v>
      </c>
      <c r="Q164" s="8">
        <f t="shared" si="36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9"/>
        <v>1</v>
      </c>
      <c r="C165" s="5">
        <f t="shared" si="32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3"/>
        <v>44200</v>
      </c>
      <c r="L165" s="5">
        <f t="shared" si="37"/>
        <v>1</v>
      </c>
      <c r="M165" s="5">
        <f t="shared" si="34"/>
        <v>2021</v>
      </c>
      <c r="N165" s="31">
        <v>95</v>
      </c>
      <c r="O165" s="7">
        <f t="shared" si="41"/>
        <v>-95</v>
      </c>
      <c r="P165" s="7">
        <f t="shared" si="42"/>
        <v>0</v>
      </c>
      <c r="Q165" s="8">
        <f t="shared" si="36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9"/>
        <v>1</v>
      </c>
      <c r="C166" s="5">
        <f t="shared" si="32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3"/>
        <v>44200</v>
      </c>
      <c r="L166" s="5">
        <f t="shared" si="37"/>
        <v>1</v>
      </c>
      <c r="M166" s="5">
        <f t="shared" si="34"/>
        <v>2021</v>
      </c>
      <c r="N166" s="31">
        <v>300</v>
      </c>
      <c r="O166" s="7">
        <f t="shared" si="41"/>
        <v>-300</v>
      </c>
      <c r="P166" s="7">
        <f t="shared" si="42"/>
        <v>0</v>
      </c>
      <c r="Q166" s="8">
        <f t="shared" si="36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9"/>
        <v>1</v>
      </c>
      <c r="C167" s="5">
        <f t="shared" si="32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3"/>
        <v>44207</v>
      </c>
      <c r="L167" s="5">
        <f t="shared" si="37"/>
        <v>1</v>
      </c>
      <c r="M167" s="5">
        <f t="shared" si="34"/>
        <v>2021</v>
      </c>
      <c r="N167" s="51">
        <v>0</v>
      </c>
      <c r="O167" s="52">
        <f t="shared" si="41"/>
        <v>0</v>
      </c>
      <c r="P167" s="52">
        <f t="shared" si="42"/>
        <v>0</v>
      </c>
      <c r="Q167" s="8">
        <f t="shared" si="36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9"/>
        <v>1</v>
      </c>
      <c r="C168" s="5">
        <f t="shared" si="32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3"/>
        <v>44204</v>
      </c>
      <c r="L168" s="5">
        <f t="shared" si="37"/>
        <v>1</v>
      </c>
      <c r="M168" s="5">
        <f t="shared" si="34"/>
        <v>2021</v>
      </c>
      <c r="N168" s="31">
        <v>49</v>
      </c>
      <c r="O168" s="7">
        <f t="shared" si="41"/>
        <v>-49</v>
      </c>
      <c r="P168" s="7">
        <f t="shared" si="42"/>
        <v>0</v>
      </c>
      <c r="Q168" s="8">
        <f t="shared" si="36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9"/>
        <v>1</v>
      </c>
      <c r="C169" s="5">
        <f t="shared" si="32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3"/>
        <v>44205</v>
      </c>
      <c r="L169" s="5">
        <f t="shared" si="37"/>
        <v>1</v>
      </c>
      <c r="M169" s="5">
        <f t="shared" si="34"/>
        <v>2021</v>
      </c>
      <c r="N169" s="31">
        <v>250</v>
      </c>
      <c r="O169" s="7">
        <f t="shared" si="41"/>
        <v>-250</v>
      </c>
      <c r="P169" s="7">
        <f t="shared" si="42"/>
        <v>0</v>
      </c>
      <c r="Q169" s="8">
        <f t="shared" si="36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9"/>
        <v>1</v>
      </c>
      <c r="C170" s="5">
        <f t="shared" si="32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3"/>
        <v>44205</v>
      </c>
      <c r="L170" s="5">
        <f t="shared" si="37"/>
        <v>1</v>
      </c>
      <c r="M170" s="5">
        <f t="shared" si="34"/>
        <v>2021</v>
      </c>
      <c r="N170" s="31">
        <v>90</v>
      </c>
      <c r="O170" s="7">
        <f t="shared" si="41"/>
        <v>-90</v>
      </c>
      <c r="P170" s="7">
        <f t="shared" si="42"/>
        <v>0</v>
      </c>
      <c r="Q170" s="8">
        <f t="shared" si="36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9"/>
        <v>1</v>
      </c>
      <c r="C171" s="5">
        <f t="shared" si="32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3"/>
        <v>44214</v>
      </c>
      <c r="L171" s="5">
        <f t="shared" si="37"/>
        <v>1</v>
      </c>
      <c r="M171" s="5">
        <f t="shared" si="34"/>
        <v>2021</v>
      </c>
      <c r="N171" s="31">
        <v>472</v>
      </c>
      <c r="O171" s="7">
        <f t="shared" si="41"/>
        <v>-472</v>
      </c>
      <c r="P171" s="7">
        <f t="shared" si="42"/>
        <v>0</v>
      </c>
      <c r="Q171" s="8">
        <f t="shared" si="36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9"/>
        <v>1</v>
      </c>
      <c r="C172" s="5">
        <f t="shared" si="32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3"/>
        <v>44214</v>
      </c>
      <c r="L172" s="5">
        <f t="shared" si="37"/>
        <v>1</v>
      </c>
      <c r="M172" s="5">
        <f t="shared" si="34"/>
        <v>2021</v>
      </c>
      <c r="N172" s="31">
        <v>405</v>
      </c>
      <c r="O172" s="7">
        <f t="shared" si="41"/>
        <v>-405</v>
      </c>
      <c r="P172" s="7">
        <f t="shared" si="42"/>
        <v>0</v>
      </c>
      <c r="Q172" s="8">
        <f t="shared" si="36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9"/>
        <v>1</v>
      </c>
      <c r="C173" s="5">
        <f t="shared" si="32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3"/>
        <v>44214</v>
      </c>
      <c r="L173" s="5">
        <f t="shared" si="37"/>
        <v>1</v>
      </c>
      <c r="M173" s="5">
        <f t="shared" si="34"/>
        <v>2021</v>
      </c>
      <c r="N173" s="31">
        <v>405</v>
      </c>
      <c r="O173" s="7">
        <f t="shared" si="41"/>
        <v>-405</v>
      </c>
      <c r="P173" s="7">
        <f t="shared" si="42"/>
        <v>0</v>
      </c>
      <c r="Q173" s="8">
        <f t="shared" si="36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9"/>
        <v>1</v>
      </c>
      <c r="C174" s="5">
        <f t="shared" si="32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3"/>
        <v>44214</v>
      </c>
      <c r="L174" s="5">
        <f t="shared" si="37"/>
        <v>1</v>
      </c>
      <c r="M174" s="5">
        <f t="shared" si="34"/>
        <v>2021</v>
      </c>
      <c r="N174" s="31">
        <v>130</v>
      </c>
      <c r="O174" s="7">
        <f t="shared" si="41"/>
        <v>-130</v>
      </c>
      <c r="P174" s="7">
        <f t="shared" si="42"/>
        <v>0</v>
      </c>
      <c r="Q174" s="8">
        <f t="shared" si="36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9"/>
        <v>1</v>
      </c>
      <c r="C175" s="5">
        <f t="shared" si="32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3"/>
        <v>44214</v>
      </c>
      <c r="L175" s="5">
        <f t="shared" si="37"/>
        <v>1</v>
      </c>
      <c r="M175" s="5">
        <f t="shared" si="34"/>
        <v>2021</v>
      </c>
      <c r="N175" s="31">
        <v>90</v>
      </c>
      <c r="O175" s="7">
        <f t="shared" si="41"/>
        <v>-90</v>
      </c>
      <c r="P175" s="7">
        <f t="shared" si="42"/>
        <v>0</v>
      </c>
      <c r="Q175" s="8">
        <f t="shared" si="36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9"/>
        <v>1</v>
      </c>
      <c r="C176" s="5">
        <f t="shared" si="32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3"/>
        <v>44214</v>
      </c>
      <c r="L176" s="5">
        <f t="shared" si="37"/>
        <v>1</v>
      </c>
      <c r="M176" s="5">
        <f t="shared" si="34"/>
        <v>2021</v>
      </c>
      <c r="N176" s="31">
        <v>190</v>
      </c>
      <c r="O176" s="7">
        <f t="shared" si="41"/>
        <v>-190</v>
      </c>
      <c r="P176" s="7">
        <f t="shared" si="42"/>
        <v>0</v>
      </c>
      <c r="Q176" s="8">
        <f t="shared" si="36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9"/>
        <v>1</v>
      </c>
      <c r="C177" s="5">
        <f t="shared" si="32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3"/>
        <v>44214</v>
      </c>
      <c r="L177" s="5">
        <f t="shared" si="37"/>
        <v>1</v>
      </c>
      <c r="M177" s="5">
        <f t="shared" si="34"/>
        <v>2021</v>
      </c>
      <c r="N177" s="31">
        <v>1716</v>
      </c>
      <c r="O177" s="7">
        <f t="shared" si="41"/>
        <v>-1716</v>
      </c>
      <c r="P177" s="7">
        <f t="shared" si="42"/>
        <v>0</v>
      </c>
      <c r="Q177" s="8">
        <f t="shared" si="36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9"/>
        <v>1</v>
      </c>
      <c r="C178" s="19">
        <f t="shared" si="32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3"/>
        <v>44268</v>
      </c>
      <c r="L178" s="5">
        <f t="shared" si="37"/>
        <v>3</v>
      </c>
      <c r="M178" s="5">
        <f t="shared" si="34"/>
        <v>2021</v>
      </c>
      <c r="N178" s="31">
        <v>5082</v>
      </c>
      <c r="O178" s="7">
        <f t="shared" si="41"/>
        <v>-5082</v>
      </c>
      <c r="P178" s="7">
        <f t="shared" si="42"/>
        <v>0</v>
      </c>
      <c r="Q178" s="8">
        <f t="shared" si="36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3">MONTH(A179)</f>
        <v>1</v>
      </c>
      <c r="C179" s="19">
        <f t="shared" ref="C179:C180" si="44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3"/>
        <v>44268</v>
      </c>
      <c r="L179" s="5">
        <f t="shared" si="37"/>
        <v>3</v>
      </c>
      <c r="M179" s="5">
        <f t="shared" si="34"/>
        <v>2021</v>
      </c>
      <c r="N179" s="31">
        <v>250</v>
      </c>
      <c r="O179" s="7">
        <f t="shared" si="41"/>
        <v>-250</v>
      </c>
      <c r="P179" s="7">
        <f t="shared" si="42"/>
        <v>0</v>
      </c>
      <c r="Q179" s="8">
        <f t="shared" si="36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3"/>
        <v>1</v>
      </c>
      <c r="C180" s="19">
        <f t="shared" si="44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3"/>
        <v>44268</v>
      </c>
      <c r="L180" s="5">
        <f t="shared" si="37"/>
        <v>3</v>
      </c>
      <c r="M180" s="5">
        <f t="shared" si="34"/>
        <v>2021</v>
      </c>
      <c r="N180" s="31">
        <v>555</v>
      </c>
      <c r="O180" s="7">
        <f t="shared" si="41"/>
        <v>-555</v>
      </c>
      <c r="P180" s="7">
        <f t="shared" si="42"/>
        <v>0</v>
      </c>
      <c r="Q180" s="8">
        <f t="shared" si="36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5">MONTH(A181)</f>
        <v>1</v>
      </c>
      <c r="C181" s="19">
        <f t="shared" ref="C181:C183" si="46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7">A181+J181</f>
        <v>44225</v>
      </c>
      <c r="L181" s="5">
        <f t="shared" si="37"/>
        <v>1</v>
      </c>
      <c r="M181" s="5">
        <f t="shared" si="34"/>
        <v>2021</v>
      </c>
      <c r="N181" s="31">
        <v>1694</v>
      </c>
      <c r="O181" s="7">
        <f t="shared" ref="O181:O187" si="48">-N181</f>
        <v>-1694</v>
      </c>
      <c r="P181" s="7">
        <f t="shared" si="42"/>
        <v>0</v>
      </c>
      <c r="Q181" s="8">
        <f t="shared" si="36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5"/>
        <v>1</v>
      </c>
      <c r="C182" s="19">
        <f t="shared" si="46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7"/>
        <v>44225</v>
      </c>
      <c r="L182" s="5">
        <f t="shared" si="37"/>
        <v>1</v>
      </c>
      <c r="M182" s="5">
        <f t="shared" si="34"/>
        <v>2021</v>
      </c>
      <c r="N182" s="31">
        <v>900</v>
      </c>
      <c r="O182" s="7">
        <f t="shared" si="48"/>
        <v>-900</v>
      </c>
      <c r="P182" s="7">
        <f t="shared" si="42"/>
        <v>0</v>
      </c>
      <c r="Q182" s="8">
        <f t="shared" si="36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5"/>
        <v>1</v>
      </c>
      <c r="C183" s="19">
        <f t="shared" si="46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7"/>
        <v>44225</v>
      </c>
      <c r="L183" s="5">
        <f t="shared" si="37"/>
        <v>1</v>
      </c>
      <c r="M183" s="5">
        <f t="shared" si="34"/>
        <v>2021</v>
      </c>
      <c r="N183" s="31">
        <v>272</v>
      </c>
      <c r="O183" s="7">
        <f t="shared" si="48"/>
        <v>-272</v>
      </c>
      <c r="P183" s="7">
        <f t="shared" si="42"/>
        <v>0</v>
      </c>
      <c r="Q183" s="8">
        <f t="shared" si="36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9">MONTH(A184)</f>
        <v>1</v>
      </c>
      <c r="C184" s="19">
        <f t="shared" ref="C184:C188" si="50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7"/>
        <v>44345</v>
      </c>
      <c r="L184" s="19">
        <f t="shared" ref="L184:L192" si="51">MONTH(K184)</f>
        <v>5</v>
      </c>
      <c r="M184" s="19">
        <f t="shared" ref="M184:M192" si="52">YEAR(K184)</f>
        <v>2021</v>
      </c>
      <c r="N184" s="31">
        <v>7700</v>
      </c>
      <c r="O184" s="7">
        <f t="shared" si="48"/>
        <v>-7700</v>
      </c>
      <c r="P184" s="7">
        <f t="shared" si="42"/>
        <v>0</v>
      </c>
      <c r="Q184" s="8">
        <f t="shared" si="36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9"/>
        <v>1</v>
      </c>
      <c r="C185" s="19">
        <f t="shared" si="50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7"/>
        <v>44345</v>
      </c>
      <c r="L185" s="19">
        <f t="shared" si="51"/>
        <v>5</v>
      </c>
      <c r="M185" s="19">
        <f t="shared" si="52"/>
        <v>2021</v>
      </c>
      <c r="N185" s="31">
        <v>1680</v>
      </c>
      <c r="O185" s="7">
        <f t="shared" si="48"/>
        <v>-1680</v>
      </c>
      <c r="P185" s="7">
        <f t="shared" si="42"/>
        <v>0</v>
      </c>
      <c r="Q185" s="8">
        <f t="shared" si="36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9"/>
        <v>1</v>
      </c>
      <c r="C186" s="19">
        <f t="shared" si="50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7"/>
        <v>44345</v>
      </c>
      <c r="L186" s="19">
        <f t="shared" si="51"/>
        <v>5</v>
      </c>
      <c r="M186" s="19">
        <f t="shared" si="52"/>
        <v>2021</v>
      </c>
      <c r="N186" s="31">
        <v>550</v>
      </c>
      <c r="O186" s="7">
        <f t="shared" si="48"/>
        <v>-550</v>
      </c>
      <c r="P186" s="7">
        <f t="shared" si="42"/>
        <v>0</v>
      </c>
      <c r="Q186" s="8">
        <f t="shared" si="36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9"/>
        <v>1</v>
      </c>
      <c r="C187" s="19">
        <f t="shared" si="50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7"/>
        <v>44345</v>
      </c>
      <c r="L187" s="19">
        <f t="shared" si="51"/>
        <v>5</v>
      </c>
      <c r="M187" s="19">
        <f t="shared" si="52"/>
        <v>2021</v>
      </c>
      <c r="N187" s="31">
        <v>380</v>
      </c>
      <c r="O187" s="7">
        <f t="shared" si="48"/>
        <v>-380</v>
      </c>
      <c r="P187" s="7">
        <f t="shared" si="42"/>
        <v>0</v>
      </c>
      <c r="Q187" s="8">
        <f t="shared" si="36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9"/>
        <v>2</v>
      </c>
      <c r="C188" s="19">
        <f t="shared" si="50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7"/>
        <v>44230</v>
      </c>
      <c r="L188" s="19">
        <f t="shared" si="51"/>
        <v>2</v>
      </c>
      <c r="M188" s="19">
        <f t="shared" si="52"/>
        <v>2021</v>
      </c>
      <c r="N188" s="31">
        <v>3344</v>
      </c>
      <c r="O188" s="7">
        <f t="shared" ref="O188:O195" si="53">-N188</f>
        <v>-3344</v>
      </c>
      <c r="P188" s="7">
        <f t="shared" si="42"/>
        <v>0</v>
      </c>
      <c r="Q188" s="8">
        <f t="shared" si="36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4">MONTH(A189)</f>
        <v>2</v>
      </c>
      <c r="C189" s="19">
        <f t="shared" ref="C189:C190" si="55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7"/>
        <v>44230</v>
      </c>
      <c r="L189" s="19">
        <f t="shared" si="51"/>
        <v>2</v>
      </c>
      <c r="M189" s="19">
        <f t="shared" si="52"/>
        <v>2021</v>
      </c>
      <c r="N189" s="31">
        <v>1125</v>
      </c>
      <c r="O189" s="7">
        <f t="shared" si="53"/>
        <v>-1125</v>
      </c>
      <c r="P189" s="7">
        <f t="shared" si="42"/>
        <v>0</v>
      </c>
      <c r="Q189" s="8">
        <f t="shared" si="36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4"/>
        <v>2</v>
      </c>
      <c r="C190" s="19">
        <f t="shared" si="55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7"/>
        <v>44230</v>
      </c>
      <c r="L190" s="19">
        <f t="shared" si="51"/>
        <v>2</v>
      </c>
      <c r="M190" s="19">
        <f t="shared" si="52"/>
        <v>2021</v>
      </c>
      <c r="N190" s="31">
        <v>280</v>
      </c>
      <c r="O190" s="7">
        <f t="shared" si="53"/>
        <v>-280</v>
      </c>
      <c r="P190" s="7">
        <f t="shared" si="42"/>
        <v>0</v>
      </c>
      <c r="Q190" s="8">
        <f t="shared" si="36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6">MONTH(A191)</f>
        <v>2</v>
      </c>
      <c r="C191" s="19">
        <f t="shared" ref="C191:C192" si="57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7"/>
        <v>44230</v>
      </c>
      <c r="L191" s="19">
        <f t="shared" si="51"/>
        <v>2</v>
      </c>
      <c r="M191" s="19">
        <f t="shared" si="52"/>
        <v>2021</v>
      </c>
      <c r="N191" s="31">
        <v>195</v>
      </c>
      <c r="O191" s="7">
        <f t="shared" si="53"/>
        <v>-195</v>
      </c>
      <c r="P191" s="7">
        <f t="shared" si="42"/>
        <v>0</v>
      </c>
      <c r="Q191" s="8">
        <f t="shared" si="36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6"/>
        <v>2</v>
      </c>
      <c r="C192" s="19">
        <f t="shared" si="57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7"/>
        <v>44230</v>
      </c>
      <c r="L192" s="19">
        <f t="shared" si="51"/>
        <v>2</v>
      </c>
      <c r="M192" s="19">
        <f t="shared" si="52"/>
        <v>2021</v>
      </c>
      <c r="N192" s="31">
        <v>180</v>
      </c>
      <c r="O192" s="7">
        <f t="shared" si="53"/>
        <v>-180</v>
      </c>
      <c r="P192" s="7">
        <f t="shared" si="42"/>
        <v>0</v>
      </c>
      <c r="Q192" s="8">
        <f t="shared" si="36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8">A193+J193</f>
        <v>44230</v>
      </c>
      <c r="L193" s="19">
        <f t="shared" ref="L193" si="59">MONTH(K193)</f>
        <v>2</v>
      </c>
      <c r="M193" s="19">
        <f t="shared" ref="M193" si="60">YEAR(K193)</f>
        <v>2021</v>
      </c>
      <c r="N193" s="31">
        <v>232</v>
      </c>
      <c r="O193" s="7">
        <f t="shared" si="53"/>
        <v>-232</v>
      </c>
      <c r="P193" s="7">
        <f t="shared" si="42"/>
        <v>0</v>
      </c>
      <c r="Q193" s="8">
        <f t="shared" si="36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1">MONTH(A194)</f>
        <v>2</v>
      </c>
      <c r="C194" s="19">
        <f t="shared" ref="C194" si="62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3">A194+J194</f>
        <v>44229</v>
      </c>
      <c r="L194" s="19">
        <f t="shared" ref="L194:L196" si="64">MONTH(K194)</f>
        <v>2</v>
      </c>
      <c r="M194" s="19">
        <f t="shared" ref="M194:M196" si="65">YEAR(K194)</f>
        <v>2021</v>
      </c>
      <c r="N194" s="31">
        <v>1650</v>
      </c>
      <c r="O194" s="7">
        <f t="shared" si="53"/>
        <v>-1650</v>
      </c>
      <c r="P194" s="7">
        <f t="shared" si="42"/>
        <v>0</v>
      </c>
      <c r="Q194" s="8">
        <f t="shared" si="36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6">MONTH(A195)</f>
        <v>2</v>
      </c>
      <c r="C195" s="19">
        <f t="shared" ref="C195" si="67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3"/>
        <v>44229</v>
      </c>
      <c r="L195" s="19">
        <f t="shared" si="64"/>
        <v>2</v>
      </c>
      <c r="M195" s="19">
        <f t="shared" si="65"/>
        <v>2021</v>
      </c>
      <c r="N195" s="31">
        <v>100</v>
      </c>
      <c r="O195" s="7">
        <f t="shared" si="53"/>
        <v>-100</v>
      </c>
      <c r="P195" s="7">
        <f t="shared" si="42"/>
        <v>0</v>
      </c>
      <c r="Q195" s="8">
        <f t="shared" ref="Q195:Q258" si="68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9">MONTH(A196)</f>
        <v>2</v>
      </c>
      <c r="C196" s="19">
        <f t="shared" ref="C196:C205" si="70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3"/>
        <v>44233</v>
      </c>
      <c r="L196" s="19">
        <f t="shared" si="64"/>
        <v>2</v>
      </c>
      <c r="M196" s="19">
        <f t="shared" si="65"/>
        <v>2021</v>
      </c>
      <c r="N196" s="31">
        <v>130</v>
      </c>
      <c r="O196" s="7">
        <f t="shared" ref="O196:O208" si="71">-N196</f>
        <v>-130</v>
      </c>
      <c r="P196" s="7">
        <f t="shared" si="42"/>
        <v>0</v>
      </c>
      <c r="Q196" s="8">
        <f t="shared" si="68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9"/>
        <v>2</v>
      </c>
      <c r="C197" s="19">
        <f t="shared" si="70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2">A197+J197</f>
        <v>44236</v>
      </c>
      <c r="L197" s="19">
        <f t="shared" ref="L197:L203" si="73">MONTH(K197)</f>
        <v>2</v>
      </c>
      <c r="M197" s="19">
        <f t="shared" ref="M197:M203" si="74">YEAR(K197)</f>
        <v>2021</v>
      </c>
      <c r="N197" s="31">
        <v>380</v>
      </c>
      <c r="O197" s="7">
        <f t="shared" si="71"/>
        <v>-380</v>
      </c>
      <c r="P197" s="7">
        <f t="shared" si="42"/>
        <v>0</v>
      </c>
      <c r="Q197" s="8">
        <f t="shared" si="68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5">MONTH(A198)</f>
        <v>2</v>
      </c>
      <c r="C198" s="19">
        <f t="shared" ref="C198:C202" si="76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2"/>
        <v>44236</v>
      </c>
      <c r="L198" s="19">
        <f t="shared" si="73"/>
        <v>2</v>
      </c>
      <c r="M198" s="19">
        <f t="shared" si="74"/>
        <v>2021</v>
      </c>
      <c r="N198" s="31">
        <v>472</v>
      </c>
      <c r="O198" s="7">
        <f t="shared" si="71"/>
        <v>-472</v>
      </c>
      <c r="P198" s="7">
        <f t="shared" si="42"/>
        <v>0</v>
      </c>
      <c r="Q198" s="8">
        <f t="shared" si="68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5"/>
        <v>2</v>
      </c>
      <c r="C199" s="19">
        <f t="shared" si="76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2"/>
        <v>44236</v>
      </c>
      <c r="L199" s="19">
        <f t="shared" si="73"/>
        <v>2</v>
      </c>
      <c r="M199" s="19">
        <f t="shared" si="74"/>
        <v>2021</v>
      </c>
      <c r="N199" s="31">
        <v>1716</v>
      </c>
      <c r="O199" s="7">
        <f t="shared" si="71"/>
        <v>-1716</v>
      </c>
      <c r="P199" s="7">
        <f t="shared" si="42"/>
        <v>0</v>
      </c>
      <c r="Q199" s="8">
        <f t="shared" si="68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5"/>
        <v>2</v>
      </c>
      <c r="C200" s="19">
        <f t="shared" si="76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2"/>
        <v>44236</v>
      </c>
      <c r="L200" s="19">
        <f t="shared" si="73"/>
        <v>2</v>
      </c>
      <c r="M200" s="19">
        <f t="shared" si="74"/>
        <v>2021</v>
      </c>
      <c r="N200" s="31">
        <v>405</v>
      </c>
      <c r="O200" s="7">
        <f t="shared" si="71"/>
        <v>-405</v>
      </c>
      <c r="P200" s="7">
        <f t="shared" si="42"/>
        <v>0</v>
      </c>
      <c r="Q200" s="8">
        <f t="shared" si="68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5"/>
        <v>2</v>
      </c>
      <c r="C201" s="19">
        <f t="shared" si="76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2"/>
        <v>44236</v>
      </c>
      <c r="L201" s="19">
        <f t="shared" si="73"/>
        <v>2</v>
      </c>
      <c r="M201" s="19">
        <f t="shared" si="74"/>
        <v>2021</v>
      </c>
      <c r="N201" s="31">
        <v>95</v>
      </c>
      <c r="O201" s="7">
        <f t="shared" si="71"/>
        <v>-95</v>
      </c>
      <c r="P201" s="7">
        <f t="shared" si="42"/>
        <v>0</v>
      </c>
      <c r="Q201" s="8">
        <f t="shared" si="68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5"/>
        <v>2</v>
      </c>
      <c r="C202" s="19">
        <f t="shared" si="76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2"/>
        <v>44236</v>
      </c>
      <c r="L202" s="19">
        <f t="shared" si="73"/>
        <v>2</v>
      </c>
      <c r="M202" s="19">
        <f t="shared" si="74"/>
        <v>2021</v>
      </c>
      <c r="N202" s="31">
        <v>130</v>
      </c>
      <c r="O202" s="7">
        <f t="shared" si="71"/>
        <v>-130</v>
      </c>
      <c r="P202" s="7">
        <f t="shared" si="42"/>
        <v>0</v>
      </c>
      <c r="Q202" s="8">
        <f t="shared" si="68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9"/>
        <v>2</v>
      </c>
      <c r="C203" s="19">
        <f t="shared" si="70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2"/>
        <v>44244</v>
      </c>
      <c r="L203" s="19">
        <f t="shared" si="73"/>
        <v>2</v>
      </c>
      <c r="M203" s="19">
        <f t="shared" si="74"/>
        <v>2021</v>
      </c>
      <c r="N203" s="31">
        <v>225</v>
      </c>
      <c r="O203" s="7">
        <f t="shared" si="71"/>
        <v>-225</v>
      </c>
      <c r="P203" s="7">
        <f t="shared" si="42"/>
        <v>0</v>
      </c>
      <c r="Q203" s="8">
        <f t="shared" si="68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9"/>
        <v>2</v>
      </c>
      <c r="C204" s="19">
        <f t="shared" si="70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2"/>
        <v>44246</v>
      </c>
      <c r="L204" s="19">
        <f t="shared" ref="L204" si="77">MONTH(K204)</f>
        <v>2</v>
      </c>
      <c r="M204" s="19">
        <f t="shared" ref="M204" si="78">YEAR(K204)</f>
        <v>2021</v>
      </c>
      <c r="N204" s="31">
        <v>1694</v>
      </c>
      <c r="O204" s="7">
        <f t="shared" si="71"/>
        <v>-1694</v>
      </c>
      <c r="P204" s="7">
        <f t="shared" si="42"/>
        <v>0</v>
      </c>
      <c r="Q204" s="8">
        <f t="shared" si="68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9"/>
        <v>2</v>
      </c>
      <c r="C205" s="19">
        <f t="shared" si="70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9">A205+J205</f>
        <v>44371</v>
      </c>
      <c r="L205" s="19">
        <f t="shared" ref="L205:L221" si="80">MONTH(K205)</f>
        <v>6</v>
      </c>
      <c r="M205" s="19">
        <f t="shared" ref="M205:M221" si="81">YEAR(K205)</f>
        <v>2021</v>
      </c>
      <c r="N205" s="31">
        <v>7370</v>
      </c>
      <c r="O205" s="7">
        <f t="shared" si="71"/>
        <v>-7370</v>
      </c>
      <c r="P205" s="7">
        <f t="shared" si="42"/>
        <v>0</v>
      </c>
      <c r="Q205" s="8">
        <f t="shared" si="68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2">MONTH(A206)</f>
        <v>2</v>
      </c>
      <c r="C206" s="19">
        <f t="shared" ref="C206:C209" si="83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9"/>
        <v>44371</v>
      </c>
      <c r="L206" s="19">
        <f t="shared" si="80"/>
        <v>6</v>
      </c>
      <c r="M206" s="19">
        <f t="shared" si="81"/>
        <v>2021</v>
      </c>
      <c r="N206" s="31">
        <v>1069.2</v>
      </c>
      <c r="O206" s="7">
        <f t="shared" si="71"/>
        <v>-1069.2</v>
      </c>
      <c r="P206" s="7">
        <f t="shared" si="42"/>
        <v>0</v>
      </c>
      <c r="Q206" s="8">
        <f t="shared" si="68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2"/>
        <v>2</v>
      </c>
      <c r="C207" s="19">
        <f t="shared" si="83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9"/>
        <v>44371</v>
      </c>
      <c r="L207" s="19">
        <f t="shared" si="80"/>
        <v>6</v>
      </c>
      <c r="M207" s="19">
        <f t="shared" si="81"/>
        <v>2021</v>
      </c>
      <c r="N207" s="31">
        <v>360</v>
      </c>
      <c r="O207" s="7">
        <f t="shared" si="71"/>
        <v>-360</v>
      </c>
      <c r="P207" s="7">
        <f t="shared" si="42"/>
        <v>0</v>
      </c>
      <c r="Q207" s="8">
        <f t="shared" si="68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4">MONTH(A208)</f>
        <v>2</v>
      </c>
      <c r="C208" s="19">
        <f t="shared" ref="C208" si="85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9"/>
        <v>44371</v>
      </c>
      <c r="L208" s="19">
        <f t="shared" ref="L208" si="86">MONTH(K208)</f>
        <v>6</v>
      </c>
      <c r="M208" s="19">
        <f t="shared" ref="M208" si="87">YEAR(K208)</f>
        <v>2021</v>
      </c>
      <c r="N208" s="31">
        <v>312</v>
      </c>
      <c r="O208" s="7">
        <f t="shared" si="71"/>
        <v>-312</v>
      </c>
      <c r="P208" s="7">
        <f t="shared" ref="P208:P271" si="88">SUM(N208+O208)</f>
        <v>0</v>
      </c>
      <c r="Q208" s="8">
        <f t="shared" si="68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2"/>
        <v>2</v>
      </c>
      <c r="C209" s="19">
        <f t="shared" si="83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9"/>
        <v>44250</v>
      </c>
      <c r="L209" s="19">
        <f t="shared" si="80"/>
        <v>2</v>
      </c>
      <c r="M209" s="19">
        <f t="shared" si="81"/>
        <v>2021</v>
      </c>
      <c r="N209" s="31">
        <v>920</v>
      </c>
      <c r="O209" s="7">
        <f t="shared" ref="O209:O211" si="89">-N209</f>
        <v>-920</v>
      </c>
      <c r="P209" s="7">
        <f t="shared" si="88"/>
        <v>0</v>
      </c>
      <c r="Q209" s="8">
        <f t="shared" si="68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90">MONTH(A210)</f>
        <v>2</v>
      </c>
      <c r="C210" s="19">
        <f t="shared" ref="C210:C212" si="91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9"/>
        <v>44250</v>
      </c>
      <c r="L210" s="19">
        <f t="shared" si="80"/>
        <v>2</v>
      </c>
      <c r="M210" s="19">
        <f t="shared" si="81"/>
        <v>2021</v>
      </c>
      <c r="N210" s="31">
        <v>100</v>
      </c>
      <c r="O210" s="7">
        <f t="shared" si="89"/>
        <v>-100</v>
      </c>
      <c r="P210" s="7">
        <f t="shared" si="88"/>
        <v>0</v>
      </c>
      <c r="Q210" s="8">
        <f t="shared" si="68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90"/>
        <v>2</v>
      </c>
      <c r="C211" s="19">
        <f t="shared" si="91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9"/>
        <v>44250</v>
      </c>
      <c r="L211" s="19">
        <f t="shared" si="80"/>
        <v>2</v>
      </c>
      <c r="M211" s="19">
        <f t="shared" si="81"/>
        <v>2021</v>
      </c>
      <c r="N211" s="31">
        <v>180</v>
      </c>
      <c r="O211" s="7">
        <f t="shared" si="89"/>
        <v>-180</v>
      </c>
      <c r="P211" s="7">
        <f t="shared" si="88"/>
        <v>0</v>
      </c>
      <c r="Q211" s="8">
        <f t="shared" si="68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90"/>
        <v>2</v>
      </c>
      <c r="C212" s="19">
        <f t="shared" si="91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2">A212+J212</f>
        <v>44253</v>
      </c>
      <c r="L212" s="19">
        <f t="shared" si="80"/>
        <v>2</v>
      </c>
      <c r="M212" s="19">
        <f t="shared" si="81"/>
        <v>2021</v>
      </c>
      <c r="N212" s="31">
        <v>1694</v>
      </c>
      <c r="O212" s="7">
        <f t="shared" ref="O212:O218" si="93">-N212</f>
        <v>-1694</v>
      </c>
      <c r="P212" s="7">
        <f t="shared" si="88"/>
        <v>0</v>
      </c>
      <c r="Q212" s="8">
        <f t="shared" si="68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4">MONTH(A213)</f>
        <v>2</v>
      </c>
      <c r="C213" s="19">
        <f t="shared" ref="C213:C220" si="95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2"/>
        <v>44253</v>
      </c>
      <c r="L213" s="19">
        <f t="shared" si="80"/>
        <v>2</v>
      </c>
      <c r="M213" s="19">
        <f t="shared" si="81"/>
        <v>2021</v>
      </c>
      <c r="N213" s="31">
        <v>228</v>
      </c>
      <c r="O213" s="7">
        <f t="shared" si="93"/>
        <v>-228</v>
      </c>
      <c r="P213" s="7">
        <f t="shared" si="88"/>
        <v>0</v>
      </c>
      <c r="Q213" s="8">
        <f t="shared" si="68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4"/>
        <v>2</v>
      </c>
      <c r="C214" s="19">
        <f t="shared" si="95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2"/>
        <v>44253</v>
      </c>
      <c r="L214" s="19">
        <f t="shared" si="80"/>
        <v>2</v>
      </c>
      <c r="M214" s="19">
        <f t="shared" si="81"/>
        <v>2021</v>
      </c>
      <c r="N214" s="31">
        <v>100</v>
      </c>
      <c r="O214" s="7">
        <f t="shared" si="93"/>
        <v>-100</v>
      </c>
      <c r="P214" s="7">
        <f t="shared" si="88"/>
        <v>0</v>
      </c>
      <c r="Q214" s="8">
        <f t="shared" si="68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4"/>
        <v>3</v>
      </c>
      <c r="C215" s="19">
        <f t="shared" si="95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2"/>
        <v>44383</v>
      </c>
      <c r="L215" s="19">
        <f t="shared" si="80"/>
        <v>7</v>
      </c>
      <c r="M215" s="19">
        <f t="shared" si="81"/>
        <v>2021</v>
      </c>
      <c r="N215" s="31">
        <v>8976</v>
      </c>
      <c r="O215" s="7">
        <f t="shared" si="93"/>
        <v>-8976</v>
      </c>
      <c r="P215" s="15">
        <f t="shared" si="88"/>
        <v>0</v>
      </c>
      <c r="Q215" s="8">
        <f t="shared" si="68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4"/>
        <v>3</v>
      </c>
      <c r="C216" s="19">
        <f t="shared" si="95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2"/>
        <v>44383</v>
      </c>
      <c r="L216" s="19">
        <f t="shared" si="80"/>
        <v>7</v>
      </c>
      <c r="M216" s="19">
        <f t="shared" si="81"/>
        <v>2021</v>
      </c>
      <c r="N216" s="31">
        <v>1496</v>
      </c>
      <c r="O216" s="7">
        <f t="shared" si="93"/>
        <v>-1496</v>
      </c>
      <c r="P216" s="15">
        <f t="shared" si="88"/>
        <v>0</v>
      </c>
      <c r="Q216" s="8">
        <f t="shared" si="68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4"/>
        <v>3</v>
      </c>
      <c r="C217" s="19">
        <f t="shared" si="95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2"/>
        <v>44383</v>
      </c>
      <c r="L217" s="19">
        <f t="shared" si="80"/>
        <v>7</v>
      </c>
      <c r="M217" s="19">
        <f t="shared" si="81"/>
        <v>2021</v>
      </c>
      <c r="N217" s="31">
        <v>2532.6</v>
      </c>
      <c r="O217" s="7">
        <f t="shared" si="93"/>
        <v>-2532.6</v>
      </c>
      <c r="P217" s="15">
        <f t="shared" si="88"/>
        <v>0</v>
      </c>
      <c r="Q217" s="8">
        <f t="shared" si="68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4"/>
        <v>3</v>
      </c>
      <c r="C218" s="19">
        <f t="shared" si="95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2"/>
        <v>44383</v>
      </c>
      <c r="L218" s="19">
        <f t="shared" si="80"/>
        <v>7</v>
      </c>
      <c r="M218" s="19">
        <f t="shared" si="81"/>
        <v>2021</v>
      </c>
      <c r="N218" s="31">
        <v>1809</v>
      </c>
      <c r="O218" s="7">
        <f t="shared" si="93"/>
        <v>-1809</v>
      </c>
      <c r="P218" s="15">
        <f t="shared" si="88"/>
        <v>0</v>
      </c>
      <c r="Q218" s="8">
        <f t="shared" si="68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4"/>
        <v>3</v>
      </c>
      <c r="C219" s="19">
        <f t="shared" si="95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2"/>
        <v>44265</v>
      </c>
      <c r="L219" s="19">
        <f t="shared" si="80"/>
        <v>3</v>
      </c>
      <c r="M219" s="19">
        <f t="shared" si="81"/>
        <v>2021</v>
      </c>
      <c r="N219" s="55">
        <v>3058</v>
      </c>
      <c r="O219" s="7">
        <f t="shared" ref="O219:O225" si="96">-N219</f>
        <v>-3058</v>
      </c>
      <c r="P219" s="7">
        <f t="shared" si="88"/>
        <v>0</v>
      </c>
      <c r="Q219" s="8">
        <f t="shared" si="68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4"/>
        <v>3</v>
      </c>
      <c r="C220" s="19">
        <f t="shared" si="95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2"/>
        <v>44265</v>
      </c>
      <c r="L220" s="19">
        <f t="shared" si="80"/>
        <v>3</v>
      </c>
      <c r="M220" s="19">
        <f t="shared" si="81"/>
        <v>2021</v>
      </c>
      <c r="N220" s="55">
        <v>3058</v>
      </c>
      <c r="O220" s="7">
        <f t="shared" si="96"/>
        <v>-3058</v>
      </c>
      <c r="P220" s="7">
        <f t="shared" si="88"/>
        <v>0</v>
      </c>
      <c r="Q220" s="8">
        <f t="shared" si="68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7">MONTH(A221)</f>
        <v>3</v>
      </c>
      <c r="C221" s="19">
        <f t="shared" ref="C221:C252" si="98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2"/>
        <v>44265</v>
      </c>
      <c r="L221" s="19">
        <f t="shared" si="80"/>
        <v>3</v>
      </c>
      <c r="M221" s="19">
        <f t="shared" si="81"/>
        <v>2021</v>
      </c>
      <c r="N221" s="55">
        <v>4691.25</v>
      </c>
      <c r="O221" s="7">
        <f t="shared" si="96"/>
        <v>-4691.25</v>
      </c>
      <c r="P221" s="7">
        <f t="shared" si="88"/>
        <v>0</v>
      </c>
      <c r="Q221" s="8">
        <f t="shared" si="68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7"/>
        <v>3</v>
      </c>
      <c r="C222" s="19">
        <f t="shared" si="98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9">A222+J222</f>
        <v>44326</v>
      </c>
      <c r="L222" s="19">
        <f t="shared" ref="L222:L225" si="100">MONTH(K222)</f>
        <v>5</v>
      </c>
      <c r="M222" s="19">
        <f t="shared" ref="M222:M225" si="101">YEAR(K222)</f>
        <v>2021</v>
      </c>
      <c r="N222" s="55">
        <v>3212</v>
      </c>
      <c r="O222" s="7">
        <f t="shared" si="96"/>
        <v>-3212</v>
      </c>
      <c r="P222" s="7">
        <f t="shared" si="88"/>
        <v>0</v>
      </c>
      <c r="Q222" s="8">
        <f t="shared" si="68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7"/>
        <v>3</v>
      </c>
      <c r="C223" s="19">
        <f t="shared" si="98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9"/>
        <v>44326</v>
      </c>
      <c r="L223" s="19">
        <f t="shared" si="100"/>
        <v>5</v>
      </c>
      <c r="M223" s="19">
        <f t="shared" si="101"/>
        <v>2021</v>
      </c>
      <c r="N223" s="55">
        <v>1606</v>
      </c>
      <c r="O223" s="7">
        <f t="shared" si="96"/>
        <v>-1606</v>
      </c>
      <c r="P223" s="7">
        <f t="shared" si="88"/>
        <v>0</v>
      </c>
      <c r="Q223" s="8">
        <f t="shared" si="68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7"/>
        <v>3</v>
      </c>
      <c r="C224" s="19">
        <f t="shared" si="98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9"/>
        <v>44326</v>
      </c>
      <c r="L224" s="19">
        <f t="shared" si="100"/>
        <v>5</v>
      </c>
      <c r="M224" s="19">
        <f t="shared" si="101"/>
        <v>2021</v>
      </c>
      <c r="N224" s="55">
        <v>820.8</v>
      </c>
      <c r="O224" s="7">
        <f t="shared" si="96"/>
        <v>-820.8</v>
      </c>
      <c r="P224" s="7">
        <f t="shared" si="88"/>
        <v>0</v>
      </c>
      <c r="Q224" s="8">
        <f t="shared" si="68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7"/>
        <v>3</v>
      </c>
      <c r="C225" s="19">
        <f t="shared" si="98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9"/>
        <v>44326</v>
      </c>
      <c r="L225" s="19">
        <f t="shared" si="100"/>
        <v>5</v>
      </c>
      <c r="M225" s="19">
        <f t="shared" si="101"/>
        <v>2021</v>
      </c>
      <c r="N225" s="55">
        <v>820.8</v>
      </c>
      <c r="O225" s="7">
        <f t="shared" si="96"/>
        <v>-820.8</v>
      </c>
      <c r="P225" s="7">
        <f t="shared" si="88"/>
        <v>0</v>
      </c>
      <c r="Q225" s="8">
        <f t="shared" si="68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7"/>
        <v>3</v>
      </c>
      <c r="C226" s="19">
        <f t="shared" si="98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9"/>
        <v>44398</v>
      </c>
      <c r="L226" s="19">
        <f t="shared" ref="L226:L251" si="102">MONTH(K226)</f>
        <v>7</v>
      </c>
      <c r="M226" s="19">
        <f t="shared" ref="M226:M251" si="103">YEAR(K226)</f>
        <v>2021</v>
      </c>
      <c r="N226" s="55">
        <v>8140</v>
      </c>
      <c r="O226" s="7">
        <f t="shared" ref="O226:O230" si="104">-N226</f>
        <v>-8140</v>
      </c>
      <c r="P226" s="15">
        <f t="shared" si="88"/>
        <v>0</v>
      </c>
      <c r="Q226" s="8">
        <f t="shared" si="68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7"/>
        <v>3</v>
      </c>
      <c r="C227" s="19">
        <f t="shared" si="98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9"/>
        <v>44398</v>
      </c>
      <c r="L227" s="19">
        <f t="shared" si="102"/>
        <v>7</v>
      </c>
      <c r="M227" s="19">
        <f t="shared" si="103"/>
        <v>2021</v>
      </c>
      <c r="N227" s="55">
        <v>1641.6</v>
      </c>
      <c r="O227" s="7">
        <f t="shared" si="104"/>
        <v>-1641.6</v>
      </c>
      <c r="P227" s="15">
        <f t="shared" si="88"/>
        <v>0</v>
      </c>
      <c r="Q227" s="8">
        <f t="shared" si="68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7"/>
        <v>3</v>
      </c>
      <c r="C228" s="19">
        <f t="shared" si="98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9"/>
        <v>44398</v>
      </c>
      <c r="L228" s="19">
        <f t="shared" si="102"/>
        <v>7</v>
      </c>
      <c r="M228" s="19">
        <f t="shared" si="103"/>
        <v>2021</v>
      </c>
      <c r="N228" s="55">
        <v>1641.6</v>
      </c>
      <c r="O228" s="7">
        <f t="shared" si="104"/>
        <v>-1641.6</v>
      </c>
      <c r="P228" s="15">
        <f t="shared" si="88"/>
        <v>0</v>
      </c>
      <c r="Q228" s="8">
        <f t="shared" si="68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7"/>
        <v>3</v>
      </c>
      <c r="C229" s="19">
        <f t="shared" si="98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9"/>
        <v>44398</v>
      </c>
      <c r="L229" s="19">
        <f t="shared" si="102"/>
        <v>7</v>
      </c>
      <c r="M229" s="19">
        <f t="shared" si="103"/>
        <v>2021</v>
      </c>
      <c r="N229" s="55">
        <v>380</v>
      </c>
      <c r="O229" s="7">
        <f t="shared" si="104"/>
        <v>-380</v>
      </c>
      <c r="P229" s="15">
        <f t="shared" si="88"/>
        <v>0</v>
      </c>
      <c r="Q229" s="8">
        <f t="shared" si="68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7"/>
        <v>3</v>
      </c>
      <c r="C230" s="19">
        <f t="shared" si="98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9"/>
        <v>44339</v>
      </c>
      <c r="L230" s="19">
        <f t="shared" si="102"/>
        <v>5</v>
      </c>
      <c r="M230" s="19">
        <f t="shared" si="103"/>
        <v>2021</v>
      </c>
      <c r="N230" s="55">
        <v>90</v>
      </c>
      <c r="O230" s="7">
        <f t="shared" si="104"/>
        <v>-90</v>
      </c>
      <c r="P230" s="7">
        <f t="shared" si="88"/>
        <v>0</v>
      </c>
      <c r="Q230" s="8">
        <f t="shared" si="68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7"/>
        <v>3</v>
      </c>
      <c r="C231" s="19">
        <f t="shared" si="98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9"/>
        <v>44399</v>
      </c>
      <c r="L231" s="19">
        <f t="shared" si="102"/>
        <v>7</v>
      </c>
      <c r="M231" s="19">
        <f t="shared" si="103"/>
        <v>2021</v>
      </c>
      <c r="N231" s="55">
        <v>8250</v>
      </c>
      <c r="O231" s="7">
        <f t="shared" ref="O231:O234" si="105">-N231</f>
        <v>-8250</v>
      </c>
      <c r="P231" s="7">
        <f t="shared" si="88"/>
        <v>0</v>
      </c>
      <c r="Q231" s="8">
        <f t="shared" si="68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7"/>
        <v>3</v>
      </c>
      <c r="C232" s="19">
        <f t="shared" si="98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9"/>
        <v>44399</v>
      </c>
      <c r="L232" s="19">
        <f t="shared" si="102"/>
        <v>7</v>
      </c>
      <c r="M232" s="19">
        <f t="shared" si="103"/>
        <v>2021</v>
      </c>
      <c r="N232" s="55">
        <v>1170</v>
      </c>
      <c r="O232" s="7">
        <f t="shared" si="105"/>
        <v>-1170</v>
      </c>
      <c r="P232" s="7">
        <f t="shared" si="88"/>
        <v>0</v>
      </c>
      <c r="Q232" s="8">
        <f t="shared" si="68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7"/>
        <v>3</v>
      </c>
      <c r="C233" s="19">
        <f t="shared" si="98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9"/>
        <v>44399</v>
      </c>
      <c r="L233" s="19">
        <f t="shared" si="102"/>
        <v>7</v>
      </c>
      <c r="M233" s="19">
        <f t="shared" si="103"/>
        <v>2021</v>
      </c>
      <c r="N233" s="55">
        <v>275</v>
      </c>
      <c r="O233" s="7">
        <f t="shared" si="105"/>
        <v>-275</v>
      </c>
      <c r="P233" s="7">
        <f t="shared" si="88"/>
        <v>0</v>
      </c>
      <c r="Q233" s="8">
        <f t="shared" si="68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7"/>
        <v>3</v>
      </c>
      <c r="C234" s="19">
        <f t="shared" si="98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9"/>
        <v>44399</v>
      </c>
      <c r="L234" s="19">
        <f t="shared" si="102"/>
        <v>7</v>
      </c>
      <c r="M234" s="19">
        <f t="shared" si="103"/>
        <v>2021</v>
      </c>
      <c r="N234" s="55">
        <v>380</v>
      </c>
      <c r="O234" s="7">
        <f t="shared" si="105"/>
        <v>-380</v>
      </c>
      <c r="P234" s="7">
        <f t="shared" si="88"/>
        <v>0</v>
      </c>
      <c r="Q234" s="8">
        <f t="shared" si="68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7"/>
        <v>3</v>
      </c>
      <c r="C235" s="19">
        <f t="shared" si="98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9"/>
        <v>44280</v>
      </c>
      <c r="L235" s="19">
        <f t="shared" si="102"/>
        <v>3</v>
      </c>
      <c r="M235" s="19">
        <f t="shared" si="103"/>
        <v>2021</v>
      </c>
      <c r="N235" s="55">
        <v>240</v>
      </c>
      <c r="O235" s="7">
        <f t="shared" ref="O235:O241" si="106">-N235</f>
        <v>-240</v>
      </c>
      <c r="P235" s="7">
        <f t="shared" si="88"/>
        <v>0</v>
      </c>
      <c r="Q235" s="8">
        <f t="shared" si="68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7"/>
        <v>3</v>
      </c>
      <c r="C236" s="19">
        <f t="shared" si="98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9"/>
        <v>44405</v>
      </c>
      <c r="L236" s="19">
        <f t="shared" si="102"/>
        <v>7</v>
      </c>
      <c r="M236" s="19">
        <f t="shared" si="103"/>
        <v>2021</v>
      </c>
      <c r="N236" s="55">
        <v>3510</v>
      </c>
      <c r="O236" s="7">
        <f t="shared" si="106"/>
        <v>-3510</v>
      </c>
      <c r="P236" s="15">
        <f t="shared" si="88"/>
        <v>0</v>
      </c>
      <c r="Q236" s="8">
        <f t="shared" si="68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7"/>
        <v>4</v>
      </c>
      <c r="C237" s="19">
        <f t="shared" si="98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9"/>
        <v>44332</v>
      </c>
      <c r="L237" s="19">
        <f t="shared" si="102"/>
        <v>5</v>
      </c>
      <c r="M237" s="19">
        <f t="shared" si="103"/>
        <v>2021</v>
      </c>
      <c r="N237" s="55">
        <v>5412</v>
      </c>
      <c r="O237" s="7">
        <f t="shared" si="106"/>
        <v>-5412</v>
      </c>
      <c r="P237" s="7">
        <f t="shared" si="88"/>
        <v>0</v>
      </c>
      <c r="Q237" s="8">
        <f t="shared" si="68"/>
        <v>325291.34999999986</v>
      </c>
      <c r="R237" s="5" t="s">
        <v>91</v>
      </c>
      <c r="S237" s="88" t="s">
        <v>399</v>
      </c>
    </row>
    <row r="238" spans="1:19" ht="15" customHeight="1" x14ac:dyDescent="0.35">
      <c r="A238" s="4">
        <v>44287</v>
      </c>
      <c r="B238" s="19">
        <f t="shared" si="97"/>
        <v>4</v>
      </c>
      <c r="C238" s="19">
        <f t="shared" si="98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9"/>
        <v>44332</v>
      </c>
      <c r="L238" s="19">
        <f t="shared" si="102"/>
        <v>5</v>
      </c>
      <c r="M238" s="19">
        <f t="shared" si="103"/>
        <v>2021</v>
      </c>
      <c r="N238" s="55">
        <v>459</v>
      </c>
      <c r="O238" s="7">
        <f t="shared" si="106"/>
        <v>-459</v>
      </c>
      <c r="P238" s="7">
        <f t="shared" si="88"/>
        <v>0</v>
      </c>
      <c r="Q238" s="8">
        <f t="shared" si="68"/>
        <v>325750.34999999986</v>
      </c>
      <c r="R238" s="5" t="s">
        <v>91</v>
      </c>
      <c r="S238" s="87" t="s">
        <v>398</v>
      </c>
    </row>
    <row r="239" spans="1:19" ht="15" customHeight="1" x14ac:dyDescent="0.35">
      <c r="A239" s="4">
        <v>44287</v>
      </c>
      <c r="B239" s="19">
        <f t="shared" si="97"/>
        <v>4</v>
      </c>
      <c r="C239" s="19">
        <f t="shared" si="98"/>
        <v>2021</v>
      </c>
      <c r="D239" s="5" t="s">
        <v>329</v>
      </c>
      <c r="E239" s="5" t="s">
        <v>19</v>
      </c>
      <c r="F239" s="1" t="s">
        <v>20</v>
      </c>
      <c r="G239" s="95" t="s">
        <v>56</v>
      </c>
      <c r="H239" s="5">
        <v>5</v>
      </c>
      <c r="I239" s="5" t="s">
        <v>72</v>
      </c>
      <c r="J239" s="5">
        <v>45</v>
      </c>
      <c r="K239" s="4">
        <f t="shared" si="99"/>
        <v>44332</v>
      </c>
      <c r="L239" s="19">
        <f t="shared" si="102"/>
        <v>5</v>
      </c>
      <c r="M239" s="19">
        <f t="shared" si="103"/>
        <v>2021</v>
      </c>
      <c r="N239" s="55">
        <v>250</v>
      </c>
      <c r="O239" s="7">
        <f t="shared" si="106"/>
        <v>-250</v>
      </c>
      <c r="P239" s="7">
        <f t="shared" si="88"/>
        <v>0</v>
      </c>
      <c r="Q239" s="8">
        <f t="shared" si="68"/>
        <v>326000.34999999986</v>
      </c>
      <c r="R239" s="5" t="s">
        <v>91</v>
      </c>
      <c r="S239" s="87" t="s">
        <v>398</v>
      </c>
    </row>
    <row r="240" spans="1:19" ht="15" customHeight="1" x14ac:dyDescent="0.35">
      <c r="A240" s="4">
        <v>44287</v>
      </c>
      <c r="B240" s="19">
        <f t="shared" si="97"/>
        <v>4</v>
      </c>
      <c r="C240" s="19">
        <f t="shared" si="98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9"/>
        <v>44332</v>
      </c>
      <c r="L240" s="19">
        <f t="shared" si="102"/>
        <v>5</v>
      </c>
      <c r="M240" s="19">
        <f t="shared" si="103"/>
        <v>2021</v>
      </c>
      <c r="N240" s="55">
        <v>500</v>
      </c>
      <c r="O240" s="7">
        <f t="shared" si="106"/>
        <v>-500</v>
      </c>
      <c r="P240" s="7">
        <f t="shared" si="88"/>
        <v>0</v>
      </c>
      <c r="Q240" s="8">
        <f t="shared" si="68"/>
        <v>326500.34999999986</v>
      </c>
      <c r="R240" s="5" t="s">
        <v>91</v>
      </c>
      <c r="S240" s="87" t="s">
        <v>398</v>
      </c>
    </row>
    <row r="241" spans="1:19" ht="15" customHeight="1" x14ac:dyDescent="0.35">
      <c r="A241" s="4">
        <v>44287</v>
      </c>
      <c r="B241" s="19">
        <f t="shared" si="97"/>
        <v>4</v>
      </c>
      <c r="C241" s="19">
        <f t="shared" si="98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9"/>
        <v>44332</v>
      </c>
      <c r="L241" s="19">
        <f t="shared" si="102"/>
        <v>5</v>
      </c>
      <c r="M241" s="19">
        <f t="shared" si="103"/>
        <v>2021</v>
      </c>
      <c r="N241" s="55">
        <v>90</v>
      </c>
      <c r="O241" s="7">
        <f t="shared" si="106"/>
        <v>-90</v>
      </c>
      <c r="P241" s="7">
        <f t="shared" si="88"/>
        <v>0</v>
      </c>
      <c r="Q241" s="8">
        <f t="shared" si="68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7"/>
        <v>4</v>
      </c>
      <c r="C242" s="19">
        <f t="shared" si="98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9"/>
        <v>44294</v>
      </c>
      <c r="L242" s="19">
        <f t="shared" si="102"/>
        <v>4</v>
      </c>
      <c r="M242" s="19">
        <f t="shared" si="103"/>
        <v>2021</v>
      </c>
      <c r="N242" s="55">
        <v>1870</v>
      </c>
      <c r="O242" s="7">
        <f t="shared" ref="O242:O250" si="107">-N242</f>
        <v>-1870</v>
      </c>
      <c r="P242" s="7">
        <f t="shared" si="88"/>
        <v>0</v>
      </c>
      <c r="Q242" s="8">
        <f t="shared" si="68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7"/>
        <v>4</v>
      </c>
      <c r="C243" s="19">
        <f t="shared" si="98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9"/>
        <v>44294</v>
      </c>
      <c r="L243" s="19">
        <f t="shared" si="102"/>
        <v>4</v>
      </c>
      <c r="M243" s="19">
        <f t="shared" si="103"/>
        <v>2021</v>
      </c>
      <c r="N243" s="55">
        <v>255</v>
      </c>
      <c r="O243" s="7">
        <f t="shared" si="107"/>
        <v>-255</v>
      </c>
      <c r="P243" s="7">
        <f t="shared" si="88"/>
        <v>0</v>
      </c>
      <c r="Q243" s="8">
        <f t="shared" si="68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7"/>
        <v>4</v>
      </c>
      <c r="C244" s="19">
        <f t="shared" si="98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9"/>
        <v>44294</v>
      </c>
      <c r="L244" s="19">
        <f t="shared" si="102"/>
        <v>4</v>
      </c>
      <c r="M244" s="19">
        <f t="shared" si="103"/>
        <v>2021</v>
      </c>
      <c r="N244" s="55">
        <v>100</v>
      </c>
      <c r="O244" s="7">
        <f t="shared" si="107"/>
        <v>-100</v>
      </c>
      <c r="P244" s="7">
        <f t="shared" si="88"/>
        <v>0</v>
      </c>
      <c r="Q244" s="8">
        <f t="shared" si="68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7"/>
        <v>4</v>
      </c>
      <c r="C245" s="19">
        <f t="shared" si="98"/>
        <v>2021</v>
      </c>
      <c r="D245" s="5" t="s">
        <v>332</v>
      </c>
      <c r="E245" s="5" t="s">
        <v>63</v>
      </c>
      <c r="F245" s="1" t="s">
        <v>64</v>
      </c>
      <c r="G245" s="97" t="s">
        <v>309</v>
      </c>
      <c r="H245" s="5">
        <v>5</v>
      </c>
      <c r="I245" s="5" t="s">
        <v>50</v>
      </c>
      <c r="J245" s="5">
        <v>120</v>
      </c>
      <c r="K245" s="4">
        <f t="shared" si="99"/>
        <v>44414</v>
      </c>
      <c r="L245" s="19">
        <f t="shared" si="102"/>
        <v>8</v>
      </c>
      <c r="M245" s="19">
        <f t="shared" si="103"/>
        <v>2021</v>
      </c>
      <c r="N245" s="55">
        <v>8690</v>
      </c>
      <c r="O245" s="7">
        <f t="shared" si="107"/>
        <v>-8690</v>
      </c>
      <c r="P245" s="7">
        <f t="shared" si="88"/>
        <v>0</v>
      </c>
      <c r="Q245" s="8">
        <f t="shared" si="68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7"/>
        <v>4</v>
      </c>
      <c r="C246" s="19">
        <f t="shared" si="98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8">A246+J246</f>
        <v>44414</v>
      </c>
      <c r="L246" s="19">
        <f t="shared" si="102"/>
        <v>8</v>
      </c>
      <c r="M246" s="19">
        <f t="shared" si="103"/>
        <v>2021</v>
      </c>
      <c r="N246" s="55">
        <v>1731.6000000000001</v>
      </c>
      <c r="O246" s="7">
        <f t="shared" si="107"/>
        <v>-1731.6000000000001</v>
      </c>
      <c r="P246" s="7">
        <f t="shared" si="88"/>
        <v>0</v>
      </c>
      <c r="Q246" s="8">
        <f t="shared" si="68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7"/>
        <v>4</v>
      </c>
      <c r="C247" s="19">
        <f t="shared" si="98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8"/>
        <v>44414</v>
      </c>
      <c r="L247" s="19">
        <f t="shared" si="102"/>
        <v>8</v>
      </c>
      <c r="M247" s="19">
        <f t="shared" si="103"/>
        <v>2021</v>
      </c>
      <c r="N247" s="55">
        <v>550</v>
      </c>
      <c r="O247" s="7">
        <f t="shared" si="107"/>
        <v>-550</v>
      </c>
      <c r="P247" s="7">
        <f t="shared" si="88"/>
        <v>0</v>
      </c>
      <c r="Q247" s="8">
        <f t="shared" si="68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7"/>
        <v>4</v>
      </c>
      <c r="C248" s="19">
        <f t="shared" si="98"/>
        <v>2021</v>
      </c>
      <c r="D248" s="5" t="s">
        <v>332</v>
      </c>
      <c r="E248" s="5" t="s">
        <v>63</v>
      </c>
      <c r="F248" s="1" t="s">
        <v>64</v>
      </c>
      <c r="G248" s="96" t="s">
        <v>46</v>
      </c>
      <c r="H248" s="5">
        <v>2</v>
      </c>
      <c r="I248" s="5" t="s">
        <v>50</v>
      </c>
      <c r="J248" s="5">
        <v>120</v>
      </c>
      <c r="K248" s="4">
        <f t="shared" si="108"/>
        <v>44414</v>
      </c>
      <c r="L248" s="19">
        <f t="shared" si="102"/>
        <v>8</v>
      </c>
      <c r="M248" s="19">
        <f t="shared" si="103"/>
        <v>2021</v>
      </c>
      <c r="N248" s="55">
        <v>190</v>
      </c>
      <c r="O248" s="7">
        <f t="shared" si="107"/>
        <v>-190</v>
      </c>
      <c r="P248" s="7">
        <f t="shared" si="88"/>
        <v>0</v>
      </c>
      <c r="Q248" s="8">
        <f t="shared" si="68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7"/>
        <v>4</v>
      </c>
      <c r="C249" s="19">
        <f t="shared" si="98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8"/>
        <v>44414</v>
      </c>
      <c r="L249" s="19">
        <f t="shared" si="102"/>
        <v>8</v>
      </c>
      <c r="M249" s="19">
        <f t="shared" si="103"/>
        <v>2021</v>
      </c>
      <c r="N249" s="55">
        <v>720</v>
      </c>
      <c r="O249" s="7">
        <f t="shared" si="107"/>
        <v>-720</v>
      </c>
      <c r="P249" s="7">
        <f t="shared" si="88"/>
        <v>0</v>
      </c>
      <c r="Q249" s="8">
        <f t="shared" si="68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7"/>
        <v>4</v>
      </c>
      <c r="C250" s="19">
        <f t="shared" si="98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8"/>
        <v>44414</v>
      </c>
      <c r="L250" s="19">
        <f t="shared" si="102"/>
        <v>8</v>
      </c>
      <c r="M250" s="19">
        <f t="shared" si="103"/>
        <v>2021</v>
      </c>
      <c r="N250" s="31">
        <v>220</v>
      </c>
      <c r="O250" s="7">
        <f t="shared" si="107"/>
        <v>-220</v>
      </c>
      <c r="P250" s="7">
        <f t="shared" si="88"/>
        <v>0</v>
      </c>
      <c r="Q250" s="8">
        <f t="shared" si="68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7"/>
        <v>4</v>
      </c>
      <c r="C251" s="19">
        <f t="shared" si="98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8"/>
        <v>44295</v>
      </c>
      <c r="L251" s="19">
        <f t="shared" si="102"/>
        <v>4</v>
      </c>
      <c r="M251" s="19">
        <f t="shared" si="103"/>
        <v>2021</v>
      </c>
      <c r="N251" s="31">
        <v>520</v>
      </c>
      <c r="O251" s="7">
        <f t="shared" ref="O251:O254" si="109">-N251</f>
        <v>-520</v>
      </c>
      <c r="P251" s="7">
        <f t="shared" si="88"/>
        <v>0</v>
      </c>
      <c r="Q251" s="8">
        <f t="shared" si="68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7"/>
        <v>4</v>
      </c>
      <c r="C252" s="19">
        <f t="shared" si="98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8"/>
        <v>44373</v>
      </c>
      <c r="L252" s="19">
        <f t="shared" ref="L252:L260" si="110">MONTH(K252)</f>
        <v>6</v>
      </c>
      <c r="M252" s="19">
        <f t="shared" ref="M252:M260" si="111">YEAR(K252)</f>
        <v>2021</v>
      </c>
      <c r="N252" s="55">
        <v>3476</v>
      </c>
      <c r="O252" s="7">
        <f t="shared" si="109"/>
        <v>-3476</v>
      </c>
      <c r="P252" s="7">
        <f t="shared" si="88"/>
        <v>0</v>
      </c>
      <c r="Q252" s="8">
        <f t="shared" si="68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2">MONTH(A253)</f>
        <v>4</v>
      </c>
      <c r="C253" s="19">
        <f t="shared" ref="C253:C254" si="113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10"/>
        <v>6</v>
      </c>
      <c r="M253" s="19">
        <f t="shared" si="111"/>
        <v>2021</v>
      </c>
      <c r="N253" s="55">
        <v>1738</v>
      </c>
      <c r="O253" s="7">
        <f t="shared" si="109"/>
        <v>-1738</v>
      </c>
      <c r="P253" s="7">
        <f t="shared" si="88"/>
        <v>0</v>
      </c>
      <c r="Q253" s="8">
        <f t="shared" si="68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2"/>
        <v>4</v>
      </c>
      <c r="C254" s="19">
        <f t="shared" si="113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10"/>
        <v>6</v>
      </c>
      <c r="M254" s="19">
        <f t="shared" si="111"/>
        <v>2021</v>
      </c>
      <c r="N254" s="55">
        <v>2268</v>
      </c>
      <c r="O254" s="7">
        <f t="shared" si="109"/>
        <v>-2268</v>
      </c>
      <c r="P254" s="7">
        <f t="shared" si="88"/>
        <v>0</v>
      </c>
      <c r="Q254" s="8">
        <f t="shared" si="68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4">MONTH(A255)</f>
        <v>4</v>
      </c>
      <c r="C255" s="19">
        <f t="shared" ref="C255" si="115">YEAR(A255)</f>
        <v>2021</v>
      </c>
      <c r="D255" s="5" t="s">
        <v>337</v>
      </c>
      <c r="E255" s="5" t="s">
        <v>63</v>
      </c>
      <c r="F255" s="1" t="s">
        <v>64</v>
      </c>
      <c r="G255" s="97" t="s">
        <v>309</v>
      </c>
      <c r="H255" s="5">
        <v>5</v>
      </c>
      <c r="I255" s="5" t="s">
        <v>50</v>
      </c>
      <c r="J255" s="5">
        <v>120</v>
      </c>
      <c r="K255" s="4">
        <f t="shared" ref="K255:K260" si="116">A255+J255</f>
        <v>44435</v>
      </c>
      <c r="L255" s="19">
        <f t="shared" si="110"/>
        <v>8</v>
      </c>
      <c r="M255" s="19">
        <f t="shared" si="111"/>
        <v>2021</v>
      </c>
      <c r="N255" s="55">
        <v>8690</v>
      </c>
      <c r="O255" s="7">
        <f t="shared" ref="O255:O264" si="117">-N255</f>
        <v>-8690</v>
      </c>
      <c r="P255" s="7">
        <f t="shared" si="88"/>
        <v>0</v>
      </c>
      <c r="Q255" s="8">
        <f t="shared" si="68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8">MONTH(A256)</f>
        <v>4</v>
      </c>
      <c r="C256" s="19">
        <f t="shared" ref="C256:C260" si="119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6"/>
        <v>44435</v>
      </c>
      <c r="L256" s="19">
        <f t="shared" si="110"/>
        <v>8</v>
      </c>
      <c r="M256" s="19">
        <f t="shared" si="111"/>
        <v>2021</v>
      </c>
      <c r="N256" s="55">
        <v>1230</v>
      </c>
      <c r="O256" s="7">
        <f t="shared" si="117"/>
        <v>-1230</v>
      </c>
      <c r="P256" s="7">
        <f t="shared" si="88"/>
        <v>0</v>
      </c>
      <c r="Q256" s="8">
        <f t="shared" si="68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8"/>
        <v>4</v>
      </c>
      <c r="C257" s="19">
        <f t="shared" si="119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6"/>
        <v>44435</v>
      </c>
      <c r="L257" s="19">
        <f t="shared" si="110"/>
        <v>8</v>
      </c>
      <c r="M257" s="19">
        <f t="shared" si="111"/>
        <v>2021</v>
      </c>
      <c r="N257" s="55">
        <v>550</v>
      </c>
      <c r="O257" s="7">
        <f t="shared" si="117"/>
        <v>-550</v>
      </c>
      <c r="P257" s="7">
        <f t="shared" si="88"/>
        <v>0</v>
      </c>
      <c r="Q257" s="8">
        <f t="shared" si="68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8"/>
        <v>4</v>
      </c>
      <c r="C258" s="19">
        <f t="shared" si="119"/>
        <v>2021</v>
      </c>
      <c r="D258" s="5" t="s">
        <v>337</v>
      </c>
      <c r="E258" s="5" t="s">
        <v>63</v>
      </c>
      <c r="F258" s="1" t="s">
        <v>64</v>
      </c>
      <c r="G258" s="96" t="s">
        <v>46</v>
      </c>
      <c r="H258" s="5">
        <v>4</v>
      </c>
      <c r="I258" s="5" t="s">
        <v>50</v>
      </c>
      <c r="J258" s="5">
        <v>120</v>
      </c>
      <c r="K258" s="4">
        <f t="shared" si="116"/>
        <v>44435</v>
      </c>
      <c r="L258" s="19">
        <f t="shared" si="110"/>
        <v>8</v>
      </c>
      <c r="M258" s="19">
        <f t="shared" si="111"/>
        <v>2021</v>
      </c>
      <c r="N258" s="55">
        <v>380</v>
      </c>
      <c r="O258" s="7">
        <f t="shared" si="117"/>
        <v>-380</v>
      </c>
      <c r="P258" s="7">
        <f t="shared" si="88"/>
        <v>0</v>
      </c>
      <c r="Q258" s="8">
        <f t="shared" si="68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8"/>
        <v>4</v>
      </c>
      <c r="C259" s="19">
        <f t="shared" si="119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6"/>
        <v>44435</v>
      </c>
      <c r="L259" s="19">
        <f t="shared" si="110"/>
        <v>8</v>
      </c>
      <c r="M259" s="19">
        <f t="shared" si="111"/>
        <v>2021</v>
      </c>
      <c r="N259" s="55">
        <v>360</v>
      </c>
      <c r="O259" s="7">
        <f t="shared" si="117"/>
        <v>-360</v>
      </c>
      <c r="P259" s="7">
        <f t="shared" si="88"/>
        <v>0</v>
      </c>
      <c r="Q259" s="8">
        <f t="shared" ref="Q259:Q295" si="120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8"/>
        <v>4</v>
      </c>
      <c r="C260" s="19">
        <f t="shared" si="119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6"/>
        <v>44435</v>
      </c>
      <c r="L260" s="19">
        <f t="shared" si="110"/>
        <v>8</v>
      </c>
      <c r="M260" s="19">
        <f t="shared" si="111"/>
        <v>2021</v>
      </c>
      <c r="N260" s="55">
        <v>375</v>
      </c>
      <c r="O260" s="7">
        <f t="shared" si="117"/>
        <v>-375</v>
      </c>
      <c r="P260" s="7">
        <f t="shared" si="88"/>
        <v>0</v>
      </c>
      <c r="Q260" s="8">
        <f t="shared" si="120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7"/>
        <v>-8690</v>
      </c>
      <c r="P261" s="7">
        <f t="shared" si="88"/>
        <v>0</v>
      </c>
      <c r="Q261" s="8">
        <f t="shared" si="120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7"/>
        <v>-1716</v>
      </c>
      <c r="P262" s="7">
        <f t="shared" si="88"/>
        <v>0</v>
      </c>
      <c r="Q262" s="8">
        <f t="shared" si="120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7"/>
        <v>-1814.4</v>
      </c>
      <c r="P263" s="7">
        <f t="shared" si="88"/>
        <v>0</v>
      </c>
      <c r="Q263" s="8">
        <f t="shared" si="120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7"/>
        <v>-1814.4</v>
      </c>
      <c r="P264" s="7">
        <f t="shared" si="88"/>
        <v>0</v>
      </c>
      <c r="Q264" s="8">
        <f t="shared" si="120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1">A265+J265</f>
        <v>44322</v>
      </c>
      <c r="L265" s="19">
        <f t="shared" ref="L265" si="122">MONTH(K265)</f>
        <v>5</v>
      </c>
      <c r="M265" s="19">
        <f t="shared" ref="M265" si="123">YEAR(K265)</f>
        <v>2021</v>
      </c>
      <c r="N265" s="84">
        <v>1826</v>
      </c>
      <c r="O265" s="7">
        <f t="shared" ref="O265:O269" si="124">-N265</f>
        <v>-1826</v>
      </c>
      <c r="P265" s="7">
        <f t="shared" si="88"/>
        <v>0</v>
      </c>
      <c r="Q265" s="8">
        <f t="shared" si="120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5">A266+J266</f>
        <v>44322</v>
      </c>
      <c r="L266" s="19">
        <f t="shared" ref="L266:L268" si="126">MONTH(K266)</f>
        <v>5</v>
      </c>
      <c r="M266" s="19">
        <f t="shared" ref="M266:M268" si="127">YEAR(K266)</f>
        <v>2021</v>
      </c>
      <c r="N266" s="84">
        <v>50</v>
      </c>
      <c r="O266" s="7">
        <f t="shared" si="124"/>
        <v>-50</v>
      </c>
      <c r="P266" s="7">
        <f t="shared" si="88"/>
        <v>0</v>
      </c>
      <c r="Q266" s="8">
        <f t="shared" si="120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5"/>
        <v>44323</v>
      </c>
      <c r="L267" s="19">
        <f t="shared" si="126"/>
        <v>5</v>
      </c>
      <c r="M267" s="19">
        <f t="shared" si="127"/>
        <v>2021</v>
      </c>
      <c r="N267" s="31">
        <v>1826</v>
      </c>
      <c r="O267" s="7">
        <f t="shared" si="124"/>
        <v>-1826</v>
      </c>
      <c r="P267" s="7">
        <f t="shared" si="88"/>
        <v>0</v>
      </c>
      <c r="Q267" s="8">
        <f t="shared" si="120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5"/>
        <v>44323</v>
      </c>
      <c r="L268" s="19">
        <f t="shared" si="126"/>
        <v>5</v>
      </c>
      <c r="M268" s="19">
        <f t="shared" si="127"/>
        <v>2021</v>
      </c>
      <c r="N268" s="31">
        <v>1020</v>
      </c>
      <c r="O268" s="7">
        <f t="shared" si="124"/>
        <v>-1020</v>
      </c>
      <c r="P268" s="7">
        <f t="shared" si="88"/>
        <v>0</v>
      </c>
      <c r="Q268" s="8">
        <f t="shared" si="120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8">A269+J269</f>
        <v>44335</v>
      </c>
      <c r="L269" s="19">
        <f t="shared" ref="L269" si="129">MONTH(K269)</f>
        <v>5</v>
      </c>
      <c r="M269" s="19">
        <f t="shared" ref="M269" si="130">YEAR(K269)</f>
        <v>2021</v>
      </c>
      <c r="N269" s="31">
        <v>1826</v>
      </c>
      <c r="O269" s="7">
        <f t="shared" si="124"/>
        <v>-1826</v>
      </c>
      <c r="P269" s="7">
        <f t="shared" si="88"/>
        <v>0</v>
      </c>
      <c r="Q269" s="8">
        <f t="shared" si="120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8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8"/>
        <v>0</v>
      </c>
      <c r="Q270" s="8">
        <f t="shared" si="120"/>
        <v>386696.74999999988</v>
      </c>
      <c r="R270" s="43" t="s">
        <v>91</v>
      </c>
      <c r="S270" s="87" t="s">
        <v>354</v>
      </c>
      <c r="V270" s="1" t="s">
        <v>401</v>
      </c>
      <c r="W270" s="90">
        <v>44468</v>
      </c>
      <c r="X270" s="91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5" t="s">
        <v>56</v>
      </c>
      <c r="H271" s="5">
        <v>5</v>
      </c>
      <c r="I271" s="5" t="s">
        <v>72</v>
      </c>
      <c r="J271" s="5">
        <v>45</v>
      </c>
      <c r="K271" s="4">
        <f t="shared" si="128"/>
        <v>44382</v>
      </c>
      <c r="L271" s="19">
        <v>5</v>
      </c>
      <c r="M271" s="19">
        <v>2021</v>
      </c>
      <c r="N271" s="31">
        <v>250</v>
      </c>
      <c r="O271" s="7">
        <f t="shared" ref="O271:O273" si="131">-N271</f>
        <v>-250</v>
      </c>
      <c r="P271" s="7">
        <f t="shared" si="88"/>
        <v>0</v>
      </c>
      <c r="Q271" s="8">
        <f t="shared" si="120"/>
        <v>386946.74999999988</v>
      </c>
      <c r="R271" s="43" t="s">
        <v>91</v>
      </c>
      <c r="S271" s="87" t="s">
        <v>354</v>
      </c>
      <c r="V271" s="1" t="s">
        <v>401</v>
      </c>
      <c r="W271" s="71">
        <v>44464</v>
      </c>
      <c r="X271" s="91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8"/>
        <v>44382</v>
      </c>
      <c r="L272" s="19">
        <v>5</v>
      </c>
      <c r="M272" s="19">
        <v>2021</v>
      </c>
      <c r="N272" s="31">
        <v>500</v>
      </c>
      <c r="O272" s="7">
        <f t="shared" si="131"/>
        <v>-500</v>
      </c>
      <c r="P272" s="7">
        <f t="shared" ref="P272:P295" si="132">SUM(N272+O272)</f>
        <v>0</v>
      </c>
      <c r="Q272" s="8">
        <f t="shared" si="120"/>
        <v>387446.74999999988</v>
      </c>
      <c r="R272" s="43" t="s">
        <v>91</v>
      </c>
      <c r="S272" s="87" t="s">
        <v>354</v>
      </c>
      <c r="V272" s="1" t="s">
        <v>401</v>
      </c>
      <c r="W272" s="71">
        <v>44485</v>
      </c>
      <c r="X272" s="91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8"/>
        <v>44382</v>
      </c>
      <c r="L273" s="19">
        <v>5</v>
      </c>
      <c r="M273" s="19">
        <v>2021</v>
      </c>
      <c r="N273" s="31">
        <v>90</v>
      </c>
      <c r="O273" s="7">
        <f t="shared" si="131"/>
        <v>-90</v>
      </c>
      <c r="P273" s="7">
        <f t="shared" si="132"/>
        <v>0</v>
      </c>
      <c r="Q273" s="8">
        <f t="shared" si="120"/>
        <v>387536.74999999988</v>
      </c>
      <c r="R273" s="43" t="s">
        <v>91</v>
      </c>
      <c r="S273" s="87" t="s">
        <v>354</v>
      </c>
      <c r="V273" s="1" t="s">
        <v>401</v>
      </c>
      <c r="W273" s="71">
        <v>44492</v>
      </c>
      <c r="X273" s="91" t="s">
        <v>461</v>
      </c>
    </row>
    <row r="274" spans="1:24" ht="15" customHeight="1" x14ac:dyDescent="0.35">
      <c r="A274" s="4">
        <v>44341</v>
      </c>
      <c r="B274" s="19">
        <f t="shared" ref="B274:B284" si="133">MONTH(A274)</f>
        <v>5</v>
      </c>
      <c r="C274" s="19">
        <f t="shared" ref="C274:C284" si="134">YEAR(A274)</f>
        <v>2021</v>
      </c>
      <c r="D274" s="5" t="s">
        <v>323</v>
      </c>
      <c r="E274" s="5" t="s">
        <v>232</v>
      </c>
      <c r="F274" s="6" t="s">
        <v>233</v>
      </c>
      <c r="G274" s="86" t="s">
        <v>100</v>
      </c>
      <c r="H274" s="16">
        <v>1</v>
      </c>
      <c r="I274" s="5" t="s">
        <v>5</v>
      </c>
      <c r="J274" s="5">
        <v>0</v>
      </c>
      <c r="K274" s="4">
        <f t="shared" si="128"/>
        <v>44341</v>
      </c>
      <c r="L274" s="19">
        <v>5</v>
      </c>
      <c r="M274" s="19">
        <v>2021</v>
      </c>
      <c r="N274" s="31">
        <v>459</v>
      </c>
      <c r="O274" s="7">
        <f t="shared" ref="O274:O290" si="135">-N274</f>
        <v>-459</v>
      </c>
      <c r="P274" s="7">
        <f t="shared" si="132"/>
        <v>0</v>
      </c>
      <c r="Q274" s="8">
        <f t="shared" si="120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3"/>
        <v>5</v>
      </c>
      <c r="C275" s="19">
        <f t="shared" si="134"/>
        <v>2021</v>
      </c>
      <c r="D275" s="5" t="s">
        <v>323</v>
      </c>
      <c r="E275" s="5" t="s">
        <v>232</v>
      </c>
      <c r="F275" s="6" t="s">
        <v>233</v>
      </c>
      <c r="G275" s="86" t="s">
        <v>101</v>
      </c>
      <c r="H275" s="16">
        <v>1</v>
      </c>
      <c r="I275" s="5" t="s">
        <v>5</v>
      </c>
      <c r="J275" s="5">
        <v>0</v>
      </c>
      <c r="K275" s="4">
        <f t="shared" si="128"/>
        <v>44341</v>
      </c>
      <c r="L275" s="19">
        <v>5</v>
      </c>
      <c r="M275" s="19">
        <v>2021</v>
      </c>
      <c r="N275" s="31">
        <v>459</v>
      </c>
      <c r="O275" s="7">
        <f t="shared" si="135"/>
        <v>-459</v>
      </c>
      <c r="P275" s="7">
        <f t="shared" si="132"/>
        <v>0</v>
      </c>
      <c r="Q275" s="8">
        <f t="shared" si="120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3"/>
        <v>5</v>
      </c>
      <c r="C276" s="19">
        <f t="shared" si="134"/>
        <v>2021</v>
      </c>
      <c r="D276" s="5" t="s">
        <v>323</v>
      </c>
      <c r="E276" s="5" t="s">
        <v>232</v>
      </c>
      <c r="F276" s="6" t="s">
        <v>233</v>
      </c>
      <c r="G276" s="85" t="s">
        <v>17</v>
      </c>
      <c r="H276" s="16">
        <v>1</v>
      </c>
      <c r="I276" s="5" t="s">
        <v>5</v>
      </c>
      <c r="J276" s="5">
        <v>0</v>
      </c>
      <c r="K276" s="4">
        <f t="shared" si="128"/>
        <v>44341</v>
      </c>
      <c r="L276" s="19">
        <v>5</v>
      </c>
      <c r="M276" s="19">
        <v>2021</v>
      </c>
      <c r="N276" s="31">
        <v>100</v>
      </c>
      <c r="O276" s="7">
        <f t="shared" si="135"/>
        <v>-100</v>
      </c>
      <c r="P276" s="7">
        <f t="shared" si="132"/>
        <v>0</v>
      </c>
      <c r="Q276" s="8">
        <f t="shared" si="120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3"/>
        <v>5</v>
      </c>
      <c r="C277" s="19">
        <f t="shared" si="134"/>
        <v>2021</v>
      </c>
      <c r="D277" s="5" t="s">
        <v>323</v>
      </c>
      <c r="E277" s="5" t="s">
        <v>232</v>
      </c>
      <c r="F277" s="6" t="s">
        <v>233</v>
      </c>
      <c r="G277" s="86" t="s">
        <v>298</v>
      </c>
      <c r="H277" s="16">
        <v>1</v>
      </c>
      <c r="I277" s="5" t="s">
        <v>5</v>
      </c>
      <c r="J277" s="5">
        <v>0</v>
      </c>
      <c r="K277" s="4">
        <f t="shared" si="128"/>
        <v>44341</v>
      </c>
      <c r="L277" s="19">
        <v>5</v>
      </c>
      <c r="M277" s="19">
        <v>2021</v>
      </c>
      <c r="N277" s="31">
        <v>380</v>
      </c>
      <c r="O277" s="7">
        <f t="shared" si="135"/>
        <v>-380</v>
      </c>
      <c r="P277" s="7">
        <f t="shared" si="132"/>
        <v>0</v>
      </c>
      <c r="Q277" s="8">
        <f t="shared" si="120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3"/>
        <v>5</v>
      </c>
      <c r="C278" s="19">
        <f t="shared" si="134"/>
        <v>2021</v>
      </c>
      <c r="D278" s="5" t="s">
        <v>323</v>
      </c>
      <c r="E278" s="5" t="s">
        <v>232</v>
      </c>
      <c r="F278" s="6" t="s">
        <v>233</v>
      </c>
      <c r="G278" s="98" t="s">
        <v>24</v>
      </c>
      <c r="H278" s="16">
        <v>1</v>
      </c>
      <c r="I278" s="5" t="s">
        <v>5</v>
      </c>
      <c r="J278" s="5">
        <v>0</v>
      </c>
      <c r="K278" s="4">
        <f t="shared" si="128"/>
        <v>44341</v>
      </c>
      <c r="L278" s="19">
        <v>5</v>
      </c>
      <c r="M278" s="19">
        <v>2021</v>
      </c>
      <c r="N278" s="31">
        <v>246</v>
      </c>
      <c r="O278" s="7">
        <f t="shared" si="135"/>
        <v>-246</v>
      </c>
      <c r="P278" s="7">
        <f t="shared" si="132"/>
        <v>0</v>
      </c>
      <c r="Q278" s="8">
        <f t="shared" si="120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3"/>
        <v>5</v>
      </c>
      <c r="C279" s="19">
        <f t="shared" si="134"/>
        <v>2021</v>
      </c>
      <c r="D279" s="5" t="s">
        <v>323</v>
      </c>
      <c r="E279" s="5" t="s">
        <v>232</v>
      </c>
      <c r="F279" s="6" t="s">
        <v>233</v>
      </c>
      <c r="G279" s="98" t="s">
        <v>183</v>
      </c>
      <c r="H279" s="16">
        <v>2</v>
      </c>
      <c r="I279" s="5" t="s">
        <v>5</v>
      </c>
      <c r="J279" s="5">
        <v>0</v>
      </c>
      <c r="K279" s="4">
        <f t="shared" si="128"/>
        <v>44341</v>
      </c>
      <c r="L279" s="19">
        <v>5</v>
      </c>
      <c r="M279" s="19">
        <v>2021</v>
      </c>
      <c r="N279" s="31">
        <v>90</v>
      </c>
      <c r="O279" s="7">
        <f t="shared" si="135"/>
        <v>-90</v>
      </c>
      <c r="P279" s="7">
        <f t="shared" si="132"/>
        <v>0</v>
      </c>
      <c r="Q279" s="8">
        <f t="shared" si="120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3"/>
        <v>5</v>
      </c>
      <c r="C280" s="19">
        <f t="shared" si="134"/>
        <v>2021</v>
      </c>
      <c r="D280" s="5" t="s">
        <v>323</v>
      </c>
      <c r="E280" s="5" t="s">
        <v>232</v>
      </c>
      <c r="F280" s="6" t="s">
        <v>233</v>
      </c>
      <c r="G280" s="98" t="s">
        <v>299</v>
      </c>
      <c r="H280" s="16">
        <v>1</v>
      </c>
      <c r="I280" s="5" t="s">
        <v>5</v>
      </c>
      <c r="J280" s="5">
        <v>0</v>
      </c>
      <c r="K280" s="4">
        <f t="shared" si="128"/>
        <v>44341</v>
      </c>
      <c r="L280" s="19">
        <v>5</v>
      </c>
      <c r="M280" s="19">
        <v>2021</v>
      </c>
      <c r="N280" s="31">
        <v>68</v>
      </c>
      <c r="O280" s="7">
        <f t="shared" si="135"/>
        <v>-68</v>
      </c>
      <c r="P280" s="7">
        <f t="shared" si="132"/>
        <v>0</v>
      </c>
      <c r="Q280" s="8">
        <f t="shared" si="120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3"/>
        <v>5</v>
      </c>
      <c r="C281" s="19">
        <f t="shared" si="134"/>
        <v>2021</v>
      </c>
      <c r="D281" s="5" t="s">
        <v>323</v>
      </c>
      <c r="E281" s="5" t="s">
        <v>232</v>
      </c>
      <c r="F281" s="6" t="s">
        <v>233</v>
      </c>
      <c r="G281" s="98" t="s">
        <v>300</v>
      </c>
      <c r="H281" s="16">
        <v>2</v>
      </c>
      <c r="I281" s="5" t="s">
        <v>5</v>
      </c>
      <c r="J281" s="5">
        <v>0</v>
      </c>
      <c r="K281" s="4">
        <f t="shared" si="128"/>
        <v>44341</v>
      </c>
      <c r="L281" s="19">
        <v>5</v>
      </c>
      <c r="M281" s="19">
        <v>2021</v>
      </c>
      <c r="N281" s="31">
        <v>130</v>
      </c>
      <c r="O281" s="7">
        <f t="shared" si="135"/>
        <v>-130</v>
      </c>
      <c r="P281" s="7">
        <f t="shared" si="132"/>
        <v>0</v>
      </c>
      <c r="Q281" s="8">
        <f t="shared" si="120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3"/>
        <v>5</v>
      </c>
      <c r="C282" s="19">
        <f t="shared" si="134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8"/>
        <v>44341</v>
      </c>
      <c r="L282" s="19">
        <v>5</v>
      </c>
      <c r="M282" s="19">
        <v>2021</v>
      </c>
      <c r="N282" s="31">
        <v>42</v>
      </c>
      <c r="O282" s="7">
        <f t="shared" si="135"/>
        <v>-42</v>
      </c>
      <c r="P282" s="7">
        <f t="shared" si="132"/>
        <v>0</v>
      </c>
      <c r="Q282" s="8">
        <f t="shared" si="120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3"/>
        <v>5</v>
      </c>
      <c r="C283" s="19">
        <f t="shared" si="134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8"/>
        <v>44341</v>
      </c>
      <c r="L283" s="19">
        <v>5</v>
      </c>
      <c r="M283" s="19">
        <v>2021</v>
      </c>
      <c r="N283" s="31">
        <v>60</v>
      </c>
      <c r="O283" s="7">
        <f t="shared" si="135"/>
        <v>-60</v>
      </c>
      <c r="P283" s="7">
        <f t="shared" si="132"/>
        <v>0</v>
      </c>
      <c r="Q283" s="8">
        <f t="shared" si="120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3"/>
        <v>5</v>
      </c>
      <c r="C284" s="19">
        <f t="shared" si="134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8"/>
        <v>44341</v>
      </c>
      <c r="L284" s="19">
        <v>5</v>
      </c>
      <c r="M284" s="19">
        <v>2021</v>
      </c>
      <c r="N284" s="31">
        <v>1870</v>
      </c>
      <c r="O284" s="7">
        <f t="shared" si="135"/>
        <v>-1870</v>
      </c>
      <c r="P284" s="7">
        <f t="shared" si="132"/>
        <v>0</v>
      </c>
      <c r="Q284" s="8">
        <f t="shared" si="120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6">MONTH(A285)</f>
        <v>5</v>
      </c>
      <c r="C285" s="19">
        <f t="shared" ref="C285" si="137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8"/>
        <v>44341</v>
      </c>
      <c r="L285" s="19">
        <v>5</v>
      </c>
      <c r="M285" s="19">
        <v>2021</v>
      </c>
      <c r="N285" s="31">
        <v>55</v>
      </c>
      <c r="O285" s="7">
        <f t="shared" si="135"/>
        <v>-55</v>
      </c>
      <c r="P285" s="7">
        <f t="shared" si="132"/>
        <v>0</v>
      </c>
      <c r="Q285" s="8">
        <f t="shared" si="120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8">MONTH(A286)</f>
        <v>5</v>
      </c>
      <c r="C286" s="19">
        <f t="shared" ref="C286:C287" si="139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5"/>
        <v>-100</v>
      </c>
      <c r="P286" s="7">
        <f t="shared" si="132"/>
        <v>0</v>
      </c>
      <c r="Q286" s="8">
        <f t="shared" si="120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8"/>
        <v>6</v>
      </c>
      <c r="C287" s="5">
        <f t="shared" si="139"/>
        <v>2021</v>
      </c>
      <c r="D287" s="5" t="s">
        <v>361</v>
      </c>
      <c r="E287" s="5" t="s">
        <v>63</v>
      </c>
      <c r="F287" s="1" t="s">
        <v>64</v>
      </c>
      <c r="G287" s="97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40">MONTH(K287)</f>
        <v>9</v>
      </c>
      <c r="M287" s="19">
        <f t="shared" ref="M287:M289" si="141">YEAR(K287)</f>
        <v>2021</v>
      </c>
      <c r="N287" s="31">
        <v>6952</v>
      </c>
      <c r="O287" s="7">
        <f t="shared" si="135"/>
        <v>-6952</v>
      </c>
      <c r="P287" s="7">
        <f t="shared" si="132"/>
        <v>0</v>
      </c>
      <c r="Q287" s="8">
        <f t="shared" si="120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2">MONTH(A288)</f>
        <v>6</v>
      </c>
      <c r="C288" s="5">
        <f t="shared" ref="C288:C294" si="143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40"/>
        <v>6</v>
      </c>
      <c r="M288" s="19">
        <f t="shared" si="141"/>
        <v>2021</v>
      </c>
      <c r="N288" s="31">
        <v>1530</v>
      </c>
      <c r="O288" s="7">
        <f t="shared" si="135"/>
        <v>-1530</v>
      </c>
      <c r="P288" s="7">
        <f t="shared" si="132"/>
        <v>0</v>
      </c>
      <c r="Q288" s="8">
        <f t="shared" si="120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2"/>
        <v>6</v>
      </c>
      <c r="C289" s="5">
        <f t="shared" si="143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40"/>
        <v>6</v>
      </c>
      <c r="M289" s="19">
        <f t="shared" si="141"/>
        <v>2021</v>
      </c>
      <c r="N289" s="55">
        <v>2295</v>
      </c>
      <c r="O289" s="7">
        <f t="shared" si="135"/>
        <v>-2295</v>
      </c>
      <c r="P289" s="7">
        <f t="shared" si="132"/>
        <v>0</v>
      </c>
      <c r="Q289" s="8">
        <f t="shared" si="120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2"/>
        <v>6</v>
      </c>
      <c r="C290" s="5">
        <f t="shared" si="143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4">MONTH(K290)</f>
        <v>6</v>
      </c>
      <c r="M290" s="19">
        <f t="shared" ref="M290:M293" si="145">YEAR(K290)</f>
        <v>2021</v>
      </c>
      <c r="N290" s="55">
        <v>690</v>
      </c>
      <c r="O290" s="7">
        <f t="shared" si="135"/>
        <v>-690</v>
      </c>
      <c r="P290" s="7">
        <f t="shared" si="132"/>
        <v>0</v>
      </c>
      <c r="Q290" s="8">
        <f t="shared" si="120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2"/>
        <v>6</v>
      </c>
      <c r="C291" s="5">
        <f t="shared" si="143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6">A291+J291</f>
        <v>44468</v>
      </c>
      <c r="L291" s="19">
        <f t="shared" si="144"/>
        <v>9</v>
      </c>
      <c r="M291" s="19">
        <f t="shared" si="145"/>
        <v>2021</v>
      </c>
      <c r="N291" s="55">
        <v>550</v>
      </c>
      <c r="O291" s="7">
        <f t="shared" ref="O291:O292" si="147">-N291</f>
        <v>-550</v>
      </c>
      <c r="P291" s="7">
        <f t="shared" si="132"/>
        <v>0</v>
      </c>
      <c r="Q291" s="8">
        <f t="shared" si="120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2"/>
        <v>6</v>
      </c>
      <c r="C292" s="5">
        <f t="shared" si="143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6"/>
        <v>44468</v>
      </c>
      <c r="L292" s="19">
        <f t="shared" si="144"/>
        <v>9</v>
      </c>
      <c r="M292" s="19">
        <f t="shared" si="145"/>
        <v>2021</v>
      </c>
      <c r="N292" s="7">
        <v>380</v>
      </c>
      <c r="O292" s="7">
        <f t="shared" si="147"/>
        <v>-380</v>
      </c>
      <c r="P292" s="7">
        <f t="shared" si="132"/>
        <v>0</v>
      </c>
      <c r="Q292" s="8">
        <f t="shared" si="120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2"/>
        <v>9</v>
      </c>
      <c r="C293" s="5">
        <f t="shared" si="143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6"/>
        <v>44440</v>
      </c>
      <c r="L293" s="19">
        <f t="shared" si="144"/>
        <v>9</v>
      </c>
      <c r="M293" s="19">
        <f t="shared" si="145"/>
        <v>2021</v>
      </c>
      <c r="N293" s="7">
        <v>600</v>
      </c>
      <c r="O293" s="7">
        <f t="shared" ref="O293:O299" si="148">-N293</f>
        <v>-600</v>
      </c>
      <c r="P293" s="7">
        <f t="shared" si="132"/>
        <v>0</v>
      </c>
      <c r="Q293" s="8">
        <f t="shared" si="120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2"/>
        <v>9</v>
      </c>
      <c r="C294" s="5">
        <f t="shared" si="143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9">A294+J294</f>
        <v>44440</v>
      </c>
      <c r="L294" s="19">
        <f t="shared" ref="L294" si="150">MONTH(K294)</f>
        <v>9</v>
      </c>
      <c r="M294" s="19">
        <f t="shared" ref="M294" si="151">YEAR(K294)</f>
        <v>2021</v>
      </c>
      <c r="N294" s="7">
        <v>255</v>
      </c>
      <c r="O294" s="7">
        <f t="shared" si="148"/>
        <v>-255</v>
      </c>
      <c r="P294" s="7">
        <f t="shared" si="132"/>
        <v>0</v>
      </c>
      <c r="Q294" s="8">
        <f t="shared" si="120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2">MONTH(A295)</f>
        <v>9</v>
      </c>
      <c r="C295" s="5">
        <f t="shared" ref="C295:C301" si="153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4">A295+J295</f>
        <v>44440</v>
      </c>
      <c r="L295" s="19">
        <f t="shared" ref="L295:L303" si="155">MONTH(K295)</f>
        <v>9</v>
      </c>
      <c r="M295" s="19">
        <f t="shared" ref="M295:M303" si="156">YEAR(K295)</f>
        <v>2021</v>
      </c>
      <c r="N295" s="7">
        <v>1826</v>
      </c>
      <c r="O295" s="7">
        <f t="shared" si="148"/>
        <v>-1826</v>
      </c>
      <c r="P295" s="7">
        <f t="shared" si="132"/>
        <v>0</v>
      </c>
      <c r="Q295" s="8">
        <f t="shared" si="120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2"/>
        <v>9</v>
      </c>
      <c r="C296" s="5">
        <f t="shared" si="153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4"/>
        <v>44440</v>
      </c>
      <c r="L296" s="19">
        <f t="shared" si="155"/>
        <v>9</v>
      </c>
      <c r="M296" s="19">
        <f t="shared" si="156"/>
        <v>2021</v>
      </c>
      <c r="N296" s="7">
        <v>1826</v>
      </c>
      <c r="O296" s="7">
        <f t="shared" si="148"/>
        <v>-1826</v>
      </c>
      <c r="P296" s="7">
        <f t="shared" ref="P296:P314" si="157">SUM(N296+O296)</f>
        <v>0</v>
      </c>
      <c r="Q296" s="8">
        <f t="shared" ref="Q296:Q314" si="158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2"/>
        <v>9</v>
      </c>
      <c r="C297" s="5">
        <f t="shared" si="153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4"/>
        <v>44440</v>
      </c>
      <c r="L297" s="19">
        <f t="shared" si="155"/>
        <v>9</v>
      </c>
      <c r="M297" s="19">
        <f t="shared" si="156"/>
        <v>2021</v>
      </c>
      <c r="N297" s="7">
        <v>100</v>
      </c>
      <c r="O297" s="7">
        <f t="shared" si="148"/>
        <v>-100</v>
      </c>
      <c r="P297" s="7">
        <f t="shared" si="157"/>
        <v>0</v>
      </c>
      <c r="Q297" s="8">
        <f t="shared" si="158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2"/>
        <v>9</v>
      </c>
      <c r="C298" s="5">
        <f t="shared" si="153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4"/>
        <v>44560</v>
      </c>
      <c r="L298" s="19">
        <f t="shared" si="155"/>
        <v>12</v>
      </c>
      <c r="M298" s="19">
        <f t="shared" si="156"/>
        <v>2021</v>
      </c>
      <c r="N298" s="7">
        <v>2016</v>
      </c>
      <c r="O298" s="7">
        <f t="shared" si="148"/>
        <v>-2016</v>
      </c>
      <c r="P298" s="7">
        <f t="shared" si="157"/>
        <v>0</v>
      </c>
      <c r="Q298" s="8">
        <f t="shared" si="158"/>
        <v>410615.74999999988</v>
      </c>
      <c r="R298" s="43" t="s">
        <v>91</v>
      </c>
      <c r="S298" s="1" t="s">
        <v>585</v>
      </c>
    </row>
    <row r="299" spans="1:21" x14ac:dyDescent="0.35">
      <c r="A299" s="4">
        <v>44440</v>
      </c>
      <c r="B299" s="5">
        <f t="shared" si="152"/>
        <v>9</v>
      </c>
      <c r="C299" s="5">
        <f t="shared" si="153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4"/>
        <v>44560</v>
      </c>
      <c r="L299" s="19">
        <f t="shared" si="155"/>
        <v>12</v>
      </c>
      <c r="M299" s="19">
        <f t="shared" si="156"/>
        <v>2021</v>
      </c>
      <c r="N299" s="7">
        <v>1814.4</v>
      </c>
      <c r="O299" s="7">
        <f t="shared" si="148"/>
        <v>-1814.4</v>
      </c>
      <c r="P299" s="7">
        <f t="shared" si="157"/>
        <v>0</v>
      </c>
      <c r="Q299" s="8">
        <f t="shared" si="158"/>
        <v>412430.14999999991</v>
      </c>
      <c r="R299" s="43" t="s">
        <v>91</v>
      </c>
      <c r="S299" s="1" t="s">
        <v>585</v>
      </c>
    </row>
    <row r="300" spans="1:21" x14ac:dyDescent="0.35">
      <c r="A300" s="4">
        <v>44440</v>
      </c>
      <c r="B300" s="5">
        <f t="shared" si="152"/>
        <v>9</v>
      </c>
      <c r="C300" s="5">
        <f t="shared" si="153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4"/>
        <v>44440</v>
      </c>
      <c r="L300" s="19">
        <f t="shared" si="155"/>
        <v>9</v>
      </c>
      <c r="M300" s="19">
        <f t="shared" si="156"/>
        <v>2021</v>
      </c>
      <c r="N300" s="7">
        <v>3432</v>
      </c>
      <c r="O300" s="7">
        <f t="shared" ref="O300:O310" si="159">-N300</f>
        <v>-3432</v>
      </c>
      <c r="P300" s="7">
        <f t="shared" si="157"/>
        <v>0</v>
      </c>
      <c r="Q300" s="8">
        <f t="shared" si="158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2"/>
        <v>9</v>
      </c>
      <c r="C301" s="5">
        <f t="shared" si="153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4"/>
        <v>44498</v>
      </c>
      <c r="L301" s="19">
        <f t="shared" si="155"/>
        <v>10</v>
      </c>
      <c r="M301" s="19">
        <f t="shared" si="156"/>
        <v>2021</v>
      </c>
      <c r="N301" s="7">
        <v>5610</v>
      </c>
      <c r="O301" s="7">
        <f>-1400-1400-1400-1400-10</f>
        <v>-5610</v>
      </c>
      <c r="P301" s="7">
        <f t="shared" si="157"/>
        <v>0</v>
      </c>
      <c r="Q301" s="8">
        <f t="shared" si="158"/>
        <v>421472.14999999991</v>
      </c>
      <c r="R301" s="43" t="s">
        <v>91</v>
      </c>
      <c r="S301" s="108" t="s">
        <v>494</v>
      </c>
      <c r="T301" s="91"/>
      <c r="U301" s="22"/>
    </row>
    <row r="302" spans="1:21" x14ac:dyDescent="0.35">
      <c r="A302" s="4">
        <v>44453</v>
      </c>
      <c r="B302" s="5">
        <f t="shared" ref="B302:B305" si="160">MONTH(A302)</f>
        <v>9</v>
      </c>
      <c r="C302" s="5">
        <f t="shared" ref="C302:C305" si="161">YEAR(A302)</f>
        <v>2021</v>
      </c>
      <c r="D302" s="5" t="s">
        <v>377</v>
      </c>
      <c r="E302" s="5" t="s">
        <v>19</v>
      </c>
      <c r="F302" s="1" t="s">
        <v>20</v>
      </c>
      <c r="G302" s="95" t="s">
        <v>56</v>
      </c>
      <c r="H302" s="5">
        <v>4</v>
      </c>
      <c r="I302" s="5" t="s">
        <v>72</v>
      </c>
      <c r="J302" s="5">
        <v>45</v>
      </c>
      <c r="K302" s="4">
        <f t="shared" si="154"/>
        <v>44498</v>
      </c>
      <c r="L302" s="19">
        <f t="shared" si="155"/>
        <v>10</v>
      </c>
      <c r="M302" s="19">
        <f t="shared" si="156"/>
        <v>2021</v>
      </c>
      <c r="N302" s="7">
        <v>200</v>
      </c>
      <c r="O302" s="7">
        <f t="shared" si="159"/>
        <v>-200</v>
      </c>
      <c r="P302" s="7">
        <f t="shared" si="157"/>
        <v>0</v>
      </c>
      <c r="Q302" s="8">
        <f t="shared" si="158"/>
        <v>421672.14999999991</v>
      </c>
      <c r="R302" s="43" t="s">
        <v>91</v>
      </c>
      <c r="S302" s="108" t="s">
        <v>496</v>
      </c>
      <c r="T302" s="91"/>
      <c r="U302" s="22"/>
    </row>
    <row r="303" spans="1:21" x14ac:dyDescent="0.35">
      <c r="A303" s="4">
        <v>44453</v>
      </c>
      <c r="B303" s="5">
        <f t="shared" si="160"/>
        <v>9</v>
      </c>
      <c r="C303" s="5">
        <f t="shared" si="161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4"/>
        <v>44498</v>
      </c>
      <c r="L303" s="19">
        <f t="shared" si="155"/>
        <v>10</v>
      </c>
      <c r="M303" s="19">
        <f t="shared" si="156"/>
        <v>2021</v>
      </c>
      <c r="N303" s="7">
        <v>600</v>
      </c>
      <c r="O303" s="7">
        <f t="shared" si="159"/>
        <v>-600</v>
      </c>
      <c r="P303" s="7">
        <f t="shared" si="157"/>
        <v>0</v>
      </c>
      <c r="Q303" s="8">
        <f t="shared" si="158"/>
        <v>422272.14999999991</v>
      </c>
      <c r="R303" s="43" t="s">
        <v>91</v>
      </c>
      <c r="S303" s="71" t="s">
        <v>495</v>
      </c>
      <c r="T303" s="91"/>
      <c r="U303" s="22"/>
    </row>
    <row r="304" spans="1:21" x14ac:dyDescent="0.35">
      <c r="A304" s="4">
        <v>44453</v>
      </c>
      <c r="B304" s="5">
        <f t="shared" si="160"/>
        <v>9</v>
      </c>
      <c r="C304" s="5">
        <f t="shared" si="161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2">A304+J304</f>
        <v>44498</v>
      </c>
      <c r="L304" s="19">
        <f t="shared" ref="L304" si="163">MONTH(K304)</f>
        <v>10</v>
      </c>
      <c r="M304" s="19">
        <f t="shared" ref="M304" si="164">YEAR(K304)</f>
        <v>2021</v>
      </c>
      <c r="N304" s="7">
        <v>45</v>
      </c>
      <c r="O304" s="7">
        <f t="shared" si="159"/>
        <v>-45</v>
      </c>
      <c r="P304" s="7">
        <f t="shared" si="157"/>
        <v>0</v>
      </c>
      <c r="Q304" s="8">
        <f t="shared" si="158"/>
        <v>422317.14999999991</v>
      </c>
      <c r="R304" s="43" t="s">
        <v>91</v>
      </c>
      <c r="S304" s="71" t="s">
        <v>497</v>
      </c>
      <c r="T304" s="91"/>
      <c r="U304" s="22"/>
    </row>
    <row r="305" spans="1:21" ht="29" x14ac:dyDescent="0.35">
      <c r="A305" s="4">
        <v>44453</v>
      </c>
      <c r="B305" s="5">
        <f t="shared" si="160"/>
        <v>9</v>
      </c>
      <c r="C305" s="5">
        <f t="shared" si="161"/>
        <v>2021</v>
      </c>
      <c r="D305" s="5" t="s">
        <v>377</v>
      </c>
      <c r="E305" s="5" t="s">
        <v>19</v>
      </c>
      <c r="F305" s="1" t="s">
        <v>20</v>
      </c>
      <c r="G305" s="86" t="s">
        <v>101</v>
      </c>
      <c r="H305" s="5">
        <v>1</v>
      </c>
      <c r="I305" s="5" t="s">
        <v>72</v>
      </c>
      <c r="J305" s="5">
        <v>45</v>
      </c>
      <c r="K305" s="4">
        <f t="shared" ref="K305:K314" si="165">A305+J305</f>
        <v>44498</v>
      </c>
      <c r="L305" s="19">
        <f t="shared" ref="L305:L314" si="166">MONTH(K305)</f>
        <v>10</v>
      </c>
      <c r="M305" s="19">
        <f t="shared" ref="M305:M314" si="167">YEAR(K305)</f>
        <v>2021</v>
      </c>
      <c r="N305" s="7">
        <v>459</v>
      </c>
      <c r="O305" s="7">
        <f t="shared" si="159"/>
        <v>-459</v>
      </c>
      <c r="P305" s="7">
        <f t="shared" si="157"/>
        <v>0</v>
      </c>
      <c r="Q305" s="8">
        <f t="shared" si="158"/>
        <v>422776.14999999991</v>
      </c>
      <c r="R305" s="43" t="s">
        <v>91</v>
      </c>
      <c r="S305" s="114" t="s">
        <v>498</v>
      </c>
      <c r="T305" s="91"/>
      <c r="U305" s="22"/>
    </row>
    <row r="306" spans="1:21" x14ac:dyDescent="0.35">
      <c r="A306" s="4">
        <v>44453</v>
      </c>
      <c r="B306" s="5">
        <f t="shared" ref="B306:B311" si="168">MONTH(A306)</f>
        <v>9</v>
      </c>
      <c r="C306" s="5">
        <f t="shared" ref="C306:C311" si="169">YEAR(A306)</f>
        <v>2021</v>
      </c>
      <c r="D306" s="5" t="s">
        <v>378</v>
      </c>
      <c r="E306" s="5" t="s">
        <v>63</v>
      </c>
      <c r="F306" s="1" t="s">
        <v>64</v>
      </c>
      <c r="G306" s="97" t="s">
        <v>309</v>
      </c>
      <c r="H306" s="5">
        <v>6</v>
      </c>
      <c r="I306" s="5" t="s">
        <v>50</v>
      </c>
      <c r="J306" s="5">
        <v>120</v>
      </c>
      <c r="K306" s="4">
        <f t="shared" si="165"/>
        <v>44573</v>
      </c>
      <c r="L306" s="19">
        <f t="shared" si="166"/>
        <v>1</v>
      </c>
      <c r="M306" s="19">
        <f t="shared" si="167"/>
        <v>2022</v>
      </c>
      <c r="N306" s="7">
        <v>10428</v>
      </c>
      <c r="O306" s="7">
        <f t="shared" si="159"/>
        <v>-10428</v>
      </c>
      <c r="P306" s="7">
        <f t="shared" si="157"/>
        <v>0</v>
      </c>
      <c r="Q306" s="8">
        <f t="shared" si="158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8"/>
        <v>9</v>
      </c>
      <c r="C307" s="5">
        <f t="shared" si="169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5"/>
        <v>44573</v>
      </c>
      <c r="L307" s="19">
        <f t="shared" si="166"/>
        <v>1</v>
      </c>
      <c r="M307" s="19">
        <f t="shared" si="167"/>
        <v>2022</v>
      </c>
      <c r="N307" s="7">
        <v>2550</v>
      </c>
      <c r="O307" s="7">
        <f t="shared" si="159"/>
        <v>-2550</v>
      </c>
      <c r="P307" s="7">
        <f t="shared" si="157"/>
        <v>0</v>
      </c>
      <c r="Q307" s="8">
        <f t="shared" si="158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8"/>
        <v>9</v>
      </c>
      <c r="C308" s="5">
        <f t="shared" si="169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5"/>
        <v>44573</v>
      </c>
      <c r="L308" s="19">
        <f t="shared" si="166"/>
        <v>1</v>
      </c>
      <c r="M308" s="19">
        <f t="shared" si="167"/>
        <v>2022</v>
      </c>
      <c r="N308" s="7">
        <v>550</v>
      </c>
      <c r="O308" s="7">
        <f t="shared" si="159"/>
        <v>-550</v>
      </c>
      <c r="P308" s="7">
        <f t="shared" si="157"/>
        <v>0</v>
      </c>
      <c r="Q308" s="8">
        <f t="shared" si="158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8"/>
        <v>9</v>
      </c>
      <c r="C309" s="5">
        <f t="shared" si="169"/>
        <v>2021</v>
      </c>
      <c r="D309" s="5" t="s">
        <v>378</v>
      </c>
      <c r="E309" s="5" t="s">
        <v>63</v>
      </c>
      <c r="F309" s="1" t="s">
        <v>64</v>
      </c>
      <c r="G309" s="92" t="s">
        <v>387</v>
      </c>
      <c r="H309" s="16">
        <v>4</v>
      </c>
      <c r="I309" s="5" t="s">
        <v>50</v>
      </c>
      <c r="J309" s="5">
        <v>120</v>
      </c>
      <c r="K309" s="4">
        <f t="shared" si="165"/>
        <v>44573</v>
      </c>
      <c r="L309" s="19">
        <f t="shared" si="166"/>
        <v>1</v>
      </c>
      <c r="M309" s="19">
        <f t="shared" si="167"/>
        <v>2022</v>
      </c>
      <c r="N309" s="7">
        <v>320</v>
      </c>
      <c r="O309" s="7">
        <f t="shared" si="159"/>
        <v>-320</v>
      </c>
      <c r="P309" s="7">
        <f t="shared" si="157"/>
        <v>0</v>
      </c>
      <c r="Q309" s="8">
        <f t="shared" si="158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8"/>
        <v>9</v>
      </c>
      <c r="C310" s="5">
        <f t="shared" si="169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5"/>
        <v>44573</v>
      </c>
      <c r="L310" s="19">
        <f t="shared" si="166"/>
        <v>1</v>
      </c>
      <c r="M310" s="19">
        <f t="shared" si="167"/>
        <v>2022</v>
      </c>
      <c r="N310" s="7">
        <v>360</v>
      </c>
      <c r="O310" s="7">
        <f t="shared" si="159"/>
        <v>-360</v>
      </c>
      <c r="P310" s="7">
        <f t="shared" si="157"/>
        <v>0</v>
      </c>
      <c r="Q310" s="8">
        <f t="shared" si="158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8"/>
        <v>9</v>
      </c>
      <c r="C311" s="5">
        <f t="shared" si="169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5"/>
        <v>44460</v>
      </c>
      <c r="L311" s="19">
        <f t="shared" si="166"/>
        <v>9</v>
      </c>
      <c r="M311" s="19">
        <f t="shared" si="167"/>
        <v>2021</v>
      </c>
      <c r="N311" s="7">
        <v>6952</v>
      </c>
      <c r="O311" s="7">
        <f t="shared" ref="O311:O318" si="170">-N311</f>
        <v>-6952</v>
      </c>
      <c r="P311" s="7">
        <f t="shared" si="157"/>
        <v>0</v>
      </c>
      <c r="Q311" s="8">
        <f t="shared" si="158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1">MONTH(A312)</f>
        <v>9</v>
      </c>
      <c r="C312" s="5">
        <f t="shared" ref="C312:C313" si="172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5"/>
        <v>44460</v>
      </c>
      <c r="L312" s="19">
        <f t="shared" si="166"/>
        <v>9</v>
      </c>
      <c r="M312" s="19">
        <f t="shared" si="167"/>
        <v>2021</v>
      </c>
      <c r="N312" s="7">
        <v>2400</v>
      </c>
      <c r="O312" s="7">
        <f t="shared" si="170"/>
        <v>-2400</v>
      </c>
      <c r="P312" s="7">
        <f t="shared" si="157"/>
        <v>0</v>
      </c>
      <c r="Q312" s="8">
        <f t="shared" si="158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1"/>
        <v>9</v>
      </c>
      <c r="C313" s="5">
        <f t="shared" si="172"/>
        <v>2021</v>
      </c>
      <c r="D313" s="5" t="s">
        <v>379</v>
      </c>
      <c r="E313" s="5" t="s">
        <v>380</v>
      </c>
      <c r="F313" s="1" t="s">
        <v>381</v>
      </c>
      <c r="G313" s="92" t="s">
        <v>387</v>
      </c>
      <c r="H313" s="16">
        <v>3</v>
      </c>
      <c r="I313" s="5" t="s">
        <v>5</v>
      </c>
      <c r="J313" s="5">
        <v>0</v>
      </c>
      <c r="K313" s="4">
        <f t="shared" si="165"/>
        <v>44460</v>
      </c>
      <c r="L313" s="19">
        <f t="shared" si="166"/>
        <v>9</v>
      </c>
      <c r="M313" s="19">
        <f t="shared" si="167"/>
        <v>2021</v>
      </c>
      <c r="N313" s="7">
        <v>240</v>
      </c>
      <c r="O313" s="7">
        <f t="shared" si="170"/>
        <v>-240</v>
      </c>
      <c r="P313" s="7">
        <f t="shared" si="157"/>
        <v>0</v>
      </c>
      <c r="Q313" s="8">
        <f t="shared" si="158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3">MONTH(A314)</f>
        <v>9</v>
      </c>
      <c r="C314" s="5">
        <f t="shared" ref="C314:C315" si="174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5"/>
        <v>44464</v>
      </c>
      <c r="L314" s="19">
        <f t="shared" si="166"/>
        <v>9</v>
      </c>
      <c r="M314" s="19">
        <f t="shared" si="167"/>
        <v>2021</v>
      </c>
      <c r="N314" s="7">
        <v>1870</v>
      </c>
      <c r="O314" s="7">
        <f t="shared" si="170"/>
        <v>-1870</v>
      </c>
      <c r="P314" s="7">
        <f t="shared" si="157"/>
        <v>0</v>
      </c>
      <c r="Q314" s="8">
        <f t="shared" si="158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3"/>
        <v>9</v>
      </c>
      <c r="C315" s="5">
        <f t="shared" si="174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5">A315+J315</f>
        <v>44586</v>
      </c>
      <c r="L315" s="19">
        <f t="shared" ref="L315:L318" si="176">MONTH(K315)</f>
        <v>1</v>
      </c>
      <c r="M315" s="19">
        <f t="shared" ref="M315:M318" si="177">YEAR(K315)</f>
        <v>2022</v>
      </c>
      <c r="N315" s="7">
        <v>8690</v>
      </c>
      <c r="O315" s="7">
        <f t="shared" si="170"/>
        <v>-8690</v>
      </c>
      <c r="P315" s="7">
        <f t="shared" ref="P315:P320" si="178">SUM(N315+O315)</f>
        <v>0</v>
      </c>
      <c r="Q315" s="8">
        <f t="shared" ref="Q315:Q362" si="179">SUM(Q314+N315)</f>
        <v>457136.14999999991</v>
      </c>
      <c r="R315" s="43" t="s">
        <v>91</v>
      </c>
      <c r="S315" s="1" t="s">
        <v>585</v>
      </c>
    </row>
    <row r="316" spans="1:21" x14ac:dyDescent="0.35">
      <c r="A316" s="4">
        <v>44466</v>
      </c>
      <c r="B316" s="5">
        <f t="shared" ref="B316:B318" si="180">MONTH(A316)</f>
        <v>9</v>
      </c>
      <c r="C316" s="5">
        <f t="shared" ref="C316:C318" si="181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5"/>
        <v>44586</v>
      </c>
      <c r="L316" s="19">
        <f t="shared" si="176"/>
        <v>1</v>
      </c>
      <c r="M316" s="19">
        <f t="shared" si="177"/>
        <v>2022</v>
      </c>
      <c r="N316" s="7">
        <v>1738</v>
      </c>
      <c r="O316" s="7">
        <f t="shared" si="170"/>
        <v>-1738</v>
      </c>
      <c r="P316" s="7">
        <f t="shared" si="178"/>
        <v>0</v>
      </c>
      <c r="Q316" s="8">
        <f t="shared" si="179"/>
        <v>458874.14999999991</v>
      </c>
      <c r="R316" s="43" t="s">
        <v>91</v>
      </c>
      <c r="S316" s="1" t="s">
        <v>585</v>
      </c>
    </row>
    <row r="317" spans="1:21" x14ac:dyDescent="0.35">
      <c r="A317" s="4">
        <v>44466</v>
      </c>
      <c r="B317" s="5">
        <f t="shared" si="180"/>
        <v>9</v>
      </c>
      <c r="C317" s="5">
        <f t="shared" si="181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5"/>
        <v>44586</v>
      </c>
      <c r="L317" s="19">
        <f t="shared" si="176"/>
        <v>1</v>
      </c>
      <c r="M317" s="19">
        <f t="shared" si="177"/>
        <v>2022</v>
      </c>
      <c r="N317" s="7">
        <v>2016</v>
      </c>
      <c r="O317" s="7">
        <f t="shared" si="170"/>
        <v>-2016</v>
      </c>
      <c r="P317" s="7">
        <f t="shared" si="178"/>
        <v>0</v>
      </c>
      <c r="Q317" s="8">
        <f t="shared" si="179"/>
        <v>460890.14999999991</v>
      </c>
      <c r="R317" s="43" t="s">
        <v>91</v>
      </c>
      <c r="S317" s="1" t="s">
        <v>585</v>
      </c>
    </row>
    <row r="318" spans="1:21" x14ac:dyDescent="0.35">
      <c r="A318" s="4">
        <v>44466</v>
      </c>
      <c r="B318" s="5">
        <f t="shared" si="180"/>
        <v>9</v>
      </c>
      <c r="C318" s="5">
        <f t="shared" si="181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5"/>
        <v>44586</v>
      </c>
      <c r="L318" s="19">
        <f t="shared" si="176"/>
        <v>1</v>
      </c>
      <c r="M318" s="19">
        <f t="shared" si="177"/>
        <v>2022</v>
      </c>
      <c r="N318" s="7">
        <v>80</v>
      </c>
      <c r="O318" s="7">
        <f t="shared" si="170"/>
        <v>-80</v>
      </c>
      <c r="P318" s="7">
        <f t="shared" si="178"/>
        <v>0</v>
      </c>
      <c r="Q318" s="8">
        <f t="shared" si="179"/>
        <v>460970.14999999991</v>
      </c>
      <c r="R318" s="43" t="s">
        <v>91</v>
      </c>
      <c r="S318" s="1" t="s">
        <v>585</v>
      </c>
    </row>
    <row r="319" spans="1:21" x14ac:dyDescent="0.35">
      <c r="A319" s="4">
        <v>44467</v>
      </c>
      <c r="B319" s="5">
        <f t="shared" ref="B319:B340" si="182">MONTH(A319)</f>
        <v>9</v>
      </c>
      <c r="C319" s="5">
        <f t="shared" ref="C319:C340" si="183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5"/>
        <v>44467</v>
      </c>
      <c r="L319" s="19">
        <f t="shared" ref="L319:L330" si="184">MONTH(K319)</f>
        <v>9</v>
      </c>
      <c r="M319" s="19">
        <f t="shared" ref="M319:M330" si="185">YEAR(K319)</f>
        <v>2021</v>
      </c>
      <c r="N319" s="7">
        <v>1826</v>
      </c>
      <c r="O319" s="7">
        <f t="shared" ref="O319:O320" si="186">-N319</f>
        <v>-1826</v>
      </c>
      <c r="P319" s="7">
        <f t="shared" si="178"/>
        <v>0</v>
      </c>
      <c r="Q319" s="8">
        <f t="shared" si="179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2"/>
        <v>9</v>
      </c>
      <c r="C320" s="5">
        <f t="shared" si="183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5"/>
        <v>44589</v>
      </c>
      <c r="L320" s="19">
        <f t="shared" si="184"/>
        <v>1</v>
      </c>
      <c r="M320" s="19">
        <f t="shared" si="185"/>
        <v>2022</v>
      </c>
      <c r="N320" s="7">
        <v>240</v>
      </c>
      <c r="O320" s="7">
        <f t="shared" si="186"/>
        <v>-240</v>
      </c>
      <c r="P320" s="7">
        <f t="shared" si="178"/>
        <v>0</v>
      </c>
      <c r="Q320" s="8">
        <f t="shared" si="179"/>
        <v>463036.14999999991</v>
      </c>
      <c r="R320" s="43" t="s">
        <v>91</v>
      </c>
      <c r="S320" s="1" t="s">
        <v>585</v>
      </c>
    </row>
    <row r="321" spans="1:19" x14ac:dyDescent="0.35">
      <c r="A321" s="4">
        <v>44470</v>
      </c>
      <c r="B321" s="5">
        <f t="shared" si="182"/>
        <v>10</v>
      </c>
      <c r="C321" s="5">
        <f t="shared" si="183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5"/>
        <v>44470</v>
      </c>
      <c r="L321" s="5">
        <f t="shared" si="184"/>
        <v>10</v>
      </c>
      <c r="M321" s="5">
        <f t="shared" si="185"/>
        <v>2021</v>
      </c>
      <c r="N321" s="7">
        <v>240</v>
      </c>
      <c r="O321" s="7">
        <f t="shared" ref="O321" si="187">SUM(-N321)</f>
        <v>-240</v>
      </c>
      <c r="P321" s="7">
        <f t="shared" ref="P321:P418" si="188">SUM(N321+O321)</f>
        <v>0</v>
      </c>
      <c r="Q321" s="8">
        <f t="shared" si="179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2"/>
        <v>10</v>
      </c>
      <c r="C322" s="5">
        <f t="shared" si="183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5"/>
        <v>44471</v>
      </c>
      <c r="L322" s="5">
        <f t="shared" si="184"/>
        <v>10</v>
      </c>
      <c r="M322" s="5">
        <f t="shared" si="185"/>
        <v>2021</v>
      </c>
      <c r="N322" s="7">
        <v>3696</v>
      </c>
      <c r="O322" s="7">
        <f t="shared" ref="O322:O330" si="189">-N322</f>
        <v>-3696</v>
      </c>
      <c r="P322" s="7">
        <f t="shared" si="188"/>
        <v>0</v>
      </c>
      <c r="Q322" s="8">
        <f t="shared" si="179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2"/>
        <v>10</v>
      </c>
      <c r="C323" s="5">
        <f t="shared" si="183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5"/>
        <v>44471</v>
      </c>
      <c r="L323" s="5">
        <f t="shared" si="184"/>
        <v>10</v>
      </c>
      <c r="M323" s="5">
        <f t="shared" si="185"/>
        <v>2021</v>
      </c>
      <c r="N323" s="7">
        <v>475.2</v>
      </c>
      <c r="O323" s="7">
        <f t="shared" si="189"/>
        <v>-475.2</v>
      </c>
      <c r="P323" s="7">
        <f t="shared" si="188"/>
        <v>0</v>
      </c>
      <c r="Q323" s="8">
        <f t="shared" si="179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2"/>
        <v>10</v>
      </c>
      <c r="C324" s="5">
        <f t="shared" si="183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5"/>
        <v>44471</v>
      </c>
      <c r="L324" s="5">
        <f t="shared" si="184"/>
        <v>10</v>
      </c>
      <c r="M324" s="5">
        <f t="shared" si="185"/>
        <v>2021</v>
      </c>
      <c r="N324" s="7">
        <v>720</v>
      </c>
      <c r="O324" s="7">
        <f t="shared" si="189"/>
        <v>-720</v>
      </c>
      <c r="P324" s="7">
        <f t="shared" si="188"/>
        <v>0</v>
      </c>
      <c r="Q324" s="8">
        <f t="shared" si="179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2"/>
        <v>10</v>
      </c>
      <c r="C325" s="5">
        <f t="shared" si="183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5"/>
        <v>44471</v>
      </c>
      <c r="L325" s="5">
        <f t="shared" si="184"/>
        <v>10</v>
      </c>
      <c r="M325" s="5">
        <f t="shared" si="185"/>
        <v>2021</v>
      </c>
      <c r="N325" s="7">
        <v>165</v>
      </c>
      <c r="O325" s="7">
        <f t="shared" si="189"/>
        <v>-165</v>
      </c>
      <c r="P325" s="7">
        <f t="shared" si="188"/>
        <v>0</v>
      </c>
      <c r="Q325" s="8">
        <f t="shared" si="179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2"/>
        <v>10</v>
      </c>
      <c r="C326" s="5">
        <f t="shared" si="183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5"/>
        <v>44474</v>
      </c>
      <c r="L326" s="5">
        <f t="shared" si="184"/>
        <v>10</v>
      </c>
      <c r="M326" s="5">
        <f t="shared" si="185"/>
        <v>2021</v>
      </c>
      <c r="N326" s="7">
        <v>100</v>
      </c>
      <c r="O326" s="7">
        <f t="shared" si="189"/>
        <v>-100</v>
      </c>
      <c r="P326" s="7">
        <f t="shared" si="188"/>
        <v>0</v>
      </c>
      <c r="Q326" s="8">
        <f t="shared" si="179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2"/>
        <v>10</v>
      </c>
      <c r="C327" s="5">
        <f t="shared" si="183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5"/>
        <v>44594</v>
      </c>
      <c r="L327" s="5">
        <f t="shared" si="184"/>
        <v>2</v>
      </c>
      <c r="M327" s="5">
        <f t="shared" si="185"/>
        <v>2022</v>
      </c>
      <c r="N327" s="89">
        <v>10428</v>
      </c>
      <c r="O327" s="7">
        <f t="shared" si="189"/>
        <v>-10428</v>
      </c>
      <c r="P327" s="7">
        <f t="shared" si="188"/>
        <v>0</v>
      </c>
      <c r="Q327" s="8">
        <f t="shared" si="179"/>
        <v>478860.34999999992</v>
      </c>
      <c r="R327" s="5" t="s">
        <v>91</v>
      </c>
      <c r="S327" s="1" t="s">
        <v>587</v>
      </c>
    </row>
    <row r="328" spans="1:19" x14ac:dyDescent="0.35">
      <c r="A328" s="4">
        <v>44474</v>
      </c>
      <c r="B328" s="5">
        <f t="shared" si="182"/>
        <v>10</v>
      </c>
      <c r="C328" s="5">
        <f t="shared" si="183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5"/>
        <v>44594</v>
      </c>
      <c r="L328" s="5">
        <f t="shared" si="184"/>
        <v>2</v>
      </c>
      <c r="M328" s="5">
        <f t="shared" si="185"/>
        <v>2022</v>
      </c>
      <c r="N328" s="7">
        <v>1258</v>
      </c>
      <c r="O328" s="7">
        <f t="shared" si="189"/>
        <v>-1258</v>
      </c>
      <c r="P328" s="7">
        <f t="shared" si="188"/>
        <v>0</v>
      </c>
      <c r="Q328" s="8">
        <f t="shared" si="179"/>
        <v>480118.34999999992</v>
      </c>
      <c r="R328" s="5" t="s">
        <v>91</v>
      </c>
      <c r="S328" s="1" t="s">
        <v>587</v>
      </c>
    </row>
    <row r="329" spans="1:19" x14ac:dyDescent="0.35">
      <c r="A329" s="4">
        <v>44474</v>
      </c>
      <c r="B329" s="5">
        <f t="shared" si="182"/>
        <v>10</v>
      </c>
      <c r="C329" s="5">
        <f t="shared" si="183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5"/>
        <v>44594</v>
      </c>
      <c r="L329" s="5">
        <f t="shared" si="184"/>
        <v>2</v>
      </c>
      <c r="M329" s="5">
        <f t="shared" si="185"/>
        <v>2022</v>
      </c>
      <c r="N329" s="7">
        <v>275</v>
      </c>
      <c r="O329" s="7">
        <f t="shared" si="189"/>
        <v>-275</v>
      </c>
      <c r="P329" s="7">
        <f t="shared" si="188"/>
        <v>0</v>
      </c>
      <c r="Q329" s="8">
        <f t="shared" si="179"/>
        <v>480393.34999999992</v>
      </c>
      <c r="R329" s="5" t="s">
        <v>91</v>
      </c>
      <c r="S329" s="1" t="s">
        <v>587</v>
      </c>
    </row>
    <row r="330" spans="1:19" x14ac:dyDescent="0.35">
      <c r="A330" s="4">
        <v>44474</v>
      </c>
      <c r="B330" s="5">
        <f t="shared" si="182"/>
        <v>10</v>
      </c>
      <c r="C330" s="5">
        <f t="shared" si="183"/>
        <v>2021</v>
      </c>
      <c r="D330" s="5" t="s">
        <v>410</v>
      </c>
      <c r="E330" s="5" t="s">
        <v>63</v>
      </c>
      <c r="F330" s="1" t="s">
        <v>64</v>
      </c>
      <c r="G330" s="96" t="s">
        <v>387</v>
      </c>
      <c r="H330" s="5">
        <v>2</v>
      </c>
      <c r="I330" s="5" t="s">
        <v>50</v>
      </c>
      <c r="J330" s="5">
        <v>120</v>
      </c>
      <c r="K330" s="4">
        <f t="shared" si="175"/>
        <v>44594</v>
      </c>
      <c r="L330" s="5">
        <f t="shared" si="184"/>
        <v>2</v>
      </c>
      <c r="M330" s="5">
        <f t="shared" si="185"/>
        <v>2022</v>
      </c>
      <c r="N330" s="7">
        <v>160</v>
      </c>
      <c r="O330" s="7">
        <f t="shared" si="189"/>
        <v>-160</v>
      </c>
      <c r="P330" s="7">
        <f t="shared" si="188"/>
        <v>0</v>
      </c>
      <c r="Q330" s="8">
        <f t="shared" si="179"/>
        <v>480553.34999999992</v>
      </c>
      <c r="R330" s="5" t="s">
        <v>91</v>
      </c>
      <c r="S330" s="1" t="s">
        <v>587</v>
      </c>
    </row>
    <row r="331" spans="1:19" ht="62" x14ac:dyDescent="0.35">
      <c r="A331" s="4">
        <v>44476</v>
      </c>
      <c r="B331" s="5">
        <f t="shared" si="182"/>
        <v>10</v>
      </c>
      <c r="C331" s="5">
        <f t="shared" si="183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90">A331+J331</f>
        <v>44521</v>
      </c>
      <c r="L331" s="5">
        <f t="shared" ref="L331:L342" si="191">MONTH(K331)</f>
        <v>11</v>
      </c>
      <c r="M331" s="5">
        <f t="shared" ref="M331:M342" si="192">YEAR(K331)</f>
        <v>2021</v>
      </c>
      <c r="N331" s="7">
        <v>1870</v>
      </c>
      <c r="O331" s="7">
        <f>-1314-556</f>
        <v>-1870</v>
      </c>
      <c r="P331" s="7">
        <f t="shared" si="188"/>
        <v>0</v>
      </c>
      <c r="Q331" s="8">
        <f t="shared" si="179"/>
        <v>482423.34999999992</v>
      </c>
      <c r="R331" s="5" t="s">
        <v>91</v>
      </c>
      <c r="S331" s="113" t="s">
        <v>548</v>
      </c>
    </row>
    <row r="332" spans="1:19" ht="31" x14ac:dyDescent="0.35">
      <c r="A332" s="4">
        <v>44476</v>
      </c>
      <c r="B332" s="5">
        <f t="shared" si="182"/>
        <v>10</v>
      </c>
      <c r="C332" s="5">
        <f t="shared" si="183"/>
        <v>2021</v>
      </c>
      <c r="D332" s="5" t="s">
        <v>411</v>
      </c>
      <c r="E332" s="5" t="s">
        <v>19</v>
      </c>
      <c r="F332" s="1" t="s">
        <v>20</v>
      </c>
      <c r="G332" s="95" t="s">
        <v>56</v>
      </c>
      <c r="H332" s="5">
        <v>6</v>
      </c>
      <c r="I332" s="5" t="s">
        <v>72</v>
      </c>
      <c r="J332" s="5">
        <v>45</v>
      </c>
      <c r="K332" s="4">
        <f t="shared" si="190"/>
        <v>44521</v>
      </c>
      <c r="L332" s="5">
        <f t="shared" si="191"/>
        <v>11</v>
      </c>
      <c r="M332" s="5">
        <f t="shared" si="192"/>
        <v>2021</v>
      </c>
      <c r="N332" s="7">
        <v>300</v>
      </c>
      <c r="O332" s="7">
        <f t="shared" ref="O332:O333" si="193">-N332</f>
        <v>-300</v>
      </c>
      <c r="P332" s="7">
        <f t="shared" si="188"/>
        <v>0</v>
      </c>
      <c r="Q332" s="8">
        <f t="shared" si="179"/>
        <v>482723.34999999992</v>
      </c>
      <c r="R332" s="5" t="s">
        <v>91</v>
      </c>
      <c r="S332" s="113" t="s">
        <v>547</v>
      </c>
    </row>
    <row r="333" spans="1:19" ht="31" x14ac:dyDescent="0.35">
      <c r="A333" s="4">
        <v>44476</v>
      </c>
      <c r="B333" s="5">
        <f t="shared" si="182"/>
        <v>10</v>
      </c>
      <c r="C333" s="5">
        <f t="shared" si="183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90"/>
        <v>44521</v>
      </c>
      <c r="L333" s="5">
        <f t="shared" si="191"/>
        <v>11</v>
      </c>
      <c r="M333" s="5">
        <f t="shared" si="192"/>
        <v>2021</v>
      </c>
      <c r="N333" s="7">
        <v>160</v>
      </c>
      <c r="O333" s="7">
        <f t="shared" si="193"/>
        <v>-160</v>
      </c>
      <c r="P333" s="7">
        <f t="shared" si="188"/>
        <v>0</v>
      </c>
      <c r="Q333" s="8">
        <f t="shared" si="179"/>
        <v>482883.34999999992</v>
      </c>
      <c r="R333" s="5" t="s">
        <v>91</v>
      </c>
      <c r="S333" s="113" t="s">
        <v>534</v>
      </c>
    </row>
    <row r="334" spans="1:19" ht="62" x14ac:dyDescent="0.35">
      <c r="A334" s="4">
        <v>44477</v>
      </c>
      <c r="B334" s="5">
        <f t="shared" si="182"/>
        <v>10</v>
      </c>
      <c r="C334" s="5">
        <f t="shared" si="183"/>
        <v>2021</v>
      </c>
      <c r="D334" s="5" t="s">
        <v>413</v>
      </c>
      <c r="E334" s="5" t="s">
        <v>19</v>
      </c>
      <c r="F334" s="1" t="s">
        <v>20</v>
      </c>
      <c r="G334" s="96" t="s">
        <v>414</v>
      </c>
      <c r="H334" s="5">
        <v>1</v>
      </c>
      <c r="I334" s="5" t="s">
        <v>72</v>
      </c>
      <c r="J334" s="5">
        <v>45</v>
      </c>
      <c r="K334" s="4">
        <f t="shared" si="190"/>
        <v>44522</v>
      </c>
      <c r="L334" s="5">
        <f t="shared" si="191"/>
        <v>11</v>
      </c>
      <c r="M334" s="5">
        <f t="shared" si="192"/>
        <v>2021</v>
      </c>
      <c r="N334" s="7">
        <v>1300</v>
      </c>
      <c r="O334" s="7">
        <f>-484-816</f>
        <v>-1300</v>
      </c>
      <c r="P334" s="7">
        <f t="shared" si="188"/>
        <v>0</v>
      </c>
      <c r="Q334" s="8">
        <f t="shared" si="179"/>
        <v>484183.34999999992</v>
      </c>
      <c r="R334" s="5" t="s">
        <v>91</v>
      </c>
      <c r="S334" s="113" t="s">
        <v>535</v>
      </c>
    </row>
    <row r="335" spans="1:19" x14ac:dyDescent="0.35">
      <c r="A335" s="4">
        <v>44478</v>
      </c>
      <c r="B335" s="5">
        <f t="shared" si="182"/>
        <v>10</v>
      </c>
      <c r="C335" s="5">
        <f t="shared" si="183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90"/>
        <v>44478</v>
      </c>
      <c r="L335" s="5">
        <f t="shared" si="191"/>
        <v>10</v>
      </c>
      <c r="M335" s="5">
        <f t="shared" si="192"/>
        <v>2021</v>
      </c>
      <c r="N335" s="7">
        <v>1760</v>
      </c>
      <c r="O335" s="7">
        <f t="shared" ref="O335:O354" si="194">-N335</f>
        <v>-1760</v>
      </c>
      <c r="P335" s="7">
        <f t="shared" si="188"/>
        <v>0</v>
      </c>
      <c r="Q335" s="8">
        <f t="shared" si="179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2"/>
        <v>10</v>
      </c>
      <c r="C336" s="5">
        <f t="shared" si="183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90"/>
        <v>44480</v>
      </c>
      <c r="L336" s="5">
        <f t="shared" si="191"/>
        <v>10</v>
      </c>
      <c r="M336" s="5">
        <f t="shared" si="192"/>
        <v>2021</v>
      </c>
      <c r="N336" s="7">
        <v>125</v>
      </c>
      <c r="O336" s="7">
        <f t="shared" si="194"/>
        <v>-125</v>
      </c>
      <c r="P336" s="7">
        <f t="shared" si="188"/>
        <v>0</v>
      </c>
      <c r="Q336" s="8">
        <f t="shared" si="179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2"/>
        <v>10</v>
      </c>
      <c r="C337" s="5">
        <f t="shared" si="183"/>
        <v>2021</v>
      </c>
      <c r="D337" s="5" t="s">
        <v>418</v>
      </c>
      <c r="E337" s="5" t="s">
        <v>232</v>
      </c>
      <c r="F337" s="1" t="s">
        <v>233</v>
      </c>
      <c r="G337" s="96" t="s">
        <v>387</v>
      </c>
      <c r="H337" s="5">
        <v>1</v>
      </c>
      <c r="I337" s="5" t="s">
        <v>5</v>
      </c>
      <c r="J337" s="5">
        <v>0</v>
      </c>
      <c r="K337" s="4">
        <f t="shared" si="190"/>
        <v>44480</v>
      </c>
      <c r="L337" s="5">
        <f t="shared" si="191"/>
        <v>10</v>
      </c>
      <c r="M337" s="5">
        <f t="shared" si="192"/>
        <v>2021</v>
      </c>
      <c r="N337" s="7">
        <v>80</v>
      </c>
      <c r="O337" s="7">
        <f t="shared" si="194"/>
        <v>-80</v>
      </c>
      <c r="P337" s="7">
        <f t="shared" si="188"/>
        <v>0</v>
      </c>
      <c r="Q337" s="8">
        <f t="shared" si="179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2"/>
        <v>10</v>
      </c>
      <c r="C338" s="5">
        <f t="shared" si="183"/>
        <v>2021</v>
      </c>
      <c r="D338" s="5" t="s">
        <v>419</v>
      </c>
      <c r="E338" s="5" t="s">
        <v>416</v>
      </c>
      <c r="F338" s="1" t="s">
        <v>417</v>
      </c>
      <c r="G338" s="92" t="s">
        <v>420</v>
      </c>
      <c r="H338" s="5">
        <v>4</v>
      </c>
      <c r="I338" s="5" t="s">
        <v>5</v>
      </c>
      <c r="J338" s="5">
        <v>0</v>
      </c>
      <c r="K338" s="4">
        <f t="shared" si="190"/>
        <v>44481</v>
      </c>
      <c r="L338" s="5">
        <f t="shared" si="191"/>
        <v>10</v>
      </c>
      <c r="M338" s="5">
        <f t="shared" si="192"/>
        <v>2021</v>
      </c>
      <c r="N338" s="7">
        <v>7650</v>
      </c>
      <c r="O338" s="7">
        <f t="shared" si="194"/>
        <v>-7650</v>
      </c>
      <c r="P338" s="7">
        <f t="shared" si="188"/>
        <v>0</v>
      </c>
      <c r="Q338" s="8">
        <f t="shared" si="179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2"/>
        <v>10</v>
      </c>
      <c r="C339" s="5">
        <f t="shared" si="183"/>
        <v>2021</v>
      </c>
      <c r="D339" s="5" t="s">
        <v>419</v>
      </c>
      <c r="E339" s="5" t="s">
        <v>416</v>
      </c>
      <c r="F339" s="1" t="s">
        <v>417</v>
      </c>
      <c r="G339" s="92" t="s">
        <v>421</v>
      </c>
      <c r="H339" s="5">
        <v>10</v>
      </c>
      <c r="I339" s="5" t="s">
        <v>5</v>
      </c>
      <c r="J339" s="5">
        <v>0</v>
      </c>
      <c r="K339" s="4">
        <f t="shared" si="190"/>
        <v>44481</v>
      </c>
      <c r="L339" s="5">
        <f t="shared" si="191"/>
        <v>10</v>
      </c>
      <c r="M339" s="5">
        <f t="shared" si="192"/>
        <v>2021</v>
      </c>
      <c r="N339" s="7">
        <v>3182</v>
      </c>
      <c r="O339" s="7">
        <f t="shared" si="194"/>
        <v>-3182</v>
      </c>
      <c r="P339" s="7">
        <f t="shared" si="188"/>
        <v>0</v>
      </c>
      <c r="Q339" s="8">
        <f t="shared" si="179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2"/>
        <v>10</v>
      </c>
      <c r="C340" s="5">
        <f t="shared" si="183"/>
        <v>2021</v>
      </c>
      <c r="D340" s="5" t="s">
        <v>419</v>
      </c>
      <c r="E340" s="5" t="s">
        <v>416</v>
      </c>
      <c r="F340" s="1" t="s">
        <v>417</v>
      </c>
      <c r="G340" s="92" t="s">
        <v>66</v>
      </c>
      <c r="H340" s="5">
        <v>2</v>
      </c>
      <c r="I340" s="5" t="s">
        <v>5</v>
      </c>
      <c r="J340" s="5">
        <v>0</v>
      </c>
      <c r="K340" s="4">
        <f t="shared" si="190"/>
        <v>44481</v>
      </c>
      <c r="L340" s="5">
        <f t="shared" si="191"/>
        <v>10</v>
      </c>
      <c r="M340" s="5">
        <f t="shared" si="192"/>
        <v>2021</v>
      </c>
      <c r="N340" s="7">
        <v>125</v>
      </c>
      <c r="O340" s="7">
        <f t="shared" si="194"/>
        <v>-125</v>
      </c>
      <c r="P340" s="7">
        <f t="shared" si="188"/>
        <v>0</v>
      </c>
      <c r="Q340" s="8">
        <f t="shared" si="179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5">MONTH(A341)</f>
        <v>10</v>
      </c>
      <c r="C341" s="5">
        <f t="shared" ref="C341:C349" si="196">YEAR(A341)</f>
        <v>2021</v>
      </c>
      <c r="D341" s="5" t="s">
        <v>419</v>
      </c>
      <c r="E341" s="5" t="s">
        <v>416</v>
      </c>
      <c r="F341" s="1" t="s">
        <v>417</v>
      </c>
      <c r="G341" s="92" t="s">
        <v>387</v>
      </c>
      <c r="H341" s="5">
        <v>4</v>
      </c>
      <c r="I341" s="5" t="s">
        <v>5</v>
      </c>
      <c r="J341" s="5">
        <v>0</v>
      </c>
      <c r="K341" s="4">
        <f t="shared" si="190"/>
        <v>44481</v>
      </c>
      <c r="L341" s="5">
        <f t="shared" si="191"/>
        <v>10</v>
      </c>
      <c r="M341" s="5">
        <f t="shared" si="192"/>
        <v>2021</v>
      </c>
      <c r="N341" s="7">
        <v>320</v>
      </c>
      <c r="O341" s="7">
        <f t="shared" si="194"/>
        <v>-320</v>
      </c>
      <c r="P341" s="7">
        <f t="shared" si="188"/>
        <v>0</v>
      </c>
      <c r="Q341" s="8">
        <f t="shared" si="179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5"/>
        <v>10</v>
      </c>
      <c r="C342" s="5">
        <f t="shared" si="196"/>
        <v>2021</v>
      </c>
      <c r="D342" s="5" t="s">
        <v>419</v>
      </c>
      <c r="E342" s="5" t="s">
        <v>416</v>
      </c>
      <c r="F342" s="1" t="s">
        <v>417</v>
      </c>
      <c r="G342" s="92" t="s">
        <v>422</v>
      </c>
      <c r="H342" s="5">
        <v>4</v>
      </c>
      <c r="I342" s="5" t="s">
        <v>5</v>
      </c>
      <c r="J342" s="5">
        <v>0</v>
      </c>
      <c r="K342" s="4">
        <f t="shared" si="190"/>
        <v>44481</v>
      </c>
      <c r="L342" s="5">
        <f t="shared" si="191"/>
        <v>10</v>
      </c>
      <c r="M342" s="5">
        <f t="shared" si="192"/>
        <v>2021</v>
      </c>
      <c r="N342" s="7">
        <v>1350</v>
      </c>
      <c r="O342" s="7">
        <f t="shared" si="194"/>
        <v>-1350</v>
      </c>
      <c r="P342" s="7">
        <f t="shared" si="188"/>
        <v>0</v>
      </c>
      <c r="Q342" s="8">
        <f t="shared" si="179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5"/>
        <v>10</v>
      </c>
      <c r="C343" s="5">
        <f t="shared" si="196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7">A343+J343</f>
        <v>44482</v>
      </c>
      <c r="L343" s="5">
        <f t="shared" ref="L343:L379" si="198">MONTH(K343)</f>
        <v>10</v>
      </c>
      <c r="M343" s="5">
        <f t="shared" ref="M343:M406" si="199">YEAR(K343)</f>
        <v>2021</v>
      </c>
      <c r="N343" s="7">
        <v>3696</v>
      </c>
      <c r="O343" s="7">
        <f t="shared" si="194"/>
        <v>-3696</v>
      </c>
      <c r="P343" s="7">
        <f t="shared" si="188"/>
        <v>0</v>
      </c>
      <c r="Q343" s="8">
        <f t="shared" si="179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5"/>
        <v>10</v>
      </c>
      <c r="C344" s="5">
        <f t="shared" si="196"/>
        <v>2021</v>
      </c>
      <c r="D344" s="5" t="s">
        <v>423</v>
      </c>
      <c r="E344" s="5" t="s">
        <v>407</v>
      </c>
      <c r="F344" s="1" t="s">
        <v>408</v>
      </c>
      <c r="G344" s="107" t="s">
        <v>487</v>
      </c>
      <c r="H344" s="5">
        <v>2</v>
      </c>
      <c r="I344" s="5" t="s">
        <v>5</v>
      </c>
      <c r="J344" s="5">
        <v>0</v>
      </c>
      <c r="K344" s="4">
        <f t="shared" si="197"/>
        <v>44482</v>
      </c>
      <c r="L344" s="5">
        <f t="shared" si="198"/>
        <v>10</v>
      </c>
      <c r="M344" s="5">
        <f t="shared" si="199"/>
        <v>2021</v>
      </c>
      <c r="N344" s="7">
        <v>950.4</v>
      </c>
      <c r="O344" s="7">
        <f t="shared" si="194"/>
        <v>-950.4</v>
      </c>
      <c r="P344" s="7">
        <f t="shared" si="188"/>
        <v>0</v>
      </c>
      <c r="Q344" s="8">
        <f t="shared" si="179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5"/>
        <v>10</v>
      </c>
      <c r="C345" s="5">
        <f t="shared" si="196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7"/>
        <v>44482</v>
      </c>
      <c r="L345" s="5">
        <f t="shared" si="198"/>
        <v>10</v>
      </c>
      <c r="M345" s="5">
        <f t="shared" si="199"/>
        <v>2021</v>
      </c>
      <c r="N345" s="7">
        <v>360</v>
      </c>
      <c r="O345" s="7">
        <f t="shared" si="194"/>
        <v>-360</v>
      </c>
      <c r="P345" s="7">
        <f t="shared" si="188"/>
        <v>0</v>
      </c>
      <c r="Q345" s="8">
        <f t="shared" si="179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5"/>
        <v>10</v>
      </c>
      <c r="C346" s="5">
        <f t="shared" si="196"/>
        <v>2021</v>
      </c>
      <c r="D346" s="5" t="s">
        <v>424</v>
      </c>
      <c r="E346" s="5" t="s">
        <v>407</v>
      </c>
      <c r="F346" s="1" t="s">
        <v>408</v>
      </c>
      <c r="G346" s="92" t="s">
        <v>425</v>
      </c>
      <c r="H346" s="5">
        <v>6</v>
      </c>
      <c r="I346" s="5" t="s">
        <v>5</v>
      </c>
      <c r="J346" s="5">
        <v>0</v>
      </c>
      <c r="K346" s="4">
        <f t="shared" si="197"/>
        <v>44483</v>
      </c>
      <c r="L346" s="5">
        <f t="shared" si="198"/>
        <v>10</v>
      </c>
      <c r="M346" s="5">
        <f t="shared" si="199"/>
        <v>2021</v>
      </c>
      <c r="N346" s="7">
        <v>300</v>
      </c>
      <c r="O346" s="7">
        <f t="shared" si="194"/>
        <v>-300</v>
      </c>
      <c r="P346" s="7">
        <f t="shared" si="188"/>
        <v>0</v>
      </c>
      <c r="Q346" s="8">
        <f t="shared" si="179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5"/>
        <v>10</v>
      </c>
      <c r="C347" s="5">
        <f t="shared" si="196"/>
        <v>2021</v>
      </c>
      <c r="D347" s="5" t="s">
        <v>424</v>
      </c>
      <c r="E347" s="5" t="s">
        <v>407</v>
      </c>
      <c r="F347" s="1" t="s">
        <v>408</v>
      </c>
      <c r="G347" s="92" t="s">
        <v>46</v>
      </c>
      <c r="H347" s="5">
        <v>1</v>
      </c>
      <c r="I347" s="5" t="s">
        <v>5</v>
      </c>
      <c r="J347" s="5">
        <v>0</v>
      </c>
      <c r="K347" s="4">
        <f t="shared" si="197"/>
        <v>44483</v>
      </c>
      <c r="L347" s="5">
        <f t="shared" si="198"/>
        <v>10</v>
      </c>
      <c r="M347" s="5">
        <f t="shared" si="199"/>
        <v>2021</v>
      </c>
      <c r="N347" s="7">
        <v>100</v>
      </c>
      <c r="O347" s="7">
        <f t="shared" si="194"/>
        <v>-100</v>
      </c>
      <c r="P347" s="7">
        <f t="shared" si="188"/>
        <v>0</v>
      </c>
      <c r="Q347" s="8">
        <f t="shared" si="179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5"/>
        <v>10</v>
      </c>
      <c r="C348" s="5">
        <f t="shared" si="196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7"/>
        <v>44543</v>
      </c>
      <c r="L348" s="5">
        <f t="shared" si="198"/>
        <v>12</v>
      </c>
      <c r="M348" s="5">
        <f t="shared" si="199"/>
        <v>2021</v>
      </c>
      <c r="N348" s="7">
        <v>5100</v>
      </c>
      <c r="O348" s="7">
        <f t="shared" si="194"/>
        <v>-5100</v>
      </c>
      <c r="P348" s="7">
        <f t="shared" si="188"/>
        <v>0</v>
      </c>
      <c r="Q348" s="8">
        <f t="shared" si="179"/>
        <v>509281.74999999994</v>
      </c>
      <c r="R348" s="5" t="s">
        <v>91</v>
      </c>
      <c r="S348" s="12" t="s">
        <v>593</v>
      </c>
    </row>
    <row r="349" spans="1:19" x14ac:dyDescent="0.35">
      <c r="A349" s="4">
        <v>44484</v>
      </c>
      <c r="B349" s="5">
        <f t="shared" si="195"/>
        <v>10</v>
      </c>
      <c r="C349" s="5">
        <f t="shared" si="196"/>
        <v>2021</v>
      </c>
      <c r="D349" s="5" t="s">
        <v>427</v>
      </c>
      <c r="E349" s="5" t="s">
        <v>263</v>
      </c>
      <c r="F349" s="1" t="s">
        <v>268</v>
      </c>
      <c r="G349" s="92" t="s">
        <v>428</v>
      </c>
      <c r="H349" s="5">
        <v>3</v>
      </c>
      <c r="I349" s="5" t="s">
        <v>5</v>
      </c>
      <c r="J349" s="5">
        <v>0</v>
      </c>
      <c r="K349" s="4">
        <f t="shared" si="197"/>
        <v>44484</v>
      </c>
      <c r="L349" s="5">
        <f t="shared" si="198"/>
        <v>10</v>
      </c>
      <c r="M349" s="5">
        <f t="shared" si="199"/>
        <v>2021</v>
      </c>
      <c r="N349" s="7">
        <v>2025</v>
      </c>
      <c r="O349" s="7">
        <f t="shared" si="194"/>
        <v>-2025</v>
      </c>
      <c r="P349" s="7">
        <f t="shared" si="188"/>
        <v>0</v>
      </c>
      <c r="Q349" s="8">
        <f t="shared" si="179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200">MONTH(A350)</f>
        <v>10</v>
      </c>
      <c r="C350" s="5">
        <f t="shared" ref="C350:C358" si="201">YEAR(A350)</f>
        <v>2021</v>
      </c>
      <c r="D350" s="5" t="s">
        <v>427</v>
      </c>
      <c r="E350" s="5" t="s">
        <v>263</v>
      </c>
      <c r="F350" s="1" t="s">
        <v>268</v>
      </c>
      <c r="G350" s="92" t="s">
        <v>421</v>
      </c>
      <c r="H350" s="5">
        <v>2</v>
      </c>
      <c r="I350" s="5" t="s">
        <v>5</v>
      </c>
      <c r="J350" s="5">
        <v>0</v>
      </c>
      <c r="K350" s="4">
        <f t="shared" si="197"/>
        <v>44484</v>
      </c>
      <c r="L350" s="5">
        <f t="shared" si="198"/>
        <v>10</v>
      </c>
      <c r="M350" s="5">
        <f t="shared" si="199"/>
        <v>2021</v>
      </c>
      <c r="N350" s="7">
        <v>516</v>
      </c>
      <c r="O350" s="7">
        <f t="shared" si="194"/>
        <v>-516</v>
      </c>
      <c r="P350" s="7">
        <f t="shared" si="188"/>
        <v>0</v>
      </c>
      <c r="Q350" s="8">
        <f t="shared" si="179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200"/>
        <v>10</v>
      </c>
      <c r="C351" s="5">
        <f t="shared" si="201"/>
        <v>2021</v>
      </c>
      <c r="D351" s="5" t="s">
        <v>427</v>
      </c>
      <c r="E351" s="5" t="s">
        <v>263</v>
      </c>
      <c r="F351" s="1" t="s">
        <v>268</v>
      </c>
      <c r="G351" s="92" t="s">
        <v>66</v>
      </c>
      <c r="H351" s="5">
        <v>1</v>
      </c>
      <c r="I351" s="5" t="s">
        <v>5</v>
      </c>
      <c r="J351" s="5">
        <v>0</v>
      </c>
      <c r="K351" s="4">
        <f t="shared" si="197"/>
        <v>44484</v>
      </c>
      <c r="L351" s="5">
        <f t="shared" si="198"/>
        <v>10</v>
      </c>
      <c r="M351" s="5">
        <f t="shared" si="199"/>
        <v>2021</v>
      </c>
      <c r="N351" s="7">
        <v>55</v>
      </c>
      <c r="O351" s="7">
        <f t="shared" si="194"/>
        <v>-55</v>
      </c>
      <c r="P351" s="7">
        <f t="shared" si="188"/>
        <v>0</v>
      </c>
      <c r="Q351" s="8">
        <f t="shared" si="179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200"/>
        <v>10</v>
      </c>
      <c r="C352" s="5">
        <f t="shared" si="201"/>
        <v>2021</v>
      </c>
      <c r="D352" s="5" t="s">
        <v>427</v>
      </c>
      <c r="E352" s="5" t="s">
        <v>263</v>
      </c>
      <c r="F352" s="1" t="s">
        <v>268</v>
      </c>
      <c r="G352" s="92" t="s">
        <v>387</v>
      </c>
      <c r="H352" s="5">
        <v>1</v>
      </c>
      <c r="I352" s="5" t="s">
        <v>5</v>
      </c>
      <c r="J352" s="5">
        <v>0</v>
      </c>
      <c r="K352" s="4">
        <f t="shared" si="197"/>
        <v>44484</v>
      </c>
      <c r="L352" s="5">
        <f t="shared" si="198"/>
        <v>10</v>
      </c>
      <c r="M352" s="5">
        <f t="shared" si="199"/>
        <v>2021</v>
      </c>
      <c r="N352" s="7">
        <v>80</v>
      </c>
      <c r="O352" s="7">
        <f t="shared" si="194"/>
        <v>-80</v>
      </c>
      <c r="P352" s="7">
        <f t="shared" si="188"/>
        <v>0</v>
      </c>
      <c r="Q352" s="8">
        <f t="shared" si="179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200"/>
        <v>10</v>
      </c>
      <c r="C353" s="5">
        <f t="shared" si="201"/>
        <v>2021</v>
      </c>
      <c r="D353" s="5" t="s">
        <v>431</v>
      </c>
      <c r="E353" s="5" t="s">
        <v>34</v>
      </c>
      <c r="F353" s="1" t="s">
        <v>35</v>
      </c>
      <c r="G353" s="92" t="s">
        <v>69</v>
      </c>
      <c r="H353" s="5">
        <v>1</v>
      </c>
      <c r="I353" s="5" t="s">
        <v>5</v>
      </c>
      <c r="J353" s="5">
        <v>0</v>
      </c>
      <c r="K353" s="4">
        <f t="shared" si="197"/>
        <v>44484</v>
      </c>
      <c r="L353" s="5">
        <f t="shared" si="198"/>
        <v>10</v>
      </c>
      <c r="M353" s="5">
        <f t="shared" si="199"/>
        <v>2021</v>
      </c>
      <c r="N353" s="7">
        <v>1826</v>
      </c>
      <c r="O353" s="7">
        <f t="shared" si="194"/>
        <v>-1826</v>
      </c>
      <c r="P353" s="7">
        <f t="shared" si="188"/>
        <v>0</v>
      </c>
      <c r="Q353" s="8">
        <f t="shared" si="179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200"/>
        <v>10</v>
      </c>
      <c r="C354" s="5">
        <f t="shared" si="201"/>
        <v>2021</v>
      </c>
      <c r="D354" s="5" t="s">
        <v>431</v>
      </c>
      <c r="E354" s="5" t="s">
        <v>34</v>
      </c>
      <c r="F354" s="1" t="s">
        <v>35</v>
      </c>
      <c r="G354" s="92" t="s">
        <v>46</v>
      </c>
      <c r="H354" s="5">
        <v>1</v>
      </c>
      <c r="I354" s="5" t="s">
        <v>5</v>
      </c>
      <c r="J354" s="5">
        <v>0</v>
      </c>
      <c r="K354" s="4">
        <f t="shared" si="197"/>
        <v>44484</v>
      </c>
      <c r="L354" s="5">
        <f t="shared" si="198"/>
        <v>10</v>
      </c>
      <c r="M354" s="5">
        <f t="shared" si="199"/>
        <v>2021</v>
      </c>
      <c r="N354" s="7">
        <v>100</v>
      </c>
      <c r="O354" s="7">
        <f t="shared" si="194"/>
        <v>-100</v>
      </c>
      <c r="P354" s="7">
        <f t="shared" si="188"/>
        <v>0</v>
      </c>
      <c r="Q354" s="8">
        <f t="shared" si="179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200"/>
        <v>10</v>
      </c>
      <c r="C355" s="5">
        <f t="shared" si="201"/>
        <v>2021</v>
      </c>
      <c r="D355" s="5" t="s">
        <v>432</v>
      </c>
      <c r="E355" s="5" t="s">
        <v>416</v>
      </c>
      <c r="F355" s="1" t="s">
        <v>417</v>
      </c>
      <c r="G355" s="99" t="s">
        <v>224</v>
      </c>
      <c r="H355" s="5">
        <v>2</v>
      </c>
      <c r="I355" s="5" t="s">
        <v>5</v>
      </c>
      <c r="J355" s="5">
        <v>0</v>
      </c>
      <c r="K355" s="4">
        <f t="shared" si="197"/>
        <v>44484</v>
      </c>
      <c r="L355" s="5">
        <f t="shared" si="198"/>
        <v>10</v>
      </c>
      <c r="M355" s="5">
        <f t="shared" si="199"/>
        <v>2021</v>
      </c>
      <c r="N355" s="7">
        <v>636.4</v>
      </c>
      <c r="O355" s="7">
        <f t="shared" ref="O355:O367" si="202">-N355</f>
        <v>-636.4</v>
      </c>
      <c r="P355" s="7">
        <f t="shared" si="188"/>
        <v>0</v>
      </c>
      <c r="Q355" s="8">
        <f t="shared" si="179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200"/>
        <v>10</v>
      </c>
      <c r="C356" s="5">
        <f t="shared" si="201"/>
        <v>2021</v>
      </c>
      <c r="D356" s="5" t="s">
        <v>432</v>
      </c>
      <c r="E356" s="5" t="s">
        <v>416</v>
      </c>
      <c r="F356" s="1" t="s">
        <v>417</v>
      </c>
      <c r="G356" s="92" t="s">
        <v>422</v>
      </c>
      <c r="H356" s="5">
        <v>2</v>
      </c>
      <c r="I356" s="5" t="s">
        <v>5</v>
      </c>
      <c r="J356" s="5">
        <v>0</v>
      </c>
      <c r="K356" s="4">
        <f t="shared" si="197"/>
        <v>44484</v>
      </c>
      <c r="L356" s="5">
        <f t="shared" si="198"/>
        <v>10</v>
      </c>
      <c r="M356" s="5">
        <f t="shared" si="199"/>
        <v>2021</v>
      </c>
      <c r="N356" s="7">
        <v>675</v>
      </c>
      <c r="O356" s="7">
        <f t="shared" si="202"/>
        <v>-675</v>
      </c>
      <c r="P356" s="7">
        <f t="shared" si="188"/>
        <v>0</v>
      </c>
      <c r="Q356" s="8">
        <f t="shared" si="179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200"/>
        <v>10</v>
      </c>
      <c r="C357" s="5">
        <f t="shared" si="201"/>
        <v>2021</v>
      </c>
      <c r="D357" s="5" t="s">
        <v>433</v>
      </c>
      <c r="E357" s="5" t="s">
        <v>416</v>
      </c>
      <c r="F357" s="1" t="s">
        <v>417</v>
      </c>
      <c r="G357" s="92" t="s">
        <v>436</v>
      </c>
      <c r="H357" s="5">
        <v>2</v>
      </c>
      <c r="I357" s="5" t="s">
        <v>5</v>
      </c>
      <c r="J357" s="5">
        <v>0</v>
      </c>
      <c r="K357" s="4">
        <f t="shared" si="197"/>
        <v>44487</v>
      </c>
      <c r="L357" s="5">
        <f t="shared" si="198"/>
        <v>10</v>
      </c>
      <c r="M357" s="5">
        <f t="shared" si="199"/>
        <v>2021</v>
      </c>
      <c r="N357" s="7">
        <v>3825</v>
      </c>
      <c r="O357" s="7">
        <f t="shared" si="202"/>
        <v>-3825</v>
      </c>
      <c r="P357" s="7">
        <f t="shared" si="188"/>
        <v>0</v>
      </c>
      <c r="Q357" s="8">
        <f t="shared" si="179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200"/>
        <v>10</v>
      </c>
      <c r="C358" s="5">
        <f t="shared" si="201"/>
        <v>2021</v>
      </c>
      <c r="D358" s="5" t="s">
        <v>433</v>
      </c>
      <c r="E358" s="5" t="s">
        <v>416</v>
      </c>
      <c r="F358" s="1" t="s">
        <v>417</v>
      </c>
      <c r="G358" s="92" t="s">
        <v>99</v>
      </c>
      <c r="H358" s="5">
        <v>2</v>
      </c>
      <c r="I358" s="5" t="s">
        <v>5</v>
      </c>
      <c r="J358" s="5">
        <v>0</v>
      </c>
      <c r="K358" s="4">
        <f t="shared" si="197"/>
        <v>44487</v>
      </c>
      <c r="L358" s="5">
        <f t="shared" si="198"/>
        <v>10</v>
      </c>
      <c r="M358" s="5">
        <f t="shared" si="199"/>
        <v>2021</v>
      </c>
      <c r="N358" s="7">
        <v>3740</v>
      </c>
      <c r="O358" s="7">
        <f t="shared" si="202"/>
        <v>-3740</v>
      </c>
      <c r="P358" s="7">
        <f t="shared" si="188"/>
        <v>0</v>
      </c>
      <c r="Q358" s="8">
        <f t="shared" si="179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3">MONTH(A359)</f>
        <v>10</v>
      </c>
      <c r="C359" s="5">
        <f t="shared" ref="C359:C368" si="204">YEAR(A359)</f>
        <v>2021</v>
      </c>
      <c r="D359" s="5" t="s">
        <v>433</v>
      </c>
      <c r="E359" s="5" t="s">
        <v>416</v>
      </c>
      <c r="F359" s="1" t="s">
        <v>417</v>
      </c>
      <c r="G359" s="92" t="s">
        <v>421</v>
      </c>
      <c r="H359" s="5">
        <v>6</v>
      </c>
      <c r="I359" s="5" t="s">
        <v>5</v>
      </c>
      <c r="J359" s="5">
        <v>0</v>
      </c>
      <c r="K359" s="4">
        <f t="shared" si="197"/>
        <v>44487</v>
      </c>
      <c r="L359" s="5">
        <f t="shared" si="198"/>
        <v>10</v>
      </c>
      <c r="M359" s="5">
        <f t="shared" si="199"/>
        <v>2021</v>
      </c>
      <c r="N359" s="7">
        <v>1909.2</v>
      </c>
      <c r="O359" s="7">
        <f t="shared" si="202"/>
        <v>-1909.2</v>
      </c>
      <c r="P359" s="7">
        <f t="shared" si="188"/>
        <v>0</v>
      </c>
      <c r="Q359" s="8">
        <f t="shared" si="179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3"/>
        <v>10</v>
      </c>
      <c r="C360" s="5">
        <f t="shared" si="204"/>
        <v>2021</v>
      </c>
      <c r="D360" s="5" t="s">
        <v>433</v>
      </c>
      <c r="E360" s="5" t="s">
        <v>416</v>
      </c>
      <c r="F360" s="1" t="s">
        <v>417</v>
      </c>
      <c r="G360" s="92" t="s">
        <v>66</v>
      </c>
      <c r="H360" s="5">
        <v>7</v>
      </c>
      <c r="I360" s="5" t="s">
        <v>5</v>
      </c>
      <c r="J360" s="5">
        <v>0</v>
      </c>
      <c r="K360" s="4">
        <f t="shared" si="197"/>
        <v>44487</v>
      </c>
      <c r="L360" s="5">
        <f t="shared" si="198"/>
        <v>10</v>
      </c>
      <c r="M360" s="5">
        <f t="shared" si="199"/>
        <v>2021</v>
      </c>
      <c r="N360" s="7">
        <v>437.5</v>
      </c>
      <c r="O360" s="7">
        <f t="shared" si="202"/>
        <v>-437.5</v>
      </c>
      <c r="P360" s="7">
        <f t="shared" si="188"/>
        <v>0</v>
      </c>
      <c r="Q360" s="8">
        <f t="shared" si="179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3"/>
        <v>10</v>
      </c>
      <c r="C361" s="5">
        <f t="shared" si="204"/>
        <v>2021</v>
      </c>
      <c r="D361" s="5" t="s">
        <v>433</v>
      </c>
      <c r="E361" s="5" t="s">
        <v>416</v>
      </c>
      <c r="F361" s="1" t="s">
        <v>417</v>
      </c>
      <c r="G361" s="92" t="s">
        <v>387</v>
      </c>
      <c r="H361" s="5">
        <v>2</v>
      </c>
      <c r="I361" s="5" t="s">
        <v>5</v>
      </c>
      <c r="J361" s="5">
        <v>0</v>
      </c>
      <c r="K361" s="4">
        <f t="shared" si="197"/>
        <v>44487</v>
      </c>
      <c r="L361" s="5">
        <f t="shared" si="198"/>
        <v>10</v>
      </c>
      <c r="M361" s="5">
        <f t="shared" si="199"/>
        <v>2021</v>
      </c>
      <c r="N361" s="7">
        <v>160</v>
      </c>
      <c r="O361" s="7">
        <f t="shared" si="202"/>
        <v>-160</v>
      </c>
      <c r="P361" s="7">
        <f t="shared" si="188"/>
        <v>0</v>
      </c>
      <c r="Q361" s="8">
        <f t="shared" si="179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3"/>
        <v>10</v>
      </c>
      <c r="C362" s="5">
        <f t="shared" si="204"/>
        <v>2021</v>
      </c>
      <c r="D362" s="5" t="s">
        <v>433</v>
      </c>
      <c r="E362" s="5" t="s">
        <v>416</v>
      </c>
      <c r="F362" s="1" t="s">
        <v>417</v>
      </c>
      <c r="G362" s="92" t="s">
        <v>422</v>
      </c>
      <c r="H362" s="5">
        <v>9</v>
      </c>
      <c r="I362" s="5" t="s">
        <v>5</v>
      </c>
      <c r="J362" s="5">
        <v>0</v>
      </c>
      <c r="K362" s="4">
        <f t="shared" si="197"/>
        <v>44487</v>
      </c>
      <c r="L362" s="5">
        <f t="shared" si="198"/>
        <v>10</v>
      </c>
      <c r="M362" s="5">
        <f t="shared" si="199"/>
        <v>2021</v>
      </c>
      <c r="N362" s="7">
        <v>3037.5</v>
      </c>
      <c r="O362" s="7">
        <f t="shared" si="202"/>
        <v>-3037.5</v>
      </c>
      <c r="P362" s="7">
        <f t="shared" si="188"/>
        <v>0</v>
      </c>
      <c r="Q362" s="8">
        <f t="shared" si="179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3"/>
        <v>10</v>
      </c>
      <c r="C363" s="5">
        <f t="shared" si="204"/>
        <v>2021</v>
      </c>
      <c r="D363" s="5" t="s">
        <v>434</v>
      </c>
      <c r="E363" s="5" t="s">
        <v>416</v>
      </c>
      <c r="F363" s="1" t="s">
        <v>417</v>
      </c>
      <c r="G363" s="92" t="s">
        <v>437</v>
      </c>
      <c r="H363" s="5">
        <v>1</v>
      </c>
      <c r="I363" s="5" t="s">
        <v>5</v>
      </c>
      <c r="J363" s="5">
        <v>0</v>
      </c>
      <c r="K363" s="4">
        <f t="shared" si="197"/>
        <v>44488</v>
      </c>
      <c r="L363" s="5">
        <f t="shared" si="198"/>
        <v>10</v>
      </c>
      <c r="M363" s="5">
        <f t="shared" si="199"/>
        <v>2021</v>
      </c>
      <c r="N363" s="7">
        <v>1000</v>
      </c>
      <c r="O363" s="7">
        <f t="shared" si="202"/>
        <v>-1000</v>
      </c>
      <c r="P363" s="7">
        <f t="shared" si="188"/>
        <v>0</v>
      </c>
      <c r="Q363" s="8">
        <f t="shared" ref="Q363:Q366" si="205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3"/>
        <v>10</v>
      </c>
      <c r="C364" s="5">
        <f t="shared" si="204"/>
        <v>2021</v>
      </c>
      <c r="D364" s="5" t="s">
        <v>435</v>
      </c>
      <c r="E364" s="5" t="s">
        <v>416</v>
      </c>
      <c r="F364" s="1" t="s">
        <v>417</v>
      </c>
      <c r="G364" s="92" t="s">
        <v>436</v>
      </c>
      <c r="H364" s="5">
        <v>2</v>
      </c>
      <c r="I364" s="5" t="s">
        <v>5</v>
      </c>
      <c r="J364" s="5">
        <v>0</v>
      </c>
      <c r="K364" s="4">
        <f t="shared" si="197"/>
        <v>44489</v>
      </c>
      <c r="L364" s="5">
        <f t="shared" si="198"/>
        <v>10</v>
      </c>
      <c r="M364" s="5">
        <f t="shared" si="199"/>
        <v>2021</v>
      </c>
      <c r="N364" s="7">
        <v>3825</v>
      </c>
      <c r="O364" s="7">
        <f t="shared" si="202"/>
        <v>-3825</v>
      </c>
      <c r="P364" s="7">
        <f t="shared" si="188"/>
        <v>0</v>
      </c>
      <c r="Q364" s="8">
        <f t="shared" si="205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6">MONTH(A365)</f>
        <v>10</v>
      </c>
      <c r="C365" s="5">
        <f t="shared" ref="C365:C367" si="207">YEAR(A365)</f>
        <v>2021</v>
      </c>
      <c r="D365" s="5" t="s">
        <v>435</v>
      </c>
      <c r="E365" s="5" t="s">
        <v>416</v>
      </c>
      <c r="F365" s="1" t="s">
        <v>417</v>
      </c>
      <c r="G365" s="92" t="s">
        <v>99</v>
      </c>
      <c r="H365" s="5">
        <v>1</v>
      </c>
      <c r="I365" s="5" t="s">
        <v>5</v>
      </c>
      <c r="J365" s="5">
        <v>0</v>
      </c>
      <c r="K365" s="4">
        <f t="shared" si="197"/>
        <v>44489</v>
      </c>
      <c r="L365" s="5">
        <f t="shared" si="198"/>
        <v>10</v>
      </c>
      <c r="M365" s="5">
        <f t="shared" si="199"/>
        <v>2021</v>
      </c>
      <c r="N365" s="7">
        <v>1870</v>
      </c>
      <c r="O365" s="7">
        <f t="shared" si="202"/>
        <v>-1870</v>
      </c>
      <c r="P365" s="7">
        <f t="shared" si="188"/>
        <v>0</v>
      </c>
      <c r="Q365" s="8">
        <f t="shared" si="205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6"/>
        <v>10</v>
      </c>
      <c r="C366" s="5">
        <f t="shared" si="207"/>
        <v>2021</v>
      </c>
      <c r="D366" s="5" t="s">
        <v>435</v>
      </c>
      <c r="E366" s="5" t="s">
        <v>416</v>
      </c>
      <c r="F366" s="1" t="s">
        <v>417</v>
      </c>
      <c r="G366" s="92" t="s">
        <v>421</v>
      </c>
      <c r="H366" s="5">
        <v>12</v>
      </c>
      <c r="I366" s="5" t="s">
        <v>5</v>
      </c>
      <c r="J366" s="5">
        <v>0</v>
      </c>
      <c r="K366" s="4">
        <f t="shared" si="197"/>
        <v>44489</v>
      </c>
      <c r="L366" s="5">
        <f t="shared" si="198"/>
        <v>10</v>
      </c>
      <c r="M366" s="5">
        <f t="shared" si="199"/>
        <v>2021</v>
      </c>
      <c r="N366" s="7">
        <v>3818.4</v>
      </c>
      <c r="O366" s="7">
        <f t="shared" si="202"/>
        <v>-3818.4</v>
      </c>
      <c r="P366" s="7">
        <f t="shared" si="188"/>
        <v>0</v>
      </c>
      <c r="Q366" s="8">
        <f t="shared" si="205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6"/>
        <v>10</v>
      </c>
      <c r="C367" s="5">
        <f t="shared" si="207"/>
        <v>2021</v>
      </c>
      <c r="D367" s="5" t="s">
        <v>435</v>
      </c>
      <c r="E367" s="5" t="s">
        <v>416</v>
      </c>
      <c r="F367" s="1" t="s">
        <v>417</v>
      </c>
      <c r="G367" s="92" t="s">
        <v>387</v>
      </c>
      <c r="H367" s="5">
        <v>2</v>
      </c>
      <c r="I367" s="5" t="s">
        <v>5</v>
      </c>
      <c r="J367" s="5">
        <v>0</v>
      </c>
      <c r="K367" s="4">
        <f t="shared" si="197"/>
        <v>44489</v>
      </c>
      <c r="L367" s="5">
        <f t="shared" si="198"/>
        <v>10</v>
      </c>
      <c r="M367" s="5">
        <f t="shared" si="199"/>
        <v>2021</v>
      </c>
      <c r="N367" s="7">
        <v>160</v>
      </c>
      <c r="O367" s="7">
        <f t="shared" si="202"/>
        <v>-160</v>
      </c>
      <c r="P367" s="7">
        <f t="shared" si="188"/>
        <v>0</v>
      </c>
      <c r="Q367" s="8">
        <f t="shared" ref="Q367:Q413" si="208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3"/>
        <v>10</v>
      </c>
      <c r="C368" s="5">
        <f t="shared" si="204"/>
        <v>2021</v>
      </c>
      <c r="D368" s="5" t="s">
        <v>449</v>
      </c>
      <c r="E368" s="5" t="s">
        <v>53</v>
      </c>
      <c r="F368" s="6" t="s">
        <v>54</v>
      </c>
      <c r="G368" s="92" t="s">
        <v>69</v>
      </c>
      <c r="H368" s="5">
        <v>1</v>
      </c>
      <c r="I368" s="5" t="s">
        <v>5</v>
      </c>
      <c r="J368" s="5">
        <v>0</v>
      </c>
      <c r="K368" s="4">
        <f t="shared" si="197"/>
        <v>44492</v>
      </c>
      <c r="L368" s="5">
        <f t="shared" si="198"/>
        <v>10</v>
      </c>
      <c r="M368" s="5">
        <f t="shared" si="199"/>
        <v>2021</v>
      </c>
      <c r="N368" s="7">
        <v>1892</v>
      </c>
      <c r="O368" s="7">
        <f t="shared" ref="O368:O375" si="209">-N368</f>
        <v>-1892</v>
      </c>
      <c r="P368" s="7">
        <f t="shared" si="188"/>
        <v>0</v>
      </c>
      <c r="Q368" s="8">
        <f t="shared" si="208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10">MONTH(A369)</f>
        <v>10</v>
      </c>
      <c r="C369" s="5">
        <f t="shared" ref="C369:C371" si="211">YEAR(A369)</f>
        <v>2021</v>
      </c>
      <c r="D369" s="5" t="s">
        <v>449</v>
      </c>
      <c r="E369" s="5" t="s">
        <v>53</v>
      </c>
      <c r="F369" s="6" t="s">
        <v>54</v>
      </c>
      <c r="G369" s="99" t="s">
        <v>224</v>
      </c>
      <c r="H369" s="5">
        <v>2</v>
      </c>
      <c r="I369" s="5" t="s">
        <v>5</v>
      </c>
      <c r="J369" s="5">
        <v>0</v>
      </c>
      <c r="K369" s="4">
        <f t="shared" si="197"/>
        <v>44492</v>
      </c>
      <c r="L369" s="5">
        <f t="shared" si="198"/>
        <v>10</v>
      </c>
      <c r="M369" s="5">
        <f t="shared" si="199"/>
        <v>2021</v>
      </c>
      <c r="N369" s="7">
        <v>510</v>
      </c>
      <c r="O369" s="7">
        <f t="shared" si="209"/>
        <v>-510</v>
      </c>
      <c r="P369" s="7">
        <f t="shared" si="188"/>
        <v>0</v>
      </c>
      <c r="Q369" s="8">
        <f t="shared" si="208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10"/>
        <v>10</v>
      </c>
      <c r="C370" s="5">
        <f t="shared" si="211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7"/>
        <v>44492</v>
      </c>
      <c r="L370" s="5">
        <f t="shared" si="198"/>
        <v>10</v>
      </c>
      <c r="M370" s="5">
        <f t="shared" si="199"/>
        <v>2021</v>
      </c>
      <c r="N370" s="7">
        <v>960</v>
      </c>
      <c r="O370" s="7">
        <f t="shared" si="209"/>
        <v>-960</v>
      </c>
      <c r="P370" s="7">
        <f t="shared" si="188"/>
        <v>0</v>
      </c>
      <c r="Q370" s="8">
        <f t="shared" si="208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10"/>
        <v>10</v>
      </c>
      <c r="C371" s="5">
        <f t="shared" si="211"/>
        <v>2021</v>
      </c>
      <c r="D371" s="5" t="s">
        <v>450</v>
      </c>
      <c r="E371" s="5" t="s">
        <v>6</v>
      </c>
      <c r="F371" s="1" t="s">
        <v>7</v>
      </c>
      <c r="G371" s="92" t="s">
        <v>69</v>
      </c>
      <c r="H371" s="5">
        <v>2</v>
      </c>
      <c r="I371" s="5" t="s">
        <v>5</v>
      </c>
      <c r="J371" s="5">
        <v>0</v>
      </c>
      <c r="K371" s="4">
        <f t="shared" si="197"/>
        <v>44495</v>
      </c>
      <c r="L371" s="5">
        <f t="shared" si="198"/>
        <v>10</v>
      </c>
      <c r="M371" s="5">
        <f t="shared" si="199"/>
        <v>2021</v>
      </c>
      <c r="N371" s="7">
        <v>3740</v>
      </c>
      <c r="O371" s="7">
        <f t="shared" si="209"/>
        <v>-3740</v>
      </c>
      <c r="P371" s="7">
        <f t="shared" si="188"/>
        <v>0</v>
      </c>
      <c r="Q371" s="8">
        <f t="shared" si="208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2">MONTH(A372)</f>
        <v>10</v>
      </c>
      <c r="C372" s="5">
        <f t="shared" ref="C372" si="213">YEAR(A372)</f>
        <v>2021</v>
      </c>
      <c r="D372" s="5" t="s">
        <v>450</v>
      </c>
      <c r="E372" s="5" t="s">
        <v>6</v>
      </c>
      <c r="F372" s="1" t="s">
        <v>7</v>
      </c>
      <c r="G372" s="99" t="s">
        <v>224</v>
      </c>
      <c r="H372" s="5">
        <v>8</v>
      </c>
      <c r="I372" s="5" t="s">
        <v>5</v>
      </c>
      <c r="J372" s="5">
        <v>0</v>
      </c>
      <c r="K372" s="4">
        <f t="shared" si="197"/>
        <v>44495</v>
      </c>
      <c r="L372" s="5">
        <f t="shared" si="198"/>
        <v>10</v>
      </c>
      <c r="M372" s="5">
        <f t="shared" si="199"/>
        <v>2021</v>
      </c>
      <c r="N372" s="7">
        <v>2516</v>
      </c>
      <c r="O372" s="7">
        <f t="shared" si="209"/>
        <v>-2516</v>
      </c>
      <c r="P372" s="7">
        <f t="shared" si="188"/>
        <v>0</v>
      </c>
      <c r="Q372" s="8">
        <f t="shared" si="208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4">MONTH(A373)</f>
        <v>10</v>
      </c>
      <c r="C373" s="5">
        <f t="shared" ref="C373:C419" si="215">YEAR(A373)</f>
        <v>2021</v>
      </c>
      <c r="D373" s="5" t="s">
        <v>450</v>
      </c>
      <c r="E373" s="5" t="s">
        <v>6</v>
      </c>
      <c r="F373" s="1" t="s">
        <v>7</v>
      </c>
      <c r="G373" s="97" t="s">
        <v>46</v>
      </c>
      <c r="H373" s="5">
        <v>4</v>
      </c>
      <c r="I373" s="5" t="s">
        <v>5</v>
      </c>
      <c r="J373" s="5">
        <v>0</v>
      </c>
      <c r="K373" s="4">
        <f t="shared" si="197"/>
        <v>44495</v>
      </c>
      <c r="L373" s="5">
        <f t="shared" si="198"/>
        <v>10</v>
      </c>
      <c r="M373" s="5">
        <f t="shared" si="199"/>
        <v>2021</v>
      </c>
      <c r="N373" s="7">
        <v>400</v>
      </c>
      <c r="O373" s="7">
        <f t="shared" si="209"/>
        <v>-400</v>
      </c>
      <c r="P373" s="7">
        <f t="shared" si="188"/>
        <v>0</v>
      </c>
      <c r="Q373" s="8">
        <f t="shared" si="208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4"/>
        <v>10</v>
      </c>
      <c r="C374" s="5">
        <f t="shared" si="215"/>
        <v>2021</v>
      </c>
      <c r="D374" s="5" t="s">
        <v>450</v>
      </c>
      <c r="E374" s="5" t="s">
        <v>6</v>
      </c>
      <c r="F374" s="1" t="s">
        <v>7</v>
      </c>
      <c r="G374" s="97" t="s">
        <v>245</v>
      </c>
      <c r="H374" s="5">
        <v>1</v>
      </c>
      <c r="I374" s="5" t="s">
        <v>5</v>
      </c>
      <c r="J374" s="5">
        <v>0</v>
      </c>
      <c r="K374" s="4">
        <f t="shared" si="197"/>
        <v>44495</v>
      </c>
      <c r="L374" s="5">
        <f t="shared" si="198"/>
        <v>10</v>
      </c>
      <c r="M374" s="5">
        <f t="shared" si="199"/>
        <v>2021</v>
      </c>
      <c r="N374" s="100">
        <v>0</v>
      </c>
      <c r="O374" s="7">
        <f t="shared" si="209"/>
        <v>0</v>
      </c>
      <c r="P374" s="7">
        <f t="shared" si="188"/>
        <v>0</v>
      </c>
      <c r="Q374" s="8">
        <f t="shared" si="208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4"/>
        <v>10</v>
      </c>
      <c r="C375" s="5">
        <f t="shared" si="215"/>
        <v>2021</v>
      </c>
      <c r="D375" s="5" t="s">
        <v>451</v>
      </c>
      <c r="E375" s="5" t="s">
        <v>416</v>
      </c>
      <c r="F375" s="1" t="s">
        <v>417</v>
      </c>
      <c r="G375" s="92" t="s">
        <v>69</v>
      </c>
      <c r="H375" s="5">
        <v>2</v>
      </c>
      <c r="I375" s="5" t="s">
        <v>5</v>
      </c>
      <c r="J375" s="5">
        <v>0</v>
      </c>
      <c r="K375" s="4">
        <f t="shared" si="197"/>
        <v>44495</v>
      </c>
      <c r="L375" s="5">
        <f t="shared" si="198"/>
        <v>10</v>
      </c>
      <c r="M375" s="5">
        <f t="shared" si="199"/>
        <v>2021</v>
      </c>
      <c r="N375" s="7">
        <v>3916</v>
      </c>
      <c r="O375" s="7">
        <f t="shared" si="209"/>
        <v>-3916</v>
      </c>
      <c r="P375" s="7">
        <f t="shared" si="188"/>
        <v>0</v>
      </c>
      <c r="Q375" s="8">
        <f t="shared" si="208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4"/>
        <v>10</v>
      </c>
      <c r="C376" s="5">
        <f t="shared" si="215"/>
        <v>2021</v>
      </c>
      <c r="D376" s="5" t="s">
        <v>451</v>
      </c>
      <c r="E376" s="5" t="s">
        <v>416</v>
      </c>
      <c r="F376" s="1" t="s">
        <v>417</v>
      </c>
      <c r="G376" s="92" t="s">
        <v>99</v>
      </c>
      <c r="H376" s="5">
        <v>2</v>
      </c>
      <c r="I376" s="5" t="s">
        <v>5</v>
      </c>
      <c r="J376" s="5">
        <v>0</v>
      </c>
      <c r="K376" s="4">
        <f t="shared" si="197"/>
        <v>44495</v>
      </c>
      <c r="L376" s="5">
        <f t="shared" si="198"/>
        <v>10</v>
      </c>
      <c r="M376" s="5">
        <f t="shared" si="199"/>
        <v>2021</v>
      </c>
      <c r="N376" s="7">
        <v>3916</v>
      </c>
      <c r="O376" s="7">
        <f>-3084-832</f>
        <v>-3916</v>
      </c>
      <c r="P376" s="7">
        <f t="shared" si="188"/>
        <v>0</v>
      </c>
      <c r="Q376" s="8">
        <f t="shared" si="208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4"/>
        <v>10</v>
      </c>
      <c r="C377" s="5">
        <f t="shared" si="215"/>
        <v>2021</v>
      </c>
      <c r="D377" s="5" t="s">
        <v>451</v>
      </c>
      <c r="E377" s="5" t="s">
        <v>416</v>
      </c>
      <c r="F377" s="1" t="s">
        <v>417</v>
      </c>
      <c r="G377" s="99" t="s">
        <v>224</v>
      </c>
      <c r="H377" s="5">
        <v>14</v>
      </c>
      <c r="I377" s="5" t="s">
        <v>5</v>
      </c>
      <c r="J377" s="5">
        <v>0</v>
      </c>
      <c r="K377" s="4">
        <f t="shared" si="197"/>
        <v>44495</v>
      </c>
      <c r="L377" s="5">
        <f t="shared" si="198"/>
        <v>10</v>
      </c>
      <c r="M377" s="5">
        <f t="shared" si="199"/>
        <v>2021</v>
      </c>
      <c r="N377" s="7">
        <v>4610.2</v>
      </c>
      <c r="O377" s="7">
        <f>-2168-2442.2</f>
        <v>-4610.2</v>
      </c>
      <c r="P377" s="7">
        <f t="shared" si="188"/>
        <v>0</v>
      </c>
      <c r="Q377" s="8">
        <f t="shared" si="208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4"/>
        <v>10</v>
      </c>
      <c r="C378" s="5">
        <f t="shared" si="215"/>
        <v>2021</v>
      </c>
      <c r="D378" s="5" t="s">
        <v>451</v>
      </c>
      <c r="E378" s="5" t="s">
        <v>416</v>
      </c>
      <c r="F378" s="1" t="s">
        <v>417</v>
      </c>
      <c r="G378" s="92" t="s">
        <v>66</v>
      </c>
      <c r="H378" s="5">
        <v>6</v>
      </c>
      <c r="I378" s="5" t="s">
        <v>5</v>
      </c>
      <c r="J378" s="5">
        <v>0</v>
      </c>
      <c r="K378" s="4">
        <f t="shared" si="197"/>
        <v>44495</v>
      </c>
      <c r="L378" s="5">
        <f t="shared" si="198"/>
        <v>10</v>
      </c>
      <c r="M378" s="5">
        <f t="shared" si="199"/>
        <v>2021</v>
      </c>
      <c r="N378" s="7">
        <v>375</v>
      </c>
      <c r="O378" s="7">
        <f t="shared" ref="O378:O381" si="216">-N378</f>
        <v>-375</v>
      </c>
      <c r="P378" s="7">
        <f t="shared" si="188"/>
        <v>0</v>
      </c>
      <c r="Q378" s="8">
        <f t="shared" si="208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4"/>
        <v>10</v>
      </c>
      <c r="C379" s="5">
        <f t="shared" si="215"/>
        <v>2021</v>
      </c>
      <c r="D379" s="5" t="s">
        <v>451</v>
      </c>
      <c r="E379" s="5" t="s">
        <v>416</v>
      </c>
      <c r="F379" s="1" t="s">
        <v>417</v>
      </c>
      <c r="G379" s="92" t="s">
        <v>422</v>
      </c>
      <c r="H379" s="5">
        <v>9</v>
      </c>
      <c r="I379" s="5" t="s">
        <v>5</v>
      </c>
      <c r="J379" s="5">
        <v>0</v>
      </c>
      <c r="K379" s="4">
        <f t="shared" si="197"/>
        <v>44495</v>
      </c>
      <c r="L379" s="5">
        <f t="shared" si="198"/>
        <v>10</v>
      </c>
      <c r="M379" s="5">
        <f t="shared" si="199"/>
        <v>2021</v>
      </c>
      <c r="N379" s="7">
        <v>3159</v>
      </c>
      <c r="O379" s="7">
        <f t="shared" si="216"/>
        <v>-3159</v>
      </c>
      <c r="P379" s="7">
        <f t="shared" si="188"/>
        <v>0</v>
      </c>
      <c r="Q379" s="8">
        <f t="shared" si="208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4"/>
        <v>10</v>
      </c>
      <c r="C380" s="5">
        <f t="shared" si="215"/>
        <v>2021</v>
      </c>
      <c r="D380" s="5" t="s">
        <v>451</v>
      </c>
      <c r="E380" s="5" t="s">
        <v>416</v>
      </c>
      <c r="F380" s="1" t="s">
        <v>417</v>
      </c>
      <c r="G380" s="92" t="s">
        <v>437</v>
      </c>
      <c r="H380" s="5">
        <v>1</v>
      </c>
      <c r="I380" s="5" t="s">
        <v>5</v>
      </c>
      <c r="J380" s="5">
        <v>0</v>
      </c>
      <c r="K380" s="4">
        <f t="shared" ref="K380:K414" si="217">A380+J380</f>
        <v>44495</v>
      </c>
      <c r="L380" s="5">
        <f t="shared" ref="L380:L443" si="218">MONTH(K380)</f>
        <v>10</v>
      </c>
      <c r="M380" s="5">
        <f t="shared" si="199"/>
        <v>2021</v>
      </c>
      <c r="N380" s="7">
        <v>1000</v>
      </c>
      <c r="O380" s="7">
        <f t="shared" si="216"/>
        <v>-1000</v>
      </c>
      <c r="P380" s="7">
        <f t="shared" si="188"/>
        <v>0</v>
      </c>
      <c r="Q380" s="8">
        <f t="shared" si="208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4"/>
        <v>10</v>
      </c>
      <c r="C381" s="5">
        <f t="shared" si="215"/>
        <v>2021</v>
      </c>
      <c r="D381" s="5" t="s">
        <v>452</v>
      </c>
      <c r="E381" s="5" t="s">
        <v>53</v>
      </c>
      <c r="F381" s="6" t="s">
        <v>54</v>
      </c>
      <c r="G381" s="99" t="s">
        <v>224</v>
      </c>
      <c r="H381" s="5">
        <v>2</v>
      </c>
      <c r="I381" s="5" t="s">
        <v>5</v>
      </c>
      <c r="J381" s="5">
        <v>0</v>
      </c>
      <c r="K381" s="4">
        <f t="shared" si="217"/>
        <v>44497</v>
      </c>
      <c r="L381" s="5">
        <f t="shared" si="218"/>
        <v>10</v>
      </c>
      <c r="M381" s="5">
        <f t="shared" si="199"/>
        <v>2021</v>
      </c>
      <c r="N381" s="7">
        <v>510</v>
      </c>
      <c r="O381" s="7">
        <f t="shared" si="216"/>
        <v>-510</v>
      </c>
      <c r="P381" s="41">
        <f t="shared" si="188"/>
        <v>0</v>
      </c>
      <c r="Q381" s="8">
        <f t="shared" si="208"/>
        <v>566481.94999999995</v>
      </c>
      <c r="R381" s="5" t="s">
        <v>5</v>
      </c>
      <c r="S381" s="12" t="s">
        <v>591</v>
      </c>
    </row>
    <row r="382" spans="1:19" x14ac:dyDescent="0.35">
      <c r="A382" s="4">
        <v>44496</v>
      </c>
      <c r="B382" s="5">
        <f t="shared" si="214"/>
        <v>10</v>
      </c>
      <c r="C382" s="5">
        <f t="shared" si="215"/>
        <v>2021</v>
      </c>
      <c r="D382" s="5" t="s">
        <v>453</v>
      </c>
      <c r="E382" s="5" t="s">
        <v>416</v>
      </c>
      <c r="F382" s="1" t="s">
        <v>417</v>
      </c>
      <c r="G382" s="92" t="s">
        <v>69</v>
      </c>
      <c r="H382" s="5">
        <v>3</v>
      </c>
      <c r="I382" s="5" t="s">
        <v>5</v>
      </c>
      <c r="J382" s="5">
        <v>0</v>
      </c>
      <c r="K382" s="4">
        <f t="shared" si="217"/>
        <v>44496</v>
      </c>
      <c r="L382" s="5">
        <f t="shared" si="218"/>
        <v>10</v>
      </c>
      <c r="M382" s="5">
        <f t="shared" si="199"/>
        <v>2021</v>
      </c>
      <c r="N382" s="7">
        <v>5874</v>
      </c>
      <c r="O382" s="7">
        <f t="shared" ref="O382:O384" si="219">-N382</f>
        <v>-5874</v>
      </c>
      <c r="P382" s="7">
        <f t="shared" si="188"/>
        <v>0</v>
      </c>
      <c r="Q382" s="8">
        <f t="shared" si="208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4"/>
        <v>10</v>
      </c>
      <c r="C383" s="5">
        <f t="shared" si="215"/>
        <v>2021</v>
      </c>
      <c r="D383" s="5" t="s">
        <v>454</v>
      </c>
      <c r="E383" s="5" t="s">
        <v>63</v>
      </c>
      <c r="F383" s="1" t="s">
        <v>64</v>
      </c>
      <c r="G383" s="97" t="s">
        <v>309</v>
      </c>
      <c r="H383" s="5">
        <v>6</v>
      </c>
      <c r="I383" s="5" t="s">
        <v>50</v>
      </c>
      <c r="J383" s="5">
        <v>120</v>
      </c>
      <c r="K383" s="4">
        <f t="shared" si="217"/>
        <v>44617</v>
      </c>
      <c r="L383" s="5">
        <f t="shared" si="218"/>
        <v>2</v>
      </c>
      <c r="M383" s="5">
        <f t="shared" si="199"/>
        <v>2022</v>
      </c>
      <c r="N383" s="7">
        <v>11748</v>
      </c>
      <c r="O383" s="7">
        <f t="shared" si="219"/>
        <v>-11748</v>
      </c>
      <c r="P383" s="7">
        <f t="shared" si="188"/>
        <v>0</v>
      </c>
      <c r="Q383" s="8">
        <f t="shared" si="208"/>
        <v>584103.94999999995</v>
      </c>
      <c r="R383" s="5" t="s">
        <v>91</v>
      </c>
      <c r="S383" s="1" t="s">
        <v>587</v>
      </c>
    </row>
    <row r="384" spans="1:19" x14ac:dyDescent="0.35">
      <c r="A384" s="4">
        <v>44497</v>
      </c>
      <c r="B384" s="5">
        <f t="shared" si="214"/>
        <v>10</v>
      </c>
      <c r="C384" s="5">
        <f t="shared" si="215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7"/>
        <v>44617</v>
      </c>
      <c r="L384" s="5">
        <f t="shared" si="218"/>
        <v>2</v>
      </c>
      <c r="M384" s="5">
        <f t="shared" si="199"/>
        <v>2022</v>
      </c>
      <c r="N384" s="7">
        <v>1975.8</v>
      </c>
      <c r="O384" s="7">
        <f t="shared" si="219"/>
        <v>-1975.8</v>
      </c>
      <c r="P384" s="7">
        <f t="shared" si="188"/>
        <v>0</v>
      </c>
      <c r="Q384" s="8">
        <f t="shared" si="208"/>
        <v>586079.75</v>
      </c>
      <c r="R384" s="43" t="s">
        <v>91</v>
      </c>
      <c r="S384" s="1" t="s">
        <v>587</v>
      </c>
    </row>
    <row r="385" spans="1:19" x14ac:dyDescent="0.35">
      <c r="A385" s="4">
        <v>44497</v>
      </c>
      <c r="B385" s="5">
        <f t="shared" si="214"/>
        <v>10</v>
      </c>
      <c r="C385" s="5">
        <f t="shared" si="215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7"/>
        <v>44497</v>
      </c>
      <c r="L385" s="5">
        <f t="shared" si="218"/>
        <v>10</v>
      </c>
      <c r="M385" s="5">
        <f t="shared" si="199"/>
        <v>2021</v>
      </c>
      <c r="N385" s="7">
        <v>720</v>
      </c>
      <c r="O385" s="7">
        <f t="shared" ref="O385:O389" si="220">-N385</f>
        <v>-720</v>
      </c>
      <c r="P385" s="7">
        <f t="shared" si="188"/>
        <v>0</v>
      </c>
      <c r="Q385" s="8">
        <f t="shared" si="208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4"/>
        <v>10</v>
      </c>
      <c r="C386" s="5">
        <f t="shared" si="215"/>
        <v>2021</v>
      </c>
      <c r="D386" s="5" t="s">
        <v>457</v>
      </c>
      <c r="E386" s="5" t="s">
        <v>63</v>
      </c>
      <c r="F386" s="1" t="s">
        <v>64</v>
      </c>
      <c r="G386" s="97" t="s">
        <v>309</v>
      </c>
      <c r="H386" s="5">
        <v>4</v>
      </c>
      <c r="I386" s="5" t="s">
        <v>50</v>
      </c>
      <c r="J386" s="5">
        <v>120</v>
      </c>
      <c r="K386" s="4">
        <f t="shared" si="217"/>
        <v>44619</v>
      </c>
      <c r="L386" s="5">
        <f t="shared" si="218"/>
        <v>2</v>
      </c>
      <c r="M386" s="5">
        <f t="shared" si="199"/>
        <v>2022</v>
      </c>
      <c r="N386" s="7">
        <v>7832</v>
      </c>
      <c r="O386" s="7">
        <f t="shared" si="220"/>
        <v>-7832</v>
      </c>
      <c r="P386" s="7">
        <f t="shared" si="188"/>
        <v>0</v>
      </c>
      <c r="Q386" s="8">
        <f t="shared" si="208"/>
        <v>594631.75</v>
      </c>
      <c r="R386" s="43" t="s">
        <v>91</v>
      </c>
      <c r="S386" s="1" t="s">
        <v>587</v>
      </c>
    </row>
    <row r="387" spans="1:19" x14ac:dyDescent="0.35">
      <c r="A387" s="4">
        <v>44499</v>
      </c>
      <c r="B387" s="5">
        <f t="shared" si="214"/>
        <v>10</v>
      </c>
      <c r="C387" s="5">
        <f t="shared" si="215"/>
        <v>2021</v>
      </c>
      <c r="D387" s="5" t="s">
        <v>457</v>
      </c>
      <c r="E387" s="5" t="s">
        <v>63</v>
      </c>
      <c r="F387" s="1" t="s">
        <v>64</v>
      </c>
      <c r="G387" s="97" t="s">
        <v>456</v>
      </c>
      <c r="H387" s="5">
        <v>4</v>
      </c>
      <c r="I387" s="5" t="s">
        <v>50</v>
      </c>
      <c r="J387" s="5">
        <v>120</v>
      </c>
      <c r="K387" s="4">
        <f t="shared" si="217"/>
        <v>44619</v>
      </c>
      <c r="L387" s="5">
        <f t="shared" si="218"/>
        <v>2</v>
      </c>
      <c r="M387" s="5">
        <f t="shared" si="199"/>
        <v>2022</v>
      </c>
      <c r="N387" s="7">
        <v>1317.2</v>
      </c>
      <c r="O387" s="7">
        <f t="shared" si="220"/>
        <v>-1317.2</v>
      </c>
      <c r="P387" s="7">
        <f t="shared" si="188"/>
        <v>0</v>
      </c>
      <c r="Q387" s="8">
        <f t="shared" si="208"/>
        <v>595948.94999999995</v>
      </c>
      <c r="R387" s="43" t="s">
        <v>91</v>
      </c>
      <c r="S387" s="1" t="s">
        <v>587</v>
      </c>
    </row>
    <row r="388" spans="1:19" x14ac:dyDescent="0.35">
      <c r="A388" s="4">
        <v>44499</v>
      </c>
      <c r="B388" s="5">
        <f t="shared" si="214"/>
        <v>10</v>
      </c>
      <c r="C388" s="5">
        <f t="shared" si="215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7"/>
        <v>44619</v>
      </c>
      <c r="L388" s="5">
        <f t="shared" si="218"/>
        <v>2</v>
      </c>
      <c r="M388" s="5">
        <f t="shared" si="199"/>
        <v>2022</v>
      </c>
      <c r="N388" s="7">
        <v>550</v>
      </c>
      <c r="O388" s="7">
        <f t="shared" si="220"/>
        <v>-550</v>
      </c>
      <c r="P388" s="7">
        <f t="shared" si="188"/>
        <v>0</v>
      </c>
      <c r="Q388" s="8">
        <f t="shared" si="208"/>
        <v>596498.94999999995</v>
      </c>
      <c r="R388" s="43" t="s">
        <v>91</v>
      </c>
      <c r="S388" s="1" t="s">
        <v>587</v>
      </c>
    </row>
    <row r="389" spans="1:19" x14ac:dyDescent="0.35">
      <c r="A389" s="4">
        <v>44499</v>
      </c>
      <c r="B389" s="5">
        <f t="shared" si="214"/>
        <v>10</v>
      </c>
      <c r="C389" s="5">
        <f t="shared" si="215"/>
        <v>2021</v>
      </c>
      <c r="D389" s="5" t="s">
        <v>457</v>
      </c>
      <c r="E389" s="5" t="s">
        <v>63</v>
      </c>
      <c r="F389" s="1" t="s">
        <v>64</v>
      </c>
      <c r="G389" s="96" t="s">
        <v>387</v>
      </c>
      <c r="H389" s="5">
        <v>4</v>
      </c>
      <c r="I389" s="5" t="s">
        <v>50</v>
      </c>
      <c r="J389" s="5">
        <v>120</v>
      </c>
      <c r="K389" s="4">
        <f t="shared" si="217"/>
        <v>44619</v>
      </c>
      <c r="L389" s="5">
        <f t="shared" si="218"/>
        <v>2</v>
      </c>
      <c r="M389" s="5">
        <f t="shared" si="199"/>
        <v>2022</v>
      </c>
      <c r="N389" s="7">
        <v>320</v>
      </c>
      <c r="O389" s="7">
        <f t="shared" si="220"/>
        <v>-320</v>
      </c>
      <c r="P389" s="7">
        <f t="shared" si="188"/>
        <v>0</v>
      </c>
      <c r="Q389" s="8">
        <f t="shared" si="208"/>
        <v>596818.94999999995</v>
      </c>
      <c r="R389" s="43" t="s">
        <v>91</v>
      </c>
      <c r="S389" s="1" t="s">
        <v>587</v>
      </c>
    </row>
    <row r="390" spans="1:19" x14ac:dyDescent="0.35">
      <c r="A390" s="4">
        <v>44501</v>
      </c>
      <c r="B390" s="5">
        <f t="shared" si="214"/>
        <v>11</v>
      </c>
      <c r="C390" s="5">
        <f t="shared" si="215"/>
        <v>2021</v>
      </c>
      <c r="D390" s="5" t="s">
        <v>463</v>
      </c>
      <c r="E390" s="5" t="s">
        <v>34</v>
      </c>
      <c r="F390" s="1" t="s">
        <v>35</v>
      </c>
      <c r="G390" s="101" t="s">
        <v>456</v>
      </c>
      <c r="H390" s="5">
        <v>1</v>
      </c>
      <c r="I390" s="5" t="s">
        <v>5</v>
      </c>
      <c r="J390" s="5">
        <v>0</v>
      </c>
      <c r="K390" s="4">
        <f t="shared" si="217"/>
        <v>44501</v>
      </c>
      <c r="L390" s="5">
        <f t="shared" si="218"/>
        <v>11</v>
      </c>
      <c r="M390" s="5">
        <f t="shared" si="199"/>
        <v>2021</v>
      </c>
      <c r="N390" s="7">
        <v>340.4</v>
      </c>
      <c r="O390" s="7">
        <f t="shared" ref="O390:O391" si="221">-N390</f>
        <v>-340.4</v>
      </c>
      <c r="P390" s="7">
        <f t="shared" si="188"/>
        <v>0</v>
      </c>
      <c r="Q390" s="8">
        <f t="shared" si="208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4"/>
        <v>11</v>
      </c>
      <c r="C391" s="5">
        <f t="shared" si="215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7"/>
        <v>44501</v>
      </c>
      <c r="L391" s="5">
        <f t="shared" si="218"/>
        <v>11</v>
      </c>
      <c r="M391" s="5">
        <f t="shared" si="199"/>
        <v>2021</v>
      </c>
      <c r="N391" s="7">
        <v>40</v>
      </c>
      <c r="O391" s="7">
        <f t="shared" si="221"/>
        <v>-40</v>
      </c>
      <c r="P391" s="7">
        <f t="shared" si="188"/>
        <v>0</v>
      </c>
      <c r="Q391" s="8">
        <f t="shared" si="208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4"/>
        <v>11</v>
      </c>
      <c r="C392" s="5">
        <f t="shared" si="215"/>
        <v>2021</v>
      </c>
      <c r="D392" s="5" t="s">
        <v>465</v>
      </c>
      <c r="E392" s="5" t="s">
        <v>407</v>
      </c>
      <c r="F392" s="1" t="s">
        <v>408</v>
      </c>
      <c r="G392" s="97" t="s">
        <v>309</v>
      </c>
      <c r="H392" s="5">
        <v>2</v>
      </c>
      <c r="I392" s="5" t="s">
        <v>5</v>
      </c>
      <c r="J392" s="5">
        <v>0</v>
      </c>
      <c r="K392" s="4">
        <f t="shared" si="217"/>
        <v>44502</v>
      </c>
      <c r="L392" s="5">
        <f t="shared" si="218"/>
        <v>11</v>
      </c>
      <c r="M392" s="5">
        <f t="shared" si="199"/>
        <v>2021</v>
      </c>
      <c r="N392" s="7">
        <v>3960</v>
      </c>
      <c r="O392" s="7">
        <f t="shared" ref="O392:O395" si="222">-N392</f>
        <v>-3960</v>
      </c>
      <c r="P392" s="7">
        <f t="shared" si="188"/>
        <v>0</v>
      </c>
      <c r="Q392" s="8">
        <f t="shared" si="208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4"/>
        <v>11</v>
      </c>
      <c r="C393" s="5">
        <f t="shared" si="215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7"/>
        <v>44502</v>
      </c>
      <c r="L393" s="5">
        <f t="shared" si="218"/>
        <v>11</v>
      </c>
      <c r="M393" s="5">
        <f t="shared" si="199"/>
        <v>2021</v>
      </c>
      <c r="N393" s="7">
        <v>360</v>
      </c>
      <c r="O393" s="7">
        <f t="shared" si="222"/>
        <v>-360</v>
      </c>
      <c r="P393" s="7">
        <f t="shared" si="188"/>
        <v>0</v>
      </c>
      <c r="Q393" s="8">
        <f t="shared" si="208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4"/>
        <v>11</v>
      </c>
      <c r="C394" s="5">
        <f t="shared" si="215"/>
        <v>2021</v>
      </c>
      <c r="D394" s="5" t="s">
        <v>465</v>
      </c>
      <c r="E394" s="5" t="s">
        <v>407</v>
      </c>
      <c r="F394" s="1" t="s">
        <v>408</v>
      </c>
      <c r="G394" s="96" t="s">
        <v>243</v>
      </c>
      <c r="H394" s="5">
        <v>1</v>
      </c>
      <c r="I394" s="5" t="s">
        <v>5</v>
      </c>
      <c r="J394" s="5">
        <v>0</v>
      </c>
      <c r="K394" s="4">
        <f t="shared" si="217"/>
        <v>44502</v>
      </c>
      <c r="L394" s="5">
        <f t="shared" si="218"/>
        <v>11</v>
      </c>
      <c r="M394" s="5">
        <f t="shared" si="199"/>
        <v>2021</v>
      </c>
      <c r="N394" s="7">
        <v>440</v>
      </c>
      <c r="O394" s="7">
        <f t="shared" si="222"/>
        <v>-440</v>
      </c>
      <c r="P394" s="7">
        <f t="shared" si="188"/>
        <v>0</v>
      </c>
      <c r="Q394" s="8">
        <f t="shared" si="208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4"/>
        <v>11</v>
      </c>
      <c r="C395" s="5">
        <f t="shared" si="215"/>
        <v>2021</v>
      </c>
      <c r="D395" s="5" t="s">
        <v>465</v>
      </c>
      <c r="E395" s="5" t="s">
        <v>407</v>
      </c>
      <c r="F395" s="1" t="s">
        <v>408</v>
      </c>
      <c r="G395" s="96" t="s">
        <v>298</v>
      </c>
      <c r="H395" s="5">
        <v>1</v>
      </c>
      <c r="I395" s="5" t="s">
        <v>5</v>
      </c>
      <c r="J395" s="5">
        <v>0</v>
      </c>
      <c r="K395" s="4">
        <f t="shared" si="217"/>
        <v>44502</v>
      </c>
      <c r="L395" s="5">
        <f t="shared" si="218"/>
        <v>11</v>
      </c>
      <c r="M395" s="5">
        <f t="shared" si="199"/>
        <v>2021</v>
      </c>
      <c r="N395" s="7">
        <v>360</v>
      </c>
      <c r="O395" s="7">
        <f t="shared" si="222"/>
        <v>-360</v>
      </c>
      <c r="P395" s="7">
        <f t="shared" si="188"/>
        <v>0</v>
      </c>
      <c r="Q395" s="8">
        <f t="shared" si="208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4"/>
        <v>11</v>
      </c>
      <c r="C396" s="5">
        <f t="shared" si="215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7"/>
        <v>44547</v>
      </c>
      <c r="L396" s="5">
        <f t="shared" si="218"/>
        <v>12</v>
      </c>
      <c r="M396" s="5">
        <f t="shared" si="199"/>
        <v>2021</v>
      </c>
      <c r="N396" s="7">
        <v>2024</v>
      </c>
      <c r="O396" s="7">
        <f>-684-1340</f>
        <v>-2024</v>
      </c>
      <c r="P396" s="7">
        <f t="shared" si="188"/>
        <v>0</v>
      </c>
      <c r="Q396" s="8">
        <f t="shared" si="208"/>
        <v>604343.35</v>
      </c>
      <c r="R396" s="43" t="s">
        <v>5</v>
      </c>
      <c r="S396" s="50" t="s">
        <v>635</v>
      </c>
    </row>
    <row r="397" spans="1:19" ht="31" x14ac:dyDescent="0.35">
      <c r="A397" s="4">
        <v>44502</v>
      </c>
      <c r="B397" s="5">
        <f t="shared" si="214"/>
        <v>11</v>
      </c>
      <c r="C397" s="5">
        <f t="shared" si="215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7"/>
        <v>44547</v>
      </c>
      <c r="L397" s="5">
        <f t="shared" si="218"/>
        <v>12</v>
      </c>
      <c r="M397" s="5">
        <f t="shared" si="199"/>
        <v>2021</v>
      </c>
      <c r="N397" s="7">
        <v>160</v>
      </c>
      <c r="O397" s="7">
        <f t="shared" ref="O397" si="223">-N397</f>
        <v>-160</v>
      </c>
      <c r="P397" s="7">
        <f t="shared" si="188"/>
        <v>0</v>
      </c>
      <c r="Q397" s="8">
        <f t="shared" si="208"/>
        <v>604503.35</v>
      </c>
      <c r="R397" s="43" t="s">
        <v>5</v>
      </c>
      <c r="S397" s="50" t="s">
        <v>631</v>
      </c>
    </row>
    <row r="398" spans="1:19" x14ac:dyDescent="0.35">
      <c r="A398" s="4">
        <v>44503</v>
      </c>
      <c r="B398" s="5">
        <f t="shared" si="214"/>
        <v>11</v>
      </c>
      <c r="C398" s="5">
        <f t="shared" si="215"/>
        <v>2021</v>
      </c>
      <c r="D398" s="5" t="s">
        <v>467</v>
      </c>
      <c r="E398" s="5" t="s">
        <v>416</v>
      </c>
      <c r="F398" s="1" t="s">
        <v>417</v>
      </c>
      <c r="G398" s="92" t="s">
        <v>69</v>
      </c>
      <c r="H398" s="5">
        <v>2</v>
      </c>
      <c r="I398" s="5" t="s">
        <v>5</v>
      </c>
      <c r="J398" s="5">
        <v>0</v>
      </c>
      <c r="K398" s="4">
        <f t="shared" si="217"/>
        <v>44503</v>
      </c>
      <c r="L398" s="5">
        <f t="shared" si="218"/>
        <v>11</v>
      </c>
      <c r="M398" s="5">
        <f t="shared" si="199"/>
        <v>2021</v>
      </c>
      <c r="N398" s="7">
        <v>4048</v>
      </c>
      <c r="O398" s="7">
        <f t="shared" ref="O398" si="224">-N398</f>
        <v>-4048</v>
      </c>
      <c r="P398" s="7">
        <f t="shared" si="188"/>
        <v>0</v>
      </c>
      <c r="Q398" s="8">
        <f t="shared" si="208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4"/>
        <v>11</v>
      </c>
      <c r="C399" s="5">
        <f t="shared" si="215"/>
        <v>2021</v>
      </c>
      <c r="D399" s="5" t="s">
        <v>467</v>
      </c>
      <c r="E399" s="5" t="s">
        <v>416</v>
      </c>
      <c r="F399" s="1" t="s">
        <v>417</v>
      </c>
      <c r="G399" s="92" t="s">
        <v>99</v>
      </c>
      <c r="H399" s="5">
        <v>3</v>
      </c>
      <c r="I399" s="5" t="s">
        <v>5</v>
      </c>
      <c r="J399" s="5">
        <v>0</v>
      </c>
      <c r="K399" s="4">
        <f t="shared" si="217"/>
        <v>44503</v>
      </c>
      <c r="L399" s="5">
        <f t="shared" si="218"/>
        <v>11</v>
      </c>
      <c r="M399" s="5">
        <f t="shared" si="199"/>
        <v>2021</v>
      </c>
      <c r="N399" s="7">
        <v>6072</v>
      </c>
      <c r="O399" s="7">
        <f>-3101.8-2970.2</f>
        <v>-6072</v>
      </c>
      <c r="P399" s="7">
        <f t="shared" si="188"/>
        <v>0</v>
      </c>
      <c r="Q399" s="8">
        <f t="shared" si="208"/>
        <v>614623.35</v>
      </c>
      <c r="R399" s="43" t="s">
        <v>5</v>
      </c>
      <c r="S399" s="50" t="s">
        <v>551</v>
      </c>
    </row>
    <row r="400" spans="1:19" ht="31" x14ac:dyDescent="0.35">
      <c r="A400" s="4">
        <v>44503</v>
      </c>
      <c r="B400" s="5">
        <f t="shared" si="214"/>
        <v>11</v>
      </c>
      <c r="C400" s="5">
        <f t="shared" si="215"/>
        <v>2021</v>
      </c>
      <c r="D400" s="5" t="s">
        <v>467</v>
      </c>
      <c r="E400" s="5" t="s">
        <v>416</v>
      </c>
      <c r="F400" s="1" t="s">
        <v>417</v>
      </c>
      <c r="G400" s="99" t="s">
        <v>456</v>
      </c>
      <c r="H400" s="5">
        <v>15</v>
      </c>
      <c r="I400" s="5" t="s">
        <v>5</v>
      </c>
      <c r="J400" s="5">
        <v>0</v>
      </c>
      <c r="K400" s="4">
        <f t="shared" si="217"/>
        <v>44503</v>
      </c>
      <c r="L400" s="5">
        <f t="shared" si="218"/>
        <v>11</v>
      </c>
      <c r="M400" s="5">
        <f t="shared" si="199"/>
        <v>2021</v>
      </c>
      <c r="N400" s="7">
        <v>5106</v>
      </c>
      <c r="O400" s="7">
        <f t="shared" ref="O400:O407" si="225">-N400</f>
        <v>-5106</v>
      </c>
      <c r="P400" s="7">
        <f t="shared" si="188"/>
        <v>0</v>
      </c>
      <c r="Q400" s="8">
        <f t="shared" si="208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4"/>
        <v>11</v>
      </c>
      <c r="C401" s="5">
        <f t="shared" si="215"/>
        <v>2021</v>
      </c>
      <c r="D401" s="5" t="s">
        <v>467</v>
      </c>
      <c r="E401" s="5" t="s">
        <v>416</v>
      </c>
      <c r="F401" s="1" t="s">
        <v>417</v>
      </c>
      <c r="G401" s="92" t="s">
        <v>66</v>
      </c>
      <c r="H401" s="5">
        <v>5</v>
      </c>
      <c r="I401" s="5" t="s">
        <v>5</v>
      </c>
      <c r="J401" s="5">
        <v>0</v>
      </c>
      <c r="K401" s="4">
        <f t="shared" si="217"/>
        <v>44503</v>
      </c>
      <c r="L401" s="5">
        <f t="shared" si="218"/>
        <v>11</v>
      </c>
      <c r="M401" s="5">
        <f t="shared" si="199"/>
        <v>2021</v>
      </c>
      <c r="N401" s="7">
        <v>312.5</v>
      </c>
      <c r="O401" s="7">
        <f t="shared" si="225"/>
        <v>-312.5</v>
      </c>
      <c r="P401" s="7">
        <f t="shared" si="188"/>
        <v>0</v>
      </c>
      <c r="Q401" s="8">
        <f t="shared" si="208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4"/>
        <v>11</v>
      </c>
      <c r="C402" s="5">
        <f t="shared" si="215"/>
        <v>2021</v>
      </c>
      <c r="D402" s="5" t="s">
        <v>467</v>
      </c>
      <c r="E402" s="5" t="s">
        <v>416</v>
      </c>
      <c r="F402" s="1" t="s">
        <v>417</v>
      </c>
      <c r="G402" s="92" t="s">
        <v>422</v>
      </c>
      <c r="H402" s="5">
        <v>9</v>
      </c>
      <c r="I402" s="5" t="s">
        <v>5</v>
      </c>
      <c r="J402" s="5">
        <v>0</v>
      </c>
      <c r="K402" s="4">
        <f t="shared" si="217"/>
        <v>44503</v>
      </c>
      <c r="L402" s="5">
        <f t="shared" si="218"/>
        <v>11</v>
      </c>
      <c r="M402" s="5">
        <f t="shared" si="199"/>
        <v>2021</v>
      </c>
      <c r="N402" s="7">
        <v>3159</v>
      </c>
      <c r="O402" s="7">
        <f>-1611.3-1547.7</f>
        <v>-3159</v>
      </c>
      <c r="P402" s="7">
        <f t="shared" si="188"/>
        <v>0</v>
      </c>
      <c r="Q402" s="8">
        <f t="shared" si="208"/>
        <v>623200.85</v>
      </c>
      <c r="R402" s="43" t="s">
        <v>5</v>
      </c>
      <c r="S402" s="50" t="s">
        <v>549</v>
      </c>
    </row>
    <row r="403" spans="1:19" x14ac:dyDescent="0.35">
      <c r="A403" s="4">
        <v>44503</v>
      </c>
      <c r="B403" s="5">
        <f t="shared" si="214"/>
        <v>11</v>
      </c>
      <c r="C403" s="5">
        <f t="shared" si="215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7"/>
        <v>44503</v>
      </c>
      <c r="L403" s="5">
        <f t="shared" si="218"/>
        <v>11</v>
      </c>
      <c r="M403" s="5">
        <f t="shared" si="199"/>
        <v>2021</v>
      </c>
      <c r="N403" s="7">
        <v>320</v>
      </c>
      <c r="O403" s="7">
        <f t="shared" si="225"/>
        <v>-320</v>
      </c>
      <c r="P403" s="7">
        <f t="shared" si="188"/>
        <v>0</v>
      </c>
      <c r="Q403" s="8">
        <f t="shared" si="208"/>
        <v>623520.85</v>
      </c>
      <c r="R403" s="43" t="s">
        <v>5</v>
      </c>
      <c r="S403" s="12" t="s">
        <v>552</v>
      </c>
    </row>
    <row r="404" spans="1:19" x14ac:dyDescent="0.35">
      <c r="A404" s="4">
        <v>44503</v>
      </c>
      <c r="B404" s="5">
        <f t="shared" si="214"/>
        <v>11</v>
      </c>
      <c r="C404" s="5">
        <f t="shared" si="215"/>
        <v>2021</v>
      </c>
      <c r="D404" s="5" t="s">
        <v>468</v>
      </c>
      <c r="E404" s="5" t="s">
        <v>63</v>
      </c>
      <c r="F404" s="1" t="s">
        <v>64</v>
      </c>
      <c r="G404" s="92" t="s">
        <v>66</v>
      </c>
      <c r="H404" s="5">
        <v>5</v>
      </c>
      <c r="I404" s="5" t="s">
        <v>50</v>
      </c>
      <c r="J404" s="5">
        <v>120</v>
      </c>
      <c r="K404" s="4">
        <f t="shared" si="217"/>
        <v>44623</v>
      </c>
      <c r="L404" s="5">
        <f t="shared" si="218"/>
        <v>3</v>
      </c>
      <c r="M404" s="5">
        <f t="shared" si="199"/>
        <v>2022</v>
      </c>
      <c r="N404" s="7">
        <v>275</v>
      </c>
      <c r="O404" s="7">
        <f t="shared" si="225"/>
        <v>-275</v>
      </c>
      <c r="P404" s="7">
        <f t="shared" si="188"/>
        <v>0</v>
      </c>
      <c r="Q404" s="8">
        <f t="shared" si="208"/>
        <v>623795.85</v>
      </c>
      <c r="R404" s="43" t="s">
        <v>91</v>
      </c>
      <c r="S404" s="12" t="s">
        <v>641</v>
      </c>
    </row>
    <row r="405" spans="1:19" x14ac:dyDescent="0.35">
      <c r="A405" s="4">
        <v>44503</v>
      </c>
      <c r="B405" s="5">
        <f t="shared" si="214"/>
        <v>11</v>
      </c>
      <c r="C405" s="5">
        <f t="shared" si="215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7"/>
        <v>44623</v>
      </c>
      <c r="L405" s="5">
        <f t="shared" si="218"/>
        <v>3</v>
      </c>
      <c r="M405" s="5">
        <f t="shared" si="199"/>
        <v>2022</v>
      </c>
      <c r="N405" s="7">
        <v>320</v>
      </c>
      <c r="O405" s="7">
        <f t="shared" si="225"/>
        <v>-320</v>
      </c>
      <c r="P405" s="7">
        <f t="shared" si="188"/>
        <v>0</v>
      </c>
      <c r="Q405" s="8">
        <f t="shared" si="208"/>
        <v>624115.85</v>
      </c>
      <c r="R405" s="43" t="s">
        <v>91</v>
      </c>
      <c r="S405" s="12" t="s">
        <v>641</v>
      </c>
    </row>
    <row r="406" spans="1:19" x14ac:dyDescent="0.35">
      <c r="A406" s="4">
        <v>44503</v>
      </c>
      <c r="B406" s="5">
        <f t="shared" si="214"/>
        <v>11</v>
      </c>
      <c r="C406" s="5">
        <f t="shared" si="215"/>
        <v>2021</v>
      </c>
      <c r="D406" s="5" t="s">
        <v>468</v>
      </c>
      <c r="E406" s="5" t="s">
        <v>63</v>
      </c>
      <c r="F406" s="1" t="s">
        <v>64</v>
      </c>
      <c r="G406" s="96" t="s">
        <v>243</v>
      </c>
      <c r="H406" s="5">
        <v>3</v>
      </c>
      <c r="I406" s="5" t="s">
        <v>50</v>
      </c>
      <c r="J406" s="5">
        <v>120</v>
      </c>
      <c r="K406" s="4">
        <f>A406+J544</f>
        <v>44623</v>
      </c>
      <c r="L406" s="5">
        <f t="shared" si="218"/>
        <v>3</v>
      </c>
      <c r="M406" s="5">
        <f t="shared" si="199"/>
        <v>2022</v>
      </c>
      <c r="N406" s="7">
        <v>1320</v>
      </c>
      <c r="O406" s="7">
        <f t="shared" si="225"/>
        <v>-1320</v>
      </c>
      <c r="P406" s="7">
        <f t="shared" si="188"/>
        <v>0</v>
      </c>
      <c r="Q406" s="8">
        <f t="shared" si="208"/>
        <v>625435.85</v>
      </c>
      <c r="R406" s="43" t="s">
        <v>91</v>
      </c>
      <c r="S406" s="12" t="s">
        <v>641</v>
      </c>
    </row>
    <row r="407" spans="1:19" x14ac:dyDescent="0.35">
      <c r="A407" s="4">
        <v>44503</v>
      </c>
      <c r="B407" s="5">
        <f t="shared" si="214"/>
        <v>11</v>
      </c>
      <c r="C407" s="5">
        <f t="shared" si="215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>A407+J545</f>
        <v>44623</v>
      </c>
      <c r="L407" s="5">
        <f t="shared" si="218"/>
        <v>3</v>
      </c>
      <c r="M407" s="5">
        <f t="shared" ref="M407:M416" si="226">YEAR(K407)</f>
        <v>2022</v>
      </c>
      <c r="N407" s="7">
        <v>220</v>
      </c>
      <c r="O407" s="7">
        <f t="shared" si="225"/>
        <v>-220</v>
      </c>
      <c r="P407" s="7">
        <f t="shared" si="188"/>
        <v>0</v>
      </c>
      <c r="Q407" s="8">
        <f t="shared" si="208"/>
        <v>625655.85</v>
      </c>
      <c r="R407" s="43" t="s">
        <v>91</v>
      </c>
      <c r="S407" s="12" t="s">
        <v>641</v>
      </c>
    </row>
    <row r="408" spans="1:19" x14ac:dyDescent="0.35">
      <c r="A408" s="4">
        <v>44506</v>
      </c>
      <c r="B408" s="5">
        <f t="shared" si="214"/>
        <v>11</v>
      </c>
      <c r="C408" s="5">
        <f t="shared" si="215"/>
        <v>2021</v>
      </c>
      <c r="D408" s="5" t="s">
        <v>472</v>
      </c>
      <c r="E408" s="5" t="s">
        <v>416</v>
      </c>
      <c r="F408" s="1" t="s">
        <v>417</v>
      </c>
      <c r="G408" s="92" t="s">
        <v>69</v>
      </c>
      <c r="H408" s="5">
        <v>2</v>
      </c>
      <c r="I408" s="5" t="s">
        <v>5</v>
      </c>
      <c r="J408" s="5">
        <v>0</v>
      </c>
      <c r="K408" s="4">
        <f t="shared" si="217"/>
        <v>44506</v>
      </c>
      <c r="L408" s="5">
        <f t="shared" si="218"/>
        <v>11</v>
      </c>
      <c r="M408" s="5">
        <f t="shared" si="226"/>
        <v>2021</v>
      </c>
      <c r="N408" s="7">
        <v>4048</v>
      </c>
      <c r="O408" s="7">
        <f t="shared" ref="O408:O416" si="227">-N408</f>
        <v>-4048</v>
      </c>
      <c r="P408" s="7">
        <f t="shared" si="188"/>
        <v>0</v>
      </c>
      <c r="Q408" s="8">
        <f t="shared" si="208"/>
        <v>629703.85</v>
      </c>
      <c r="R408" s="43" t="s">
        <v>5</v>
      </c>
      <c r="S408" s="12" t="s">
        <v>550</v>
      </c>
    </row>
    <row r="409" spans="1:19" x14ac:dyDescent="0.35">
      <c r="A409" s="4">
        <v>44506</v>
      </c>
      <c r="B409" s="5">
        <f t="shared" si="214"/>
        <v>11</v>
      </c>
      <c r="C409" s="5">
        <f t="shared" si="215"/>
        <v>2021</v>
      </c>
      <c r="D409" s="5" t="s">
        <v>472</v>
      </c>
      <c r="E409" s="5" t="s">
        <v>416</v>
      </c>
      <c r="F409" s="1" t="s">
        <v>417</v>
      </c>
      <c r="G409" s="92" t="s">
        <v>99</v>
      </c>
      <c r="H409" s="5">
        <v>3</v>
      </c>
      <c r="I409" s="5" t="s">
        <v>5</v>
      </c>
      <c r="J409" s="5">
        <v>0</v>
      </c>
      <c r="K409" s="4">
        <f t="shared" si="217"/>
        <v>44506</v>
      </c>
      <c r="L409" s="5">
        <f t="shared" si="218"/>
        <v>11</v>
      </c>
      <c r="M409" s="5">
        <f t="shared" si="226"/>
        <v>2021</v>
      </c>
      <c r="N409" s="7">
        <v>6072</v>
      </c>
      <c r="O409" s="7">
        <f t="shared" si="227"/>
        <v>-6072</v>
      </c>
      <c r="P409" s="7">
        <f t="shared" si="188"/>
        <v>0</v>
      </c>
      <c r="Q409" s="8">
        <f t="shared" si="208"/>
        <v>635775.85</v>
      </c>
      <c r="R409" s="43" t="s">
        <v>5</v>
      </c>
      <c r="S409" s="12" t="s">
        <v>553</v>
      </c>
    </row>
    <row r="410" spans="1:19" x14ac:dyDescent="0.35">
      <c r="A410" s="4">
        <v>44506</v>
      </c>
      <c r="B410" s="5">
        <f t="shared" si="214"/>
        <v>11</v>
      </c>
      <c r="C410" s="5">
        <f t="shared" si="215"/>
        <v>2021</v>
      </c>
      <c r="D410" s="5" t="s">
        <v>472</v>
      </c>
      <c r="E410" s="5" t="s">
        <v>416</v>
      </c>
      <c r="F410" s="1" t="s">
        <v>417</v>
      </c>
      <c r="G410" s="97" t="s">
        <v>456</v>
      </c>
      <c r="H410" s="5">
        <v>15</v>
      </c>
      <c r="I410" s="5" t="s">
        <v>5</v>
      </c>
      <c r="J410" s="5">
        <v>0</v>
      </c>
      <c r="K410" s="4">
        <f t="shared" si="217"/>
        <v>44506</v>
      </c>
      <c r="L410" s="5">
        <f t="shared" si="218"/>
        <v>11</v>
      </c>
      <c r="M410" s="5">
        <f t="shared" si="226"/>
        <v>2021</v>
      </c>
      <c r="N410" s="7">
        <v>5106</v>
      </c>
      <c r="O410" s="7">
        <f>-512.3-4593.7</f>
        <v>-5106</v>
      </c>
      <c r="P410" s="7">
        <f t="shared" si="188"/>
        <v>0</v>
      </c>
      <c r="Q410" s="8">
        <f t="shared" si="208"/>
        <v>640881.85</v>
      </c>
      <c r="R410" s="43" t="s">
        <v>5</v>
      </c>
      <c r="S410" s="12" t="s">
        <v>581</v>
      </c>
    </row>
    <row r="411" spans="1:19" x14ac:dyDescent="0.35">
      <c r="A411" s="4">
        <v>44506</v>
      </c>
      <c r="B411" s="5">
        <f t="shared" si="214"/>
        <v>11</v>
      </c>
      <c r="C411" s="5">
        <f t="shared" si="215"/>
        <v>2021</v>
      </c>
      <c r="D411" s="5" t="s">
        <v>472</v>
      </c>
      <c r="E411" s="5" t="s">
        <v>416</v>
      </c>
      <c r="F411" s="1" t="s">
        <v>417</v>
      </c>
      <c r="G411" s="92" t="s">
        <v>66</v>
      </c>
      <c r="H411" s="5">
        <v>5</v>
      </c>
      <c r="I411" s="5" t="s">
        <v>5</v>
      </c>
      <c r="J411" s="5">
        <v>0</v>
      </c>
      <c r="K411" s="4">
        <f t="shared" si="217"/>
        <v>44506</v>
      </c>
      <c r="L411" s="5">
        <f t="shared" si="218"/>
        <v>11</v>
      </c>
      <c r="M411" s="5">
        <f t="shared" si="226"/>
        <v>2021</v>
      </c>
      <c r="N411" s="7">
        <v>312.5</v>
      </c>
      <c r="O411" s="7">
        <f t="shared" si="227"/>
        <v>-312.5</v>
      </c>
      <c r="P411" s="7">
        <f t="shared" si="188"/>
        <v>0</v>
      </c>
      <c r="Q411" s="8">
        <f t="shared" si="208"/>
        <v>641194.35</v>
      </c>
      <c r="R411" s="43" t="s">
        <v>5</v>
      </c>
      <c r="S411" s="12" t="s">
        <v>582</v>
      </c>
    </row>
    <row r="412" spans="1:19" ht="29" x14ac:dyDescent="0.35">
      <c r="A412" s="4">
        <v>44506</v>
      </c>
      <c r="B412" s="5">
        <f t="shared" si="214"/>
        <v>11</v>
      </c>
      <c r="C412" s="5">
        <f t="shared" si="215"/>
        <v>2021</v>
      </c>
      <c r="D412" s="5" t="s">
        <v>472</v>
      </c>
      <c r="E412" s="5" t="s">
        <v>416</v>
      </c>
      <c r="F412" s="1" t="s">
        <v>417</v>
      </c>
      <c r="G412" s="92" t="s">
        <v>422</v>
      </c>
      <c r="H412" s="5">
        <v>7</v>
      </c>
      <c r="I412" s="5" t="s">
        <v>5</v>
      </c>
      <c r="J412" s="5">
        <v>0</v>
      </c>
      <c r="K412" s="4">
        <f t="shared" si="217"/>
        <v>44506</v>
      </c>
      <c r="L412" s="5">
        <f t="shared" si="218"/>
        <v>11</v>
      </c>
      <c r="M412" s="5">
        <f t="shared" si="226"/>
        <v>2021</v>
      </c>
      <c r="N412" s="7">
        <v>2457</v>
      </c>
      <c r="O412" s="7">
        <f t="shared" si="227"/>
        <v>-2457</v>
      </c>
      <c r="P412" s="7">
        <f t="shared" si="188"/>
        <v>0</v>
      </c>
      <c r="Q412" s="8">
        <f t="shared" si="208"/>
        <v>643651.35</v>
      </c>
      <c r="R412" s="43" t="s">
        <v>5</v>
      </c>
      <c r="S412" s="12" t="s">
        <v>582</v>
      </c>
    </row>
    <row r="413" spans="1:19" x14ac:dyDescent="0.35">
      <c r="A413" s="4">
        <v>44506</v>
      </c>
      <c r="B413" s="5">
        <f t="shared" si="214"/>
        <v>11</v>
      </c>
      <c r="C413" s="5">
        <f t="shared" si="215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7"/>
        <v>44506</v>
      </c>
      <c r="L413" s="5">
        <f t="shared" si="218"/>
        <v>11</v>
      </c>
      <c r="M413" s="5">
        <f t="shared" si="226"/>
        <v>2021</v>
      </c>
      <c r="N413" s="7">
        <v>320</v>
      </c>
      <c r="O413" s="7">
        <f t="shared" si="227"/>
        <v>-320</v>
      </c>
      <c r="P413" s="7">
        <f t="shared" si="188"/>
        <v>0</v>
      </c>
      <c r="Q413" s="8">
        <f t="shared" si="208"/>
        <v>643971.35</v>
      </c>
      <c r="R413" s="43" t="s">
        <v>5</v>
      </c>
      <c r="S413" s="12" t="s">
        <v>582</v>
      </c>
    </row>
    <row r="414" spans="1:19" x14ac:dyDescent="0.35">
      <c r="A414" s="4">
        <v>44506</v>
      </c>
      <c r="B414" s="5">
        <f t="shared" si="214"/>
        <v>11</v>
      </c>
      <c r="C414" s="5">
        <f t="shared" si="215"/>
        <v>2021</v>
      </c>
      <c r="D414" s="5" t="s">
        <v>472</v>
      </c>
      <c r="E414" s="5" t="s">
        <v>416</v>
      </c>
      <c r="F414" s="1" t="s">
        <v>417</v>
      </c>
      <c r="G414" s="92" t="s">
        <v>437</v>
      </c>
      <c r="H414" s="5">
        <v>1</v>
      </c>
      <c r="I414" s="5" t="s">
        <v>5</v>
      </c>
      <c r="J414" s="5">
        <v>0</v>
      </c>
      <c r="K414" s="4">
        <f t="shared" si="217"/>
        <v>44506</v>
      </c>
      <c r="L414" s="5">
        <f t="shared" si="218"/>
        <v>11</v>
      </c>
      <c r="M414" s="5">
        <f t="shared" si="226"/>
        <v>2021</v>
      </c>
      <c r="N414" s="7">
        <v>1000</v>
      </c>
      <c r="O414" s="7">
        <f t="shared" si="227"/>
        <v>-1000</v>
      </c>
      <c r="P414" s="7">
        <f t="shared" si="188"/>
        <v>0</v>
      </c>
      <c r="Q414" s="8">
        <f>SUM(Q413+N414)</f>
        <v>644971.35</v>
      </c>
      <c r="R414" s="43" t="s">
        <v>5</v>
      </c>
      <c r="S414" s="12" t="s">
        <v>582</v>
      </c>
    </row>
    <row r="415" spans="1:19" x14ac:dyDescent="0.35">
      <c r="A415" s="4">
        <v>44508</v>
      </c>
      <c r="B415" s="5">
        <f t="shared" si="214"/>
        <v>11</v>
      </c>
      <c r="C415" s="5">
        <f t="shared" si="215"/>
        <v>2021</v>
      </c>
      <c r="D415" s="5" t="s">
        <v>473</v>
      </c>
      <c r="E415" s="5" t="s">
        <v>63</v>
      </c>
      <c r="F415" s="1" t="s">
        <v>64</v>
      </c>
      <c r="G415" s="97" t="s">
        <v>309</v>
      </c>
      <c r="H415" s="5">
        <v>6</v>
      </c>
      <c r="I415" s="5" t="s">
        <v>50</v>
      </c>
      <c r="J415" s="5">
        <v>120</v>
      </c>
      <c r="K415" s="4">
        <f t="shared" ref="K415:K416" si="228">A415+J415</f>
        <v>44628</v>
      </c>
      <c r="L415" s="5">
        <f t="shared" si="218"/>
        <v>3</v>
      </c>
      <c r="M415" s="5">
        <f t="shared" si="226"/>
        <v>2022</v>
      </c>
      <c r="N415" s="7">
        <v>12144</v>
      </c>
      <c r="O415" s="7">
        <f t="shared" si="227"/>
        <v>-12144</v>
      </c>
      <c r="P415" s="7">
        <f t="shared" si="188"/>
        <v>0</v>
      </c>
      <c r="Q415" s="8">
        <f t="shared" ref="Q415:Q416" si="229">SUM(Q414+N415)</f>
        <v>657115.35</v>
      </c>
      <c r="R415" s="43" t="s">
        <v>5</v>
      </c>
      <c r="S415" s="12" t="s">
        <v>641</v>
      </c>
    </row>
    <row r="416" spans="1:19" x14ac:dyDescent="0.35">
      <c r="A416" s="4">
        <v>44508</v>
      </c>
      <c r="B416" s="5">
        <f t="shared" si="214"/>
        <v>11</v>
      </c>
      <c r="C416" s="5">
        <f t="shared" si="215"/>
        <v>2021</v>
      </c>
      <c r="D416" s="5" t="s">
        <v>473</v>
      </c>
      <c r="E416" s="5" t="s">
        <v>63</v>
      </c>
      <c r="F416" s="1" t="s">
        <v>64</v>
      </c>
      <c r="G416" s="97" t="s">
        <v>456</v>
      </c>
      <c r="H416" s="5">
        <v>6</v>
      </c>
      <c r="I416" s="5" t="s">
        <v>50</v>
      </c>
      <c r="J416" s="5">
        <v>120</v>
      </c>
      <c r="K416" s="4">
        <f t="shared" si="228"/>
        <v>44628</v>
      </c>
      <c r="L416" s="5">
        <f t="shared" si="218"/>
        <v>3</v>
      </c>
      <c r="M416" s="5">
        <f t="shared" si="226"/>
        <v>2022</v>
      </c>
      <c r="N416" s="7">
        <v>2109</v>
      </c>
      <c r="O416" s="7">
        <f t="shared" si="227"/>
        <v>-2109</v>
      </c>
      <c r="P416" s="7">
        <f t="shared" si="188"/>
        <v>0</v>
      </c>
      <c r="Q416" s="8">
        <f t="shared" si="229"/>
        <v>659224.35</v>
      </c>
      <c r="R416" s="43" t="s">
        <v>5</v>
      </c>
      <c r="S416" s="12" t="s">
        <v>641</v>
      </c>
    </row>
    <row r="417" spans="1:19" x14ac:dyDescent="0.35">
      <c r="A417" s="4">
        <v>44509</v>
      </c>
      <c r="B417" s="5">
        <f t="shared" si="214"/>
        <v>11</v>
      </c>
      <c r="C417" s="5">
        <f t="shared" si="215"/>
        <v>2021</v>
      </c>
      <c r="D417" s="5" t="s">
        <v>479</v>
      </c>
      <c r="E417" s="5" t="s">
        <v>478</v>
      </c>
      <c r="F417" s="1" t="s">
        <v>477</v>
      </c>
      <c r="G417" s="92" t="s">
        <v>480</v>
      </c>
      <c r="H417" s="5">
        <v>1</v>
      </c>
      <c r="I417" s="5" t="s">
        <v>5</v>
      </c>
      <c r="J417" s="5">
        <v>0</v>
      </c>
      <c r="K417" s="4">
        <f t="shared" ref="K417" si="230">A417+J417</f>
        <v>44509</v>
      </c>
      <c r="L417" s="5">
        <f t="shared" si="218"/>
        <v>11</v>
      </c>
      <c r="M417" s="5">
        <f t="shared" ref="M417" si="231">YEAR(K417)</f>
        <v>2021</v>
      </c>
      <c r="N417" s="7">
        <v>240</v>
      </c>
      <c r="O417" s="7">
        <f t="shared" ref="O417:O424" si="232">-N417</f>
        <v>-240</v>
      </c>
      <c r="P417" s="7">
        <f t="shared" si="188"/>
        <v>0</v>
      </c>
      <c r="Q417" s="8">
        <f t="shared" ref="Q417:Q438" si="233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4"/>
        <v>11</v>
      </c>
      <c r="C418" s="5">
        <f t="shared" si="215"/>
        <v>2021</v>
      </c>
      <c r="D418" s="5" t="s">
        <v>481</v>
      </c>
      <c r="E418" s="5" t="s">
        <v>483</v>
      </c>
      <c r="F418" s="5" t="s">
        <v>500</v>
      </c>
      <c r="G418" s="92" t="s">
        <v>69</v>
      </c>
      <c r="H418" s="5">
        <v>1</v>
      </c>
      <c r="I418" s="5" t="s">
        <v>5</v>
      </c>
      <c r="J418" s="5">
        <v>0</v>
      </c>
      <c r="K418" s="4">
        <f t="shared" ref="K418:K428" si="234">A418+J418</f>
        <v>44510</v>
      </c>
      <c r="L418" s="5">
        <f t="shared" si="218"/>
        <v>11</v>
      </c>
      <c r="M418" s="5">
        <f t="shared" ref="M418:M428" si="235">YEAR(K418)</f>
        <v>2021</v>
      </c>
      <c r="N418" s="7">
        <v>2024</v>
      </c>
      <c r="O418" s="7">
        <f t="shared" si="232"/>
        <v>-2024</v>
      </c>
      <c r="P418" s="7">
        <f t="shared" si="188"/>
        <v>0</v>
      </c>
      <c r="Q418" s="8">
        <f t="shared" si="233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4"/>
        <v>11</v>
      </c>
      <c r="C419" s="5">
        <f t="shared" si="215"/>
        <v>2021</v>
      </c>
      <c r="D419" s="5" t="s">
        <v>482</v>
      </c>
      <c r="E419" s="5" t="s">
        <v>416</v>
      </c>
      <c r="F419" s="1" t="s">
        <v>417</v>
      </c>
      <c r="G419" s="97" t="s">
        <v>309</v>
      </c>
      <c r="H419" s="5">
        <v>10</v>
      </c>
      <c r="I419" s="5" t="s">
        <v>5</v>
      </c>
      <c r="J419" s="5">
        <v>0</v>
      </c>
      <c r="K419" s="4">
        <f t="shared" si="234"/>
        <v>44511</v>
      </c>
      <c r="L419" s="5">
        <f t="shared" si="218"/>
        <v>11</v>
      </c>
      <c r="M419" s="5">
        <f t="shared" si="235"/>
        <v>2021</v>
      </c>
      <c r="N419" s="7">
        <v>20680</v>
      </c>
      <c r="O419" s="7">
        <f t="shared" si="232"/>
        <v>-20680</v>
      </c>
      <c r="P419" s="7">
        <f t="shared" ref="P419:P438" si="236">SUM(N419+O419)</f>
        <v>0</v>
      </c>
      <c r="Q419" s="8">
        <f t="shared" si="233"/>
        <v>682168.35</v>
      </c>
      <c r="R419" s="43" t="s">
        <v>5</v>
      </c>
      <c r="S419" s="12" t="s">
        <v>582</v>
      </c>
    </row>
    <row r="420" spans="1:19" x14ac:dyDescent="0.35">
      <c r="A420" s="4">
        <v>44511</v>
      </c>
      <c r="B420" s="5">
        <f t="shared" ref="B420:B423" si="237">MONTH(A420)</f>
        <v>11</v>
      </c>
      <c r="C420" s="5">
        <f t="shared" ref="C420:C423" si="238">YEAR(A420)</f>
        <v>2021</v>
      </c>
      <c r="D420" s="5" t="s">
        <v>482</v>
      </c>
      <c r="E420" s="5" t="s">
        <v>416</v>
      </c>
      <c r="F420" s="1" t="s">
        <v>417</v>
      </c>
      <c r="G420" s="97" t="s">
        <v>456</v>
      </c>
      <c r="H420" s="5">
        <v>15</v>
      </c>
      <c r="I420" s="5" t="s">
        <v>5</v>
      </c>
      <c r="J420" s="5">
        <v>0</v>
      </c>
      <c r="K420" s="4">
        <f t="shared" si="234"/>
        <v>44511</v>
      </c>
      <c r="L420" s="5">
        <f t="shared" si="218"/>
        <v>11</v>
      </c>
      <c r="M420" s="5">
        <f t="shared" si="235"/>
        <v>2021</v>
      </c>
      <c r="N420" s="7">
        <v>5328</v>
      </c>
      <c r="O420" s="7">
        <f t="shared" si="232"/>
        <v>-5328</v>
      </c>
      <c r="P420" s="7">
        <f t="shared" si="236"/>
        <v>0</v>
      </c>
      <c r="Q420" s="8">
        <f t="shared" si="233"/>
        <v>687496.35</v>
      </c>
      <c r="R420" s="43" t="s">
        <v>5</v>
      </c>
      <c r="S420" s="12" t="s">
        <v>582</v>
      </c>
    </row>
    <row r="421" spans="1:19" ht="29" x14ac:dyDescent="0.35">
      <c r="A421" s="4">
        <v>44511</v>
      </c>
      <c r="B421" s="5">
        <f t="shared" si="237"/>
        <v>11</v>
      </c>
      <c r="C421" s="5">
        <f t="shared" si="238"/>
        <v>2021</v>
      </c>
      <c r="D421" s="5" t="s">
        <v>482</v>
      </c>
      <c r="E421" s="5" t="s">
        <v>416</v>
      </c>
      <c r="F421" s="1" t="s">
        <v>417</v>
      </c>
      <c r="G421" s="92" t="s">
        <v>422</v>
      </c>
      <c r="H421" s="5">
        <v>14</v>
      </c>
      <c r="I421" s="5" t="s">
        <v>5</v>
      </c>
      <c r="J421" s="5">
        <v>0</v>
      </c>
      <c r="K421" s="4">
        <f t="shared" si="234"/>
        <v>44511</v>
      </c>
      <c r="L421" s="5">
        <f t="shared" si="218"/>
        <v>11</v>
      </c>
      <c r="M421" s="5">
        <f t="shared" si="235"/>
        <v>2021</v>
      </c>
      <c r="N421" s="7">
        <v>4914</v>
      </c>
      <c r="O421" s="7">
        <f>-2808.8-2105.2</f>
        <v>-4914</v>
      </c>
      <c r="P421" s="7">
        <f t="shared" si="236"/>
        <v>0</v>
      </c>
      <c r="Q421" s="8">
        <f t="shared" si="233"/>
        <v>692410.35</v>
      </c>
      <c r="R421" s="43" t="s">
        <v>5</v>
      </c>
      <c r="S421" s="12" t="s">
        <v>583</v>
      </c>
    </row>
    <row r="422" spans="1:19" x14ac:dyDescent="0.35">
      <c r="A422" s="4">
        <v>44511</v>
      </c>
      <c r="B422" s="5">
        <f t="shared" si="237"/>
        <v>11</v>
      </c>
      <c r="C422" s="5">
        <f t="shared" si="238"/>
        <v>2021</v>
      </c>
      <c r="D422" s="5" t="s">
        <v>482</v>
      </c>
      <c r="E422" s="5" t="s">
        <v>416</v>
      </c>
      <c r="F422" s="1" t="s">
        <v>417</v>
      </c>
      <c r="G422" s="92" t="s">
        <v>66</v>
      </c>
      <c r="H422" s="5">
        <v>4</v>
      </c>
      <c r="I422" s="5" t="s">
        <v>5</v>
      </c>
      <c r="J422" s="5">
        <v>0</v>
      </c>
      <c r="K422" s="4">
        <f t="shared" si="234"/>
        <v>44511</v>
      </c>
      <c r="L422" s="5">
        <f t="shared" si="218"/>
        <v>11</v>
      </c>
      <c r="M422" s="5">
        <f t="shared" si="235"/>
        <v>2021</v>
      </c>
      <c r="N422" s="7">
        <v>250</v>
      </c>
      <c r="O422" s="7">
        <f t="shared" si="232"/>
        <v>-250</v>
      </c>
      <c r="P422" s="7">
        <f t="shared" si="236"/>
        <v>0</v>
      </c>
      <c r="Q422" s="8">
        <f t="shared" si="233"/>
        <v>692660.35</v>
      </c>
      <c r="R422" s="43" t="s">
        <v>5</v>
      </c>
      <c r="S422" s="12" t="s">
        <v>584</v>
      </c>
    </row>
    <row r="423" spans="1:19" x14ac:dyDescent="0.35">
      <c r="A423" s="4">
        <v>44511</v>
      </c>
      <c r="B423" s="5">
        <f t="shared" si="237"/>
        <v>11</v>
      </c>
      <c r="C423" s="5">
        <f t="shared" si="238"/>
        <v>2021</v>
      </c>
      <c r="D423" s="5" t="s">
        <v>482</v>
      </c>
      <c r="E423" s="5" t="s">
        <v>416</v>
      </c>
      <c r="F423" s="1" t="s">
        <v>417</v>
      </c>
      <c r="G423" s="92" t="s">
        <v>437</v>
      </c>
      <c r="H423" s="5">
        <v>2</v>
      </c>
      <c r="I423" s="5" t="s">
        <v>5</v>
      </c>
      <c r="J423" s="5">
        <v>0</v>
      </c>
      <c r="K423" s="4">
        <f t="shared" si="234"/>
        <v>44511</v>
      </c>
      <c r="L423" s="5">
        <f t="shared" si="218"/>
        <v>11</v>
      </c>
      <c r="M423" s="5">
        <f t="shared" si="235"/>
        <v>2021</v>
      </c>
      <c r="N423" s="7">
        <v>2000</v>
      </c>
      <c r="O423" s="7">
        <f t="shared" si="232"/>
        <v>-2000</v>
      </c>
      <c r="P423" s="7">
        <f t="shared" si="236"/>
        <v>0</v>
      </c>
      <c r="Q423" s="8">
        <f t="shared" si="233"/>
        <v>694660.35</v>
      </c>
      <c r="R423" s="43" t="s">
        <v>5</v>
      </c>
      <c r="S423" s="12" t="s">
        <v>584</v>
      </c>
    </row>
    <row r="424" spans="1:19" x14ac:dyDescent="0.35">
      <c r="A424" s="4">
        <v>44511</v>
      </c>
      <c r="B424" s="5">
        <f t="shared" ref="B424:B425" si="239">MONTH(A424)</f>
        <v>11</v>
      </c>
      <c r="C424" s="5">
        <f t="shared" ref="C424:C425" si="240">YEAR(A424)</f>
        <v>2021</v>
      </c>
      <c r="D424" s="5" t="s">
        <v>484</v>
      </c>
      <c r="E424" s="5" t="s">
        <v>416</v>
      </c>
      <c r="F424" s="1" t="s">
        <v>417</v>
      </c>
      <c r="G424" s="92" t="s">
        <v>66</v>
      </c>
      <c r="H424" s="5">
        <v>5</v>
      </c>
      <c r="I424" s="5" t="s">
        <v>5</v>
      </c>
      <c r="J424" s="5">
        <v>0</v>
      </c>
      <c r="K424" s="4">
        <f t="shared" si="234"/>
        <v>44511</v>
      </c>
      <c r="L424" s="5">
        <f t="shared" si="218"/>
        <v>11</v>
      </c>
      <c r="M424" s="5">
        <f t="shared" si="235"/>
        <v>2021</v>
      </c>
      <c r="N424" s="7">
        <v>312.5</v>
      </c>
      <c r="O424" s="7">
        <f t="shared" si="232"/>
        <v>-312.5</v>
      </c>
      <c r="P424" s="7">
        <f t="shared" si="236"/>
        <v>0</v>
      </c>
      <c r="Q424" s="8">
        <f t="shared" si="233"/>
        <v>694972.85</v>
      </c>
      <c r="R424" s="43" t="s">
        <v>5</v>
      </c>
      <c r="S424" s="12" t="s">
        <v>584</v>
      </c>
    </row>
    <row r="425" spans="1:19" x14ac:dyDescent="0.35">
      <c r="A425" s="4">
        <v>44513</v>
      </c>
      <c r="B425" s="5">
        <f t="shared" si="239"/>
        <v>11</v>
      </c>
      <c r="C425" s="5">
        <f t="shared" si="240"/>
        <v>2021</v>
      </c>
      <c r="D425" s="5" t="s">
        <v>485</v>
      </c>
      <c r="E425" s="5" t="s">
        <v>416</v>
      </c>
      <c r="F425" s="1" t="s">
        <v>233</v>
      </c>
      <c r="G425" s="92" t="s">
        <v>69</v>
      </c>
      <c r="H425" s="5">
        <v>1</v>
      </c>
      <c r="I425" s="5" t="s">
        <v>5</v>
      </c>
      <c r="J425" s="5">
        <v>0</v>
      </c>
      <c r="K425" s="4">
        <f t="shared" si="234"/>
        <v>44513</v>
      </c>
      <c r="L425" s="5">
        <f t="shared" si="218"/>
        <v>11</v>
      </c>
      <c r="M425" s="5">
        <f t="shared" si="235"/>
        <v>2021</v>
      </c>
      <c r="N425" s="7">
        <v>2090</v>
      </c>
      <c r="O425" s="7">
        <f t="shared" ref="O425:O435" si="241">-N425</f>
        <v>-2090</v>
      </c>
      <c r="P425" s="7">
        <f t="shared" si="236"/>
        <v>0</v>
      </c>
      <c r="Q425" s="8">
        <f t="shared" si="233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2">MONTH(A426)</f>
        <v>11</v>
      </c>
      <c r="C426" s="5">
        <f t="shared" ref="C426:C428" si="243">YEAR(A426)</f>
        <v>2021</v>
      </c>
      <c r="D426" s="5" t="s">
        <v>485</v>
      </c>
      <c r="E426" s="5" t="s">
        <v>416</v>
      </c>
      <c r="F426" s="1" t="s">
        <v>233</v>
      </c>
      <c r="G426" s="92" t="s">
        <v>425</v>
      </c>
      <c r="H426" s="5">
        <v>2</v>
      </c>
      <c r="I426" s="5" t="s">
        <v>5</v>
      </c>
      <c r="J426" s="5">
        <v>0</v>
      </c>
      <c r="K426" s="4">
        <f t="shared" si="234"/>
        <v>44513</v>
      </c>
      <c r="L426" s="5">
        <f t="shared" si="218"/>
        <v>11</v>
      </c>
      <c r="M426" s="5">
        <f t="shared" si="235"/>
        <v>2021</v>
      </c>
      <c r="N426" s="7">
        <v>120</v>
      </c>
      <c r="O426" s="7">
        <f t="shared" si="241"/>
        <v>-120</v>
      </c>
      <c r="P426" s="7">
        <f t="shared" si="236"/>
        <v>0</v>
      </c>
      <c r="Q426" s="8">
        <f t="shared" si="233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2"/>
        <v>11</v>
      </c>
      <c r="C427" s="5">
        <f t="shared" si="243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4"/>
        <v>44513</v>
      </c>
      <c r="L427" s="5">
        <f t="shared" si="218"/>
        <v>11</v>
      </c>
      <c r="M427" s="5">
        <f t="shared" si="235"/>
        <v>2021</v>
      </c>
      <c r="N427" s="7">
        <v>540</v>
      </c>
      <c r="O427" s="7">
        <f t="shared" si="241"/>
        <v>-540</v>
      </c>
      <c r="P427" s="7">
        <f t="shared" si="236"/>
        <v>0</v>
      </c>
      <c r="Q427" s="8">
        <f t="shared" si="233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2"/>
        <v>11</v>
      </c>
      <c r="C428" s="5">
        <f t="shared" si="243"/>
        <v>2021</v>
      </c>
      <c r="D428" s="5" t="s">
        <v>485</v>
      </c>
      <c r="E428" s="5" t="s">
        <v>416</v>
      </c>
      <c r="F428" s="106" t="s">
        <v>233</v>
      </c>
      <c r="G428" s="105" t="s">
        <v>239</v>
      </c>
      <c r="H428" s="16">
        <v>2</v>
      </c>
      <c r="I428" s="5" t="s">
        <v>5</v>
      </c>
      <c r="J428" s="5">
        <v>0</v>
      </c>
      <c r="K428" s="4">
        <f t="shared" si="234"/>
        <v>44513</v>
      </c>
      <c r="L428" s="5">
        <f t="shared" si="218"/>
        <v>11</v>
      </c>
      <c r="M428" s="5">
        <f t="shared" si="235"/>
        <v>2021</v>
      </c>
      <c r="N428" s="7">
        <v>320</v>
      </c>
      <c r="O428" s="7">
        <f t="shared" si="241"/>
        <v>-320</v>
      </c>
      <c r="P428" s="7">
        <f t="shared" si="236"/>
        <v>0</v>
      </c>
      <c r="Q428" s="8">
        <f t="shared" si="233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4">MONTH(A429)</f>
        <v>11</v>
      </c>
      <c r="C429" s="5">
        <f t="shared" ref="C429:C477" si="245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6">A429+J429</f>
        <v>44513</v>
      </c>
      <c r="L429" s="5">
        <f t="shared" si="218"/>
        <v>11</v>
      </c>
      <c r="M429" s="5">
        <f t="shared" ref="M429:M441" si="247">YEAR(K429)</f>
        <v>2021</v>
      </c>
      <c r="N429" s="7">
        <v>4048</v>
      </c>
      <c r="O429" s="7">
        <f t="shared" si="241"/>
        <v>-4048</v>
      </c>
      <c r="P429" s="7">
        <f t="shared" si="236"/>
        <v>0</v>
      </c>
      <c r="Q429" s="8">
        <f t="shared" si="233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4"/>
        <v>11</v>
      </c>
      <c r="C430" s="5">
        <f t="shared" si="245"/>
        <v>2021</v>
      </c>
      <c r="D430" s="5" t="s">
        <v>486</v>
      </c>
      <c r="E430" s="5" t="s">
        <v>407</v>
      </c>
      <c r="F430" s="1" t="s">
        <v>408</v>
      </c>
      <c r="G430" s="107" t="s">
        <v>487</v>
      </c>
      <c r="H430" s="5">
        <v>2</v>
      </c>
      <c r="I430" s="5" t="s">
        <v>5</v>
      </c>
      <c r="J430" s="5">
        <v>0</v>
      </c>
      <c r="K430" s="4">
        <f t="shared" si="246"/>
        <v>44513</v>
      </c>
      <c r="L430" s="5">
        <f t="shared" si="218"/>
        <v>11</v>
      </c>
      <c r="M430" s="5">
        <f t="shared" si="247"/>
        <v>2021</v>
      </c>
      <c r="N430" s="7">
        <v>993.6</v>
      </c>
      <c r="O430" s="7">
        <f t="shared" si="241"/>
        <v>-993.6</v>
      </c>
      <c r="P430" s="7">
        <f t="shared" si="236"/>
        <v>0</v>
      </c>
      <c r="Q430" s="8">
        <f t="shared" si="233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4"/>
        <v>11</v>
      </c>
      <c r="C431" s="5">
        <f t="shared" si="245"/>
        <v>2021</v>
      </c>
      <c r="D431" s="5" t="s">
        <v>486</v>
      </c>
      <c r="E431" s="5" t="s">
        <v>407</v>
      </c>
      <c r="F431" s="1" t="s">
        <v>408</v>
      </c>
      <c r="G431" s="92" t="s">
        <v>66</v>
      </c>
      <c r="H431" s="5">
        <v>2</v>
      </c>
      <c r="I431" s="5" t="s">
        <v>5</v>
      </c>
      <c r="J431" s="5">
        <v>0</v>
      </c>
      <c r="K431" s="4">
        <f t="shared" si="246"/>
        <v>44513</v>
      </c>
      <c r="L431" s="5">
        <f t="shared" si="218"/>
        <v>11</v>
      </c>
      <c r="M431" s="5">
        <f t="shared" si="247"/>
        <v>2021</v>
      </c>
      <c r="N431" s="7">
        <v>125</v>
      </c>
      <c r="O431" s="7">
        <f t="shared" si="241"/>
        <v>-125</v>
      </c>
      <c r="P431" s="7">
        <f t="shared" si="236"/>
        <v>0</v>
      </c>
      <c r="Q431" s="8">
        <f t="shared" si="233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4"/>
        <v>11</v>
      </c>
      <c r="C432" s="5">
        <f t="shared" si="245"/>
        <v>2021</v>
      </c>
      <c r="D432" s="5" t="s">
        <v>486</v>
      </c>
      <c r="E432" s="5" t="s">
        <v>407</v>
      </c>
      <c r="F432" s="1" t="s">
        <v>408</v>
      </c>
      <c r="G432" s="97" t="s">
        <v>46</v>
      </c>
      <c r="H432" s="5">
        <v>2</v>
      </c>
      <c r="I432" s="5" t="s">
        <v>5</v>
      </c>
      <c r="J432" s="5">
        <v>0</v>
      </c>
      <c r="K432" s="4">
        <f t="shared" si="246"/>
        <v>44513</v>
      </c>
      <c r="L432" s="5">
        <f t="shared" si="218"/>
        <v>11</v>
      </c>
      <c r="M432" s="5">
        <f t="shared" si="247"/>
        <v>2021</v>
      </c>
      <c r="N432" s="7">
        <v>200</v>
      </c>
      <c r="O432" s="7">
        <f t="shared" si="241"/>
        <v>-200</v>
      </c>
      <c r="P432" s="7">
        <f t="shared" si="236"/>
        <v>0</v>
      </c>
      <c r="Q432" s="8">
        <f t="shared" si="233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4"/>
        <v>11</v>
      </c>
      <c r="C433" s="5">
        <f t="shared" si="245"/>
        <v>2021</v>
      </c>
      <c r="D433" s="5" t="s">
        <v>489</v>
      </c>
      <c r="E433" s="5" t="s">
        <v>19</v>
      </c>
      <c r="F433" s="1" t="s">
        <v>20</v>
      </c>
      <c r="G433" s="92" t="s">
        <v>69</v>
      </c>
      <c r="H433" s="5">
        <v>1</v>
      </c>
      <c r="I433" s="5" t="s">
        <v>72</v>
      </c>
      <c r="J433" s="5">
        <v>45</v>
      </c>
      <c r="K433" s="4">
        <f t="shared" si="246"/>
        <v>44568</v>
      </c>
      <c r="L433" s="5">
        <f t="shared" si="218"/>
        <v>1</v>
      </c>
      <c r="M433" s="5">
        <f t="shared" si="247"/>
        <v>2022</v>
      </c>
      <c r="N433" s="7">
        <v>2024</v>
      </c>
      <c r="O433" s="7">
        <f t="shared" si="241"/>
        <v>-2024</v>
      </c>
      <c r="P433" s="7">
        <f t="shared" si="236"/>
        <v>0</v>
      </c>
      <c r="Q433" s="8">
        <f t="shared" si="233"/>
        <v>705433.45</v>
      </c>
      <c r="R433" s="43" t="s">
        <v>91</v>
      </c>
      <c r="S433" s="50" t="s">
        <v>632</v>
      </c>
    </row>
    <row r="434" spans="1:19" ht="31" x14ac:dyDescent="0.35">
      <c r="A434" s="4">
        <v>44523</v>
      </c>
      <c r="B434" s="5">
        <f t="shared" si="244"/>
        <v>11</v>
      </c>
      <c r="C434" s="5">
        <f t="shared" si="245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6"/>
        <v>44568</v>
      </c>
      <c r="L434" s="5">
        <f t="shared" si="218"/>
        <v>1</v>
      </c>
      <c r="M434" s="5">
        <f t="shared" si="247"/>
        <v>2022</v>
      </c>
      <c r="N434" s="7">
        <v>170</v>
      </c>
      <c r="O434" s="7">
        <f t="shared" si="241"/>
        <v>-170</v>
      </c>
      <c r="P434" s="7">
        <f t="shared" si="236"/>
        <v>0</v>
      </c>
      <c r="Q434" s="8">
        <f t="shared" si="233"/>
        <v>705603.45</v>
      </c>
      <c r="R434" s="43" t="s">
        <v>91</v>
      </c>
      <c r="S434" s="50" t="s">
        <v>633</v>
      </c>
    </row>
    <row r="435" spans="1:19" ht="31" x14ac:dyDescent="0.35">
      <c r="A435" s="4">
        <v>44523</v>
      </c>
      <c r="B435" s="5">
        <f t="shared" si="244"/>
        <v>11</v>
      </c>
      <c r="C435" s="5">
        <f t="shared" si="245"/>
        <v>2021</v>
      </c>
      <c r="D435" s="5" t="s">
        <v>489</v>
      </c>
      <c r="E435" s="5" t="s">
        <v>19</v>
      </c>
      <c r="F435" s="1" t="s">
        <v>20</v>
      </c>
      <c r="G435" s="92" t="s">
        <v>66</v>
      </c>
      <c r="H435" s="5">
        <v>3</v>
      </c>
      <c r="I435" s="5" t="s">
        <v>72</v>
      </c>
      <c r="J435" s="5">
        <v>45</v>
      </c>
      <c r="K435" s="4">
        <f t="shared" si="246"/>
        <v>44568</v>
      </c>
      <c r="L435" s="5">
        <f t="shared" si="218"/>
        <v>1</v>
      </c>
      <c r="M435" s="5">
        <f t="shared" si="247"/>
        <v>2022</v>
      </c>
      <c r="N435" s="7">
        <v>172.5</v>
      </c>
      <c r="O435" s="7">
        <f t="shared" si="241"/>
        <v>-172.5</v>
      </c>
      <c r="P435" s="7">
        <f t="shared" si="236"/>
        <v>0</v>
      </c>
      <c r="Q435" s="8">
        <f t="shared" si="233"/>
        <v>705775.95</v>
      </c>
      <c r="R435" s="43" t="s">
        <v>91</v>
      </c>
      <c r="S435" s="50" t="s">
        <v>634</v>
      </c>
    </row>
    <row r="436" spans="1:19" x14ac:dyDescent="0.35">
      <c r="A436" s="4">
        <v>44526</v>
      </c>
      <c r="B436" s="5">
        <f t="shared" si="244"/>
        <v>11</v>
      </c>
      <c r="C436" s="5">
        <f t="shared" si="245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6"/>
        <v>44526</v>
      </c>
      <c r="L436" s="5">
        <f t="shared" si="218"/>
        <v>11</v>
      </c>
      <c r="M436" s="5">
        <f t="shared" si="247"/>
        <v>2021</v>
      </c>
      <c r="N436" s="89">
        <v>2024</v>
      </c>
      <c r="O436" s="7">
        <f t="shared" ref="O436:O441" si="248">-N436</f>
        <v>-2024</v>
      </c>
      <c r="P436" s="7">
        <f t="shared" si="236"/>
        <v>0</v>
      </c>
      <c r="Q436" s="8">
        <f t="shared" si="233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4"/>
        <v>11</v>
      </c>
      <c r="C437" s="5">
        <f t="shared" si="245"/>
        <v>2021</v>
      </c>
      <c r="D437" s="5" t="s">
        <v>490</v>
      </c>
      <c r="E437" s="5" t="s">
        <v>407</v>
      </c>
      <c r="F437" s="1" t="s">
        <v>408</v>
      </c>
      <c r="G437" s="92" t="s">
        <v>66</v>
      </c>
      <c r="H437" s="5">
        <v>4</v>
      </c>
      <c r="I437" s="5" t="s">
        <v>5</v>
      </c>
      <c r="J437" s="5">
        <v>0</v>
      </c>
      <c r="K437" s="4">
        <f t="shared" si="246"/>
        <v>44526</v>
      </c>
      <c r="L437" s="5">
        <f t="shared" si="218"/>
        <v>11</v>
      </c>
      <c r="M437" s="5">
        <f t="shared" si="247"/>
        <v>2021</v>
      </c>
      <c r="N437" s="7">
        <v>250</v>
      </c>
      <c r="O437" s="7">
        <f t="shared" si="248"/>
        <v>-250</v>
      </c>
      <c r="P437" s="7">
        <f t="shared" si="236"/>
        <v>0</v>
      </c>
      <c r="Q437" s="8">
        <f t="shared" si="233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4"/>
        <v>11</v>
      </c>
      <c r="C438" s="5">
        <f t="shared" si="245"/>
        <v>2021</v>
      </c>
      <c r="D438" s="5" t="s">
        <v>490</v>
      </c>
      <c r="E438" s="5" t="s">
        <v>407</v>
      </c>
      <c r="F438" s="1" t="s">
        <v>408</v>
      </c>
      <c r="G438" s="97" t="s">
        <v>46</v>
      </c>
      <c r="H438" s="5">
        <v>1</v>
      </c>
      <c r="I438" s="5" t="s">
        <v>5</v>
      </c>
      <c r="J438" s="5">
        <v>0</v>
      </c>
      <c r="K438" s="4">
        <f t="shared" si="246"/>
        <v>44526</v>
      </c>
      <c r="L438" s="5">
        <f t="shared" si="218"/>
        <v>11</v>
      </c>
      <c r="M438" s="5">
        <f t="shared" si="247"/>
        <v>2021</v>
      </c>
      <c r="N438" s="7">
        <v>100</v>
      </c>
      <c r="O438" s="7">
        <f t="shared" si="248"/>
        <v>-100</v>
      </c>
      <c r="P438" s="7">
        <f t="shared" si="236"/>
        <v>0</v>
      </c>
      <c r="Q438" s="8">
        <f t="shared" si="233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4"/>
        <v>11</v>
      </c>
      <c r="C439" s="5">
        <f t="shared" si="245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6"/>
        <v>44526</v>
      </c>
      <c r="L439" s="5">
        <f t="shared" si="218"/>
        <v>11</v>
      </c>
      <c r="M439" s="5">
        <f t="shared" si="247"/>
        <v>2021</v>
      </c>
      <c r="N439" s="7">
        <v>2024</v>
      </c>
      <c r="O439" s="7">
        <f t="shared" si="248"/>
        <v>-2024</v>
      </c>
      <c r="P439" s="7">
        <f t="shared" ref="P439:P517" si="249">SUM(N439+O439)</f>
        <v>0</v>
      </c>
      <c r="Q439" s="8">
        <f t="shared" ref="Q439:Q502" si="250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4"/>
        <v>11</v>
      </c>
      <c r="C440" s="5">
        <f t="shared" si="245"/>
        <v>2021</v>
      </c>
      <c r="D440" s="5" t="s">
        <v>493</v>
      </c>
      <c r="E440" s="5" t="s">
        <v>53</v>
      </c>
      <c r="F440" s="6" t="s">
        <v>54</v>
      </c>
      <c r="G440" s="92" t="s">
        <v>69</v>
      </c>
      <c r="H440" s="5">
        <v>1</v>
      </c>
      <c r="I440" s="5" t="s">
        <v>5</v>
      </c>
      <c r="J440" s="5">
        <v>0</v>
      </c>
      <c r="K440" s="4">
        <f t="shared" si="246"/>
        <v>44529</v>
      </c>
      <c r="L440" s="5">
        <f t="shared" si="218"/>
        <v>11</v>
      </c>
      <c r="M440" s="5">
        <f t="shared" si="247"/>
        <v>2021</v>
      </c>
      <c r="N440" s="7">
        <v>2090</v>
      </c>
      <c r="O440" s="7">
        <f t="shared" si="248"/>
        <v>-2090</v>
      </c>
      <c r="P440" s="7">
        <f t="shared" si="249"/>
        <v>0</v>
      </c>
      <c r="Q440" s="8">
        <f t="shared" si="250"/>
        <v>712263.95</v>
      </c>
      <c r="R440" s="43" t="s">
        <v>5</v>
      </c>
      <c r="S440" s="12" t="s">
        <v>591</v>
      </c>
    </row>
    <row r="441" spans="1:19" ht="31" x14ac:dyDescent="0.35">
      <c r="A441" s="4">
        <v>44529</v>
      </c>
      <c r="B441" s="5">
        <f t="shared" si="244"/>
        <v>11</v>
      </c>
      <c r="C441" s="5">
        <f t="shared" si="245"/>
        <v>2021</v>
      </c>
      <c r="D441" s="5" t="s">
        <v>493</v>
      </c>
      <c r="E441" s="5" t="s">
        <v>53</v>
      </c>
      <c r="F441" s="6" t="s">
        <v>54</v>
      </c>
      <c r="G441" s="99" t="s">
        <v>224</v>
      </c>
      <c r="H441" s="5">
        <v>4</v>
      </c>
      <c r="I441" s="5" t="s">
        <v>5</v>
      </c>
      <c r="J441" s="5">
        <v>0</v>
      </c>
      <c r="K441" s="4">
        <f t="shared" si="246"/>
        <v>44529</v>
      </c>
      <c r="L441" s="5">
        <f t="shared" si="218"/>
        <v>11</v>
      </c>
      <c r="M441" s="5">
        <f t="shared" si="247"/>
        <v>2021</v>
      </c>
      <c r="N441" s="7">
        <v>1406</v>
      </c>
      <c r="O441" s="7">
        <f t="shared" si="248"/>
        <v>-1406</v>
      </c>
      <c r="P441" s="7">
        <f t="shared" si="249"/>
        <v>0</v>
      </c>
      <c r="Q441" s="8">
        <f t="shared" si="250"/>
        <v>713669.95</v>
      </c>
      <c r="R441" s="43" t="s">
        <v>5</v>
      </c>
      <c r="S441" s="12" t="s">
        <v>591</v>
      </c>
    </row>
    <row r="442" spans="1:19" x14ac:dyDescent="0.35">
      <c r="A442" s="4">
        <v>44537</v>
      </c>
      <c r="B442" s="5">
        <f t="shared" si="244"/>
        <v>12</v>
      </c>
      <c r="C442" s="5">
        <f t="shared" si="245"/>
        <v>2021</v>
      </c>
      <c r="D442" s="5" t="s">
        <v>510</v>
      </c>
      <c r="E442" s="5" t="s">
        <v>416</v>
      </c>
      <c r="F442" s="6" t="s">
        <v>417</v>
      </c>
      <c r="G442" s="92" t="s">
        <v>69</v>
      </c>
      <c r="H442" s="5">
        <v>3</v>
      </c>
      <c r="I442" s="5" t="s">
        <v>5</v>
      </c>
      <c r="J442" s="5">
        <v>0</v>
      </c>
      <c r="K442" s="4">
        <f t="shared" ref="K442:K446" si="251">A442+J442</f>
        <v>44537</v>
      </c>
      <c r="L442" s="5">
        <f t="shared" si="218"/>
        <v>12</v>
      </c>
      <c r="M442" s="5">
        <f t="shared" ref="M442:M446" si="252">YEAR(K442)</f>
        <v>2021</v>
      </c>
      <c r="N442" s="7">
        <v>6138</v>
      </c>
      <c r="O442" s="7">
        <f t="shared" ref="O442:O456" si="253">-N442</f>
        <v>-6138</v>
      </c>
      <c r="P442" s="7">
        <f t="shared" si="249"/>
        <v>0</v>
      </c>
      <c r="Q442" s="8">
        <f t="shared" si="250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4"/>
        <v>12</v>
      </c>
      <c r="C443" s="5">
        <f t="shared" si="245"/>
        <v>2021</v>
      </c>
      <c r="D443" s="5" t="s">
        <v>510</v>
      </c>
      <c r="E443" s="5" t="s">
        <v>416</v>
      </c>
      <c r="F443" s="6" t="s">
        <v>417</v>
      </c>
      <c r="G443" s="109" t="s">
        <v>456</v>
      </c>
      <c r="H443" s="5">
        <v>9</v>
      </c>
      <c r="I443" s="5" t="s">
        <v>5</v>
      </c>
      <c r="J443" s="5">
        <v>0</v>
      </c>
      <c r="K443" s="4">
        <f t="shared" si="251"/>
        <v>44537</v>
      </c>
      <c r="L443" s="5">
        <f t="shared" si="218"/>
        <v>12</v>
      </c>
      <c r="M443" s="5">
        <f t="shared" si="252"/>
        <v>2021</v>
      </c>
      <c r="N443" s="7">
        <v>3263.4</v>
      </c>
      <c r="O443" s="7">
        <f t="shared" si="253"/>
        <v>-3263.4</v>
      </c>
      <c r="P443" s="7">
        <f t="shared" si="249"/>
        <v>0</v>
      </c>
      <c r="Q443" s="8">
        <f t="shared" si="250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4"/>
        <v>12</v>
      </c>
      <c r="C444" s="5">
        <f t="shared" si="245"/>
        <v>2021</v>
      </c>
      <c r="D444" s="5" t="s">
        <v>510</v>
      </c>
      <c r="E444" s="5" t="s">
        <v>416</v>
      </c>
      <c r="F444" s="6" t="s">
        <v>417</v>
      </c>
      <c r="G444" s="92" t="s">
        <v>422</v>
      </c>
      <c r="H444" s="5">
        <v>6</v>
      </c>
      <c r="I444" s="5" t="s">
        <v>5</v>
      </c>
      <c r="J444" s="5">
        <v>0</v>
      </c>
      <c r="K444" s="4">
        <f t="shared" si="251"/>
        <v>44537</v>
      </c>
      <c r="L444" s="5">
        <f t="shared" ref="L444:L477" si="254">MONTH(K444)</f>
        <v>12</v>
      </c>
      <c r="M444" s="5">
        <f t="shared" si="252"/>
        <v>2021</v>
      </c>
      <c r="N444" s="7">
        <v>2430</v>
      </c>
      <c r="O444" s="7">
        <f t="shared" si="253"/>
        <v>-2430</v>
      </c>
      <c r="P444" s="7">
        <f t="shared" si="249"/>
        <v>0</v>
      </c>
      <c r="Q444" s="8">
        <f t="shared" si="250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4"/>
        <v>12</v>
      </c>
      <c r="C445" s="5">
        <f t="shared" si="245"/>
        <v>2021</v>
      </c>
      <c r="D445" s="5" t="s">
        <v>510</v>
      </c>
      <c r="E445" s="5" t="s">
        <v>416</v>
      </c>
      <c r="F445" s="6" t="s">
        <v>417</v>
      </c>
      <c r="G445" s="92" t="s">
        <v>66</v>
      </c>
      <c r="H445" s="5">
        <v>3</v>
      </c>
      <c r="I445" s="5" t="s">
        <v>5</v>
      </c>
      <c r="J445" s="5">
        <v>0</v>
      </c>
      <c r="K445" s="4">
        <f t="shared" si="251"/>
        <v>44537</v>
      </c>
      <c r="L445" s="5">
        <f t="shared" si="254"/>
        <v>12</v>
      </c>
      <c r="M445" s="5">
        <f t="shared" si="252"/>
        <v>2021</v>
      </c>
      <c r="N445" s="7">
        <v>187.5</v>
      </c>
      <c r="O445" s="7">
        <f t="shared" si="253"/>
        <v>-187.5</v>
      </c>
      <c r="P445" s="7">
        <f t="shared" si="249"/>
        <v>0</v>
      </c>
      <c r="Q445" s="8">
        <f t="shared" si="250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4"/>
        <v>12</v>
      </c>
      <c r="C446" s="5">
        <f t="shared" si="245"/>
        <v>2021</v>
      </c>
      <c r="D446" s="5" t="s">
        <v>510</v>
      </c>
      <c r="E446" s="5" t="s">
        <v>416</v>
      </c>
      <c r="F446" s="6" t="s">
        <v>417</v>
      </c>
      <c r="G446" s="110" t="s">
        <v>387</v>
      </c>
      <c r="H446" s="5">
        <v>2</v>
      </c>
      <c r="I446" s="5" t="s">
        <v>5</v>
      </c>
      <c r="J446" s="5">
        <v>0</v>
      </c>
      <c r="K446" s="4">
        <f t="shared" si="251"/>
        <v>44537</v>
      </c>
      <c r="L446" s="5">
        <f t="shared" si="254"/>
        <v>12</v>
      </c>
      <c r="M446" s="5">
        <f t="shared" si="252"/>
        <v>2021</v>
      </c>
      <c r="N446" s="7">
        <v>170</v>
      </c>
      <c r="O446" s="7">
        <f t="shared" si="253"/>
        <v>-170</v>
      </c>
      <c r="P446" s="7">
        <f t="shared" si="249"/>
        <v>0</v>
      </c>
      <c r="Q446" s="8">
        <f t="shared" si="250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4"/>
        <v>12</v>
      </c>
      <c r="C447" s="5">
        <f t="shared" si="245"/>
        <v>2021</v>
      </c>
      <c r="D447" s="5" t="s">
        <v>511</v>
      </c>
      <c r="E447" s="5" t="s">
        <v>232</v>
      </c>
      <c r="F447" s="1" t="s">
        <v>233</v>
      </c>
      <c r="G447" s="92" t="s">
        <v>69</v>
      </c>
      <c r="H447" s="5">
        <v>1</v>
      </c>
      <c r="I447" s="5" t="s">
        <v>5</v>
      </c>
      <c r="J447" s="5">
        <v>0</v>
      </c>
      <c r="K447" s="4">
        <f t="shared" ref="K447:K456" si="255">A447+J447</f>
        <v>44540</v>
      </c>
      <c r="L447" s="5">
        <f t="shared" si="254"/>
        <v>12</v>
      </c>
      <c r="M447" s="5">
        <f t="shared" ref="M447:M456" si="256">YEAR(K447)</f>
        <v>2021</v>
      </c>
      <c r="N447" s="7">
        <v>2112</v>
      </c>
      <c r="O447" s="7">
        <f t="shared" si="253"/>
        <v>-2112</v>
      </c>
      <c r="P447" s="7">
        <f t="shared" si="249"/>
        <v>0</v>
      </c>
      <c r="Q447" s="8">
        <f t="shared" si="250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4"/>
        <v>12</v>
      </c>
      <c r="C448" s="5">
        <f t="shared" si="245"/>
        <v>2021</v>
      </c>
      <c r="D448" s="5" t="s">
        <v>511</v>
      </c>
      <c r="E448" s="5" t="s">
        <v>232</v>
      </c>
      <c r="F448" s="1" t="s">
        <v>233</v>
      </c>
      <c r="G448" s="99" t="s">
        <v>425</v>
      </c>
      <c r="H448" s="5">
        <v>1</v>
      </c>
      <c r="I448" s="5" t="s">
        <v>5</v>
      </c>
      <c r="J448" s="5">
        <v>0</v>
      </c>
      <c r="K448" s="4">
        <f t="shared" si="255"/>
        <v>44540</v>
      </c>
      <c r="L448" s="5">
        <f t="shared" si="254"/>
        <v>12</v>
      </c>
      <c r="M448" s="5">
        <f t="shared" si="256"/>
        <v>2021</v>
      </c>
      <c r="N448" s="7">
        <v>60</v>
      </c>
      <c r="O448" s="7">
        <f t="shared" si="253"/>
        <v>-60</v>
      </c>
      <c r="P448" s="7">
        <f t="shared" si="249"/>
        <v>0</v>
      </c>
      <c r="Q448" s="8">
        <f t="shared" si="250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4"/>
        <v>12</v>
      </c>
      <c r="C449" s="5">
        <f t="shared" si="245"/>
        <v>2021</v>
      </c>
      <c r="D449" s="5" t="s">
        <v>511</v>
      </c>
      <c r="E449" s="5" t="s">
        <v>232</v>
      </c>
      <c r="F449" s="1" t="s">
        <v>233</v>
      </c>
      <c r="G449" s="93" t="s">
        <v>24</v>
      </c>
      <c r="H449" s="5">
        <v>1</v>
      </c>
      <c r="I449" s="5" t="s">
        <v>5</v>
      </c>
      <c r="J449" s="5">
        <v>0</v>
      </c>
      <c r="K449" s="4">
        <f t="shared" si="255"/>
        <v>44540</v>
      </c>
      <c r="L449" s="5">
        <f t="shared" si="254"/>
        <v>12</v>
      </c>
      <c r="M449" s="5">
        <f t="shared" si="256"/>
        <v>2021</v>
      </c>
      <c r="N449" s="7">
        <v>270</v>
      </c>
      <c r="O449" s="7">
        <f t="shared" si="253"/>
        <v>-270</v>
      </c>
      <c r="P449" s="7">
        <f t="shared" si="249"/>
        <v>0</v>
      </c>
      <c r="Q449" s="8">
        <f t="shared" si="250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4"/>
        <v>12</v>
      </c>
      <c r="C450" s="5">
        <f t="shared" si="245"/>
        <v>2021</v>
      </c>
      <c r="D450" s="5" t="s">
        <v>511</v>
      </c>
      <c r="E450" s="5" t="s">
        <v>232</v>
      </c>
      <c r="F450" s="1" t="s">
        <v>233</v>
      </c>
      <c r="G450" s="105" t="s">
        <v>239</v>
      </c>
      <c r="H450" s="5">
        <v>2</v>
      </c>
      <c r="I450" s="5" t="s">
        <v>5</v>
      </c>
      <c r="J450" s="5">
        <v>0</v>
      </c>
      <c r="K450" s="4">
        <f t="shared" si="255"/>
        <v>44540</v>
      </c>
      <c r="L450" s="5">
        <f t="shared" si="254"/>
        <v>12</v>
      </c>
      <c r="M450" s="5">
        <f t="shared" si="256"/>
        <v>2021</v>
      </c>
      <c r="N450" s="7">
        <v>320</v>
      </c>
      <c r="O450" s="7">
        <f t="shared" si="253"/>
        <v>-320</v>
      </c>
      <c r="P450" s="7">
        <f t="shared" si="249"/>
        <v>0</v>
      </c>
      <c r="Q450" s="8">
        <f t="shared" si="250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4"/>
        <v>12</v>
      </c>
      <c r="C451" s="5">
        <f t="shared" si="245"/>
        <v>2021</v>
      </c>
      <c r="D451" s="5" t="s">
        <v>511</v>
      </c>
      <c r="E451" s="5" t="s">
        <v>232</v>
      </c>
      <c r="F451" s="1" t="s">
        <v>233</v>
      </c>
      <c r="G451" s="99" t="s">
        <v>298</v>
      </c>
      <c r="H451" s="5">
        <v>1</v>
      </c>
      <c r="I451" s="5" t="s">
        <v>5</v>
      </c>
      <c r="J451" s="5">
        <v>0</v>
      </c>
      <c r="K451" s="4">
        <f t="shared" si="255"/>
        <v>44540</v>
      </c>
      <c r="L451" s="5">
        <f t="shared" si="254"/>
        <v>12</v>
      </c>
      <c r="M451" s="5">
        <f t="shared" si="256"/>
        <v>2021</v>
      </c>
      <c r="N451" s="7">
        <v>390</v>
      </c>
      <c r="O451" s="7">
        <f t="shared" si="253"/>
        <v>-390</v>
      </c>
      <c r="P451" s="7">
        <f t="shared" si="249"/>
        <v>0</v>
      </c>
      <c r="Q451" s="8">
        <f t="shared" si="250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4"/>
        <v>12</v>
      </c>
      <c r="C452" s="5">
        <f t="shared" si="245"/>
        <v>2021</v>
      </c>
      <c r="D452" s="5" t="s">
        <v>511</v>
      </c>
      <c r="E452" s="5" t="s">
        <v>232</v>
      </c>
      <c r="F452" s="1" t="s">
        <v>233</v>
      </c>
      <c r="G452" s="110" t="s">
        <v>387</v>
      </c>
      <c r="H452" s="5">
        <v>2</v>
      </c>
      <c r="I452" s="5" t="s">
        <v>5</v>
      </c>
      <c r="J452" s="5">
        <v>0</v>
      </c>
      <c r="K452" s="4">
        <f t="shared" si="255"/>
        <v>44540</v>
      </c>
      <c r="L452" s="5">
        <f t="shared" si="254"/>
        <v>12</v>
      </c>
      <c r="M452" s="5">
        <f t="shared" si="256"/>
        <v>2021</v>
      </c>
      <c r="N452" s="7">
        <v>170</v>
      </c>
      <c r="O452" s="7">
        <f t="shared" si="253"/>
        <v>-170</v>
      </c>
      <c r="P452" s="7">
        <f t="shared" si="249"/>
        <v>0</v>
      </c>
      <c r="Q452" s="8">
        <f t="shared" si="250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4"/>
        <v>12</v>
      </c>
      <c r="C453" s="5">
        <f t="shared" si="245"/>
        <v>2021</v>
      </c>
      <c r="D453" s="5" t="s">
        <v>511</v>
      </c>
      <c r="E453" s="5" t="s">
        <v>232</v>
      </c>
      <c r="F453" s="1" t="s">
        <v>233</v>
      </c>
      <c r="G453" s="99" t="s">
        <v>538</v>
      </c>
      <c r="H453" s="5">
        <v>1</v>
      </c>
      <c r="I453" s="5" t="s">
        <v>5</v>
      </c>
      <c r="J453" s="5">
        <v>0</v>
      </c>
      <c r="K453" s="4">
        <f t="shared" si="255"/>
        <v>44540</v>
      </c>
      <c r="L453" s="5">
        <f t="shared" si="254"/>
        <v>12</v>
      </c>
      <c r="M453" s="5">
        <f t="shared" si="256"/>
        <v>2021</v>
      </c>
      <c r="N453" s="7">
        <v>45</v>
      </c>
      <c r="O453" s="7">
        <f t="shared" si="253"/>
        <v>-45</v>
      </c>
      <c r="P453" s="7">
        <f t="shared" si="249"/>
        <v>0</v>
      </c>
      <c r="Q453" s="8">
        <f t="shared" si="250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4"/>
        <v>12</v>
      </c>
      <c r="C454" s="5">
        <f t="shared" si="245"/>
        <v>2021</v>
      </c>
      <c r="D454" s="5" t="s">
        <v>511</v>
      </c>
      <c r="E454" s="5" t="s">
        <v>232</v>
      </c>
      <c r="F454" s="1" t="s">
        <v>233</v>
      </c>
      <c r="G454" s="110" t="s">
        <v>100</v>
      </c>
      <c r="H454" s="5">
        <v>1</v>
      </c>
      <c r="I454" s="5" t="s">
        <v>5</v>
      </c>
      <c r="J454" s="5">
        <v>0</v>
      </c>
      <c r="K454" s="4">
        <f t="shared" si="255"/>
        <v>44540</v>
      </c>
      <c r="L454" s="5">
        <f t="shared" si="254"/>
        <v>12</v>
      </c>
      <c r="M454" s="5">
        <f t="shared" si="256"/>
        <v>2021</v>
      </c>
      <c r="N454" s="7">
        <v>529.20000000000005</v>
      </c>
      <c r="O454" s="7">
        <f t="shared" si="253"/>
        <v>-529.20000000000005</v>
      </c>
      <c r="P454" s="7">
        <f t="shared" si="249"/>
        <v>0</v>
      </c>
      <c r="Q454" s="8">
        <f t="shared" si="250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4"/>
        <v>12</v>
      </c>
      <c r="C455" s="5">
        <f t="shared" si="245"/>
        <v>2021</v>
      </c>
      <c r="D455" s="5" t="s">
        <v>511</v>
      </c>
      <c r="E455" s="5" t="s">
        <v>232</v>
      </c>
      <c r="F455" s="1" t="s">
        <v>233</v>
      </c>
      <c r="G455" s="92" t="s">
        <v>101</v>
      </c>
      <c r="H455" s="5">
        <v>1</v>
      </c>
      <c r="I455" s="5" t="s">
        <v>5</v>
      </c>
      <c r="J455" s="5">
        <v>0</v>
      </c>
      <c r="K455" s="4">
        <f t="shared" si="255"/>
        <v>44540</v>
      </c>
      <c r="L455" s="5">
        <f t="shared" si="254"/>
        <v>12</v>
      </c>
      <c r="M455" s="5">
        <f t="shared" si="256"/>
        <v>2021</v>
      </c>
      <c r="N455" s="7">
        <v>529.20000000000005</v>
      </c>
      <c r="O455" s="7">
        <f t="shared" si="253"/>
        <v>-529.20000000000005</v>
      </c>
      <c r="P455" s="7">
        <f t="shared" si="249"/>
        <v>0</v>
      </c>
      <c r="Q455" s="8">
        <f t="shared" si="250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4"/>
        <v>12</v>
      </c>
      <c r="C456" s="5">
        <f t="shared" si="245"/>
        <v>2021</v>
      </c>
      <c r="D456" s="5" t="s">
        <v>511</v>
      </c>
      <c r="E456" s="5" t="s">
        <v>232</v>
      </c>
      <c r="F456" s="1" t="s">
        <v>233</v>
      </c>
      <c r="G456" s="99" t="s">
        <v>512</v>
      </c>
      <c r="H456" s="5">
        <v>1</v>
      </c>
      <c r="I456" s="5" t="s">
        <v>5</v>
      </c>
      <c r="J456" s="5">
        <v>0</v>
      </c>
      <c r="K456" s="4">
        <f t="shared" si="255"/>
        <v>44540</v>
      </c>
      <c r="L456" s="5">
        <f t="shared" si="254"/>
        <v>12</v>
      </c>
      <c r="M456" s="5">
        <f t="shared" si="256"/>
        <v>2021</v>
      </c>
      <c r="N456" s="7">
        <v>750</v>
      </c>
      <c r="O456" s="7">
        <f t="shared" si="253"/>
        <v>-750</v>
      </c>
      <c r="P456" s="7">
        <f t="shared" si="249"/>
        <v>0</v>
      </c>
      <c r="Q456" s="8">
        <f t="shared" si="250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4"/>
        <v>12</v>
      </c>
      <c r="C457" s="5">
        <f t="shared" si="245"/>
        <v>2021</v>
      </c>
      <c r="D457" s="5" t="s">
        <v>513</v>
      </c>
      <c r="E457" s="5" t="s">
        <v>416</v>
      </c>
      <c r="F457" s="6" t="s">
        <v>417</v>
      </c>
      <c r="G457" s="99" t="s">
        <v>514</v>
      </c>
      <c r="H457" s="5">
        <v>5</v>
      </c>
      <c r="I457" s="5" t="s">
        <v>5</v>
      </c>
      <c r="J457" s="5">
        <v>0</v>
      </c>
      <c r="K457" s="4">
        <f t="shared" ref="K457:K477" si="257">A457+J457</f>
        <v>44540</v>
      </c>
      <c r="L457" s="5">
        <f t="shared" si="254"/>
        <v>12</v>
      </c>
      <c r="M457" s="5">
        <f t="shared" ref="M457:M467" si="258">YEAR(K457)</f>
        <v>2021</v>
      </c>
      <c r="N457" s="7">
        <v>10462.5</v>
      </c>
      <c r="O457" s="7">
        <f>-332.3-5000-5000-130.2</f>
        <v>-10462.5</v>
      </c>
      <c r="P457" s="7">
        <f t="shared" si="249"/>
        <v>0</v>
      </c>
      <c r="Q457" s="8">
        <f t="shared" si="250"/>
        <v>741496.74999999988</v>
      </c>
      <c r="R457" s="43" t="s">
        <v>5</v>
      </c>
      <c r="S457" s="12" t="s">
        <v>640</v>
      </c>
    </row>
    <row r="458" spans="1:19" ht="31" x14ac:dyDescent="0.35">
      <c r="A458" s="4">
        <v>44540</v>
      </c>
      <c r="B458" s="5">
        <f t="shared" si="244"/>
        <v>12</v>
      </c>
      <c r="C458" s="5">
        <f t="shared" si="245"/>
        <v>2021</v>
      </c>
      <c r="D458" s="5" t="s">
        <v>513</v>
      </c>
      <c r="E458" s="5" t="s">
        <v>416</v>
      </c>
      <c r="F458" s="6" t="s">
        <v>417</v>
      </c>
      <c r="G458" s="99" t="s">
        <v>366</v>
      </c>
      <c r="H458" s="5">
        <v>6</v>
      </c>
      <c r="I458" s="5" t="s">
        <v>5</v>
      </c>
      <c r="J458" s="5">
        <v>0</v>
      </c>
      <c r="K458" s="4">
        <f t="shared" si="257"/>
        <v>44540</v>
      </c>
      <c r="L458" s="5">
        <f t="shared" si="254"/>
        <v>12</v>
      </c>
      <c r="M458" s="5">
        <f t="shared" si="258"/>
        <v>2021</v>
      </c>
      <c r="N458" s="7">
        <v>3420</v>
      </c>
      <c r="O458" s="7">
        <f>-2769.8-650.2</f>
        <v>-3420</v>
      </c>
      <c r="P458" s="7">
        <f t="shared" si="249"/>
        <v>0</v>
      </c>
      <c r="Q458" s="8">
        <f t="shared" si="250"/>
        <v>744916.74999999988</v>
      </c>
      <c r="R458" s="43" t="s">
        <v>5</v>
      </c>
      <c r="S458" s="12" t="s">
        <v>686</v>
      </c>
    </row>
    <row r="459" spans="1:19" ht="29" x14ac:dyDescent="0.35">
      <c r="A459" s="4">
        <v>44540</v>
      </c>
      <c r="B459" s="5">
        <f t="shared" si="244"/>
        <v>12</v>
      </c>
      <c r="C459" s="5">
        <f t="shared" si="245"/>
        <v>2021</v>
      </c>
      <c r="D459" s="5" t="s">
        <v>513</v>
      </c>
      <c r="E459" s="5" t="s">
        <v>416</v>
      </c>
      <c r="F459" s="6" t="s">
        <v>417</v>
      </c>
      <c r="G459" s="92" t="s">
        <v>422</v>
      </c>
      <c r="H459" s="5">
        <v>7</v>
      </c>
      <c r="I459" s="5" t="s">
        <v>5</v>
      </c>
      <c r="J459" s="5">
        <v>0</v>
      </c>
      <c r="K459" s="4">
        <f t="shared" si="257"/>
        <v>44540</v>
      </c>
      <c r="L459" s="5">
        <f t="shared" si="254"/>
        <v>12</v>
      </c>
      <c r="M459" s="5">
        <f t="shared" si="258"/>
        <v>2021</v>
      </c>
      <c r="N459" s="7">
        <v>2835</v>
      </c>
      <c r="O459" s="7">
        <f t="shared" ref="O459:O463" si="259">-N459</f>
        <v>-2835</v>
      </c>
      <c r="P459" s="7">
        <f t="shared" si="249"/>
        <v>0</v>
      </c>
      <c r="Q459" s="8">
        <f t="shared" si="250"/>
        <v>747751.74999999988</v>
      </c>
      <c r="R459" s="43" t="s">
        <v>5</v>
      </c>
      <c r="S459" s="12" t="s">
        <v>685</v>
      </c>
    </row>
    <row r="460" spans="1:19" x14ac:dyDescent="0.35">
      <c r="A460" s="4">
        <v>44540</v>
      </c>
      <c r="B460" s="5">
        <f t="shared" si="244"/>
        <v>12</v>
      </c>
      <c r="C460" s="5">
        <f t="shared" si="245"/>
        <v>2021</v>
      </c>
      <c r="D460" s="5" t="s">
        <v>513</v>
      </c>
      <c r="E460" s="5" t="s">
        <v>416</v>
      </c>
      <c r="F460" s="6" t="s">
        <v>417</v>
      </c>
      <c r="G460" s="92" t="s">
        <v>66</v>
      </c>
      <c r="H460" s="5">
        <v>5</v>
      </c>
      <c r="I460" s="5" t="s">
        <v>5</v>
      </c>
      <c r="J460" s="5">
        <v>0</v>
      </c>
      <c r="K460" s="4">
        <f t="shared" si="257"/>
        <v>44540</v>
      </c>
      <c r="L460" s="5">
        <f t="shared" si="254"/>
        <v>12</v>
      </c>
      <c r="M460" s="5">
        <f t="shared" si="258"/>
        <v>2021</v>
      </c>
      <c r="N460" s="7">
        <v>312.5</v>
      </c>
      <c r="O460" s="7">
        <f t="shared" si="259"/>
        <v>-312.5</v>
      </c>
      <c r="P460" s="7">
        <f t="shared" si="249"/>
        <v>0</v>
      </c>
      <c r="Q460" s="8">
        <f t="shared" si="250"/>
        <v>748064.24999999988</v>
      </c>
      <c r="R460" s="43" t="s">
        <v>5</v>
      </c>
      <c r="S460" s="12" t="s">
        <v>685</v>
      </c>
    </row>
    <row r="461" spans="1:19" x14ac:dyDescent="0.35">
      <c r="A461" s="4">
        <v>44540</v>
      </c>
      <c r="B461" s="5">
        <f t="shared" si="244"/>
        <v>12</v>
      </c>
      <c r="C461" s="5">
        <f t="shared" si="245"/>
        <v>2021</v>
      </c>
      <c r="D461" s="5" t="s">
        <v>513</v>
      </c>
      <c r="E461" s="5" t="s">
        <v>416</v>
      </c>
      <c r="F461" s="6" t="s">
        <v>417</v>
      </c>
      <c r="G461" s="99" t="s">
        <v>437</v>
      </c>
      <c r="H461" s="5">
        <v>1</v>
      </c>
      <c r="I461" s="5" t="s">
        <v>5</v>
      </c>
      <c r="J461" s="5">
        <v>0</v>
      </c>
      <c r="K461" s="4">
        <f t="shared" si="257"/>
        <v>44540</v>
      </c>
      <c r="L461" s="5">
        <f t="shared" si="254"/>
        <v>12</v>
      </c>
      <c r="M461" s="5">
        <f t="shared" si="258"/>
        <v>2021</v>
      </c>
      <c r="N461" s="7">
        <v>1000</v>
      </c>
      <c r="O461" s="7">
        <f t="shared" si="259"/>
        <v>-1000</v>
      </c>
      <c r="P461" s="7">
        <f t="shared" si="249"/>
        <v>0</v>
      </c>
      <c r="Q461" s="8">
        <f t="shared" si="250"/>
        <v>749064.24999999988</v>
      </c>
      <c r="R461" s="43" t="s">
        <v>5</v>
      </c>
      <c r="S461" s="12" t="s">
        <v>685</v>
      </c>
    </row>
    <row r="462" spans="1:19" x14ac:dyDescent="0.35">
      <c r="A462" s="4">
        <v>44540</v>
      </c>
      <c r="B462" s="5">
        <f t="shared" si="244"/>
        <v>12</v>
      </c>
      <c r="C462" s="5">
        <f t="shared" si="245"/>
        <v>2021</v>
      </c>
      <c r="D462" s="5" t="s">
        <v>513</v>
      </c>
      <c r="E462" s="5" t="s">
        <v>416</v>
      </c>
      <c r="F462" s="6" t="s">
        <v>417</v>
      </c>
      <c r="G462" s="110" t="s">
        <v>387</v>
      </c>
      <c r="H462" s="5">
        <v>2</v>
      </c>
      <c r="I462" s="5" t="s">
        <v>5</v>
      </c>
      <c r="J462" s="5">
        <v>0</v>
      </c>
      <c r="K462" s="4">
        <f t="shared" si="257"/>
        <v>44540</v>
      </c>
      <c r="L462" s="5">
        <f t="shared" si="254"/>
        <v>12</v>
      </c>
      <c r="M462" s="5">
        <f t="shared" si="258"/>
        <v>2021</v>
      </c>
      <c r="N462" s="7">
        <v>170</v>
      </c>
      <c r="O462" s="7">
        <f t="shared" si="259"/>
        <v>-170</v>
      </c>
      <c r="P462" s="7">
        <f t="shared" si="249"/>
        <v>0</v>
      </c>
      <c r="Q462" s="8">
        <f t="shared" si="250"/>
        <v>749234.24999999988</v>
      </c>
      <c r="R462" s="43" t="s">
        <v>5</v>
      </c>
      <c r="S462" s="12" t="s">
        <v>685</v>
      </c>
    </row>
    <row r="463" spans="1:19" ht="29" x14ac:dyDescent="0.35">
      <c r="A463" s="4">
        <v>44540</v>
      </c>
      <c r="B463" s="5">
        <f t="shared" si="244"/>
        <v>12</v>
      </c>
      <c r="C463" s="5">
        <f t="shared" si="245"/>
        <v>2021</v>
      </c>
      <c r="D463" s="5" t="s">
        <v>513</v>
      </c>
      <c r="E463" s="5" t="s">
        <v>416</v>
      </c>
      <c r="F463" s="6" t="s">
        <v>417</v>
      </c>
      <c r="G463" s="110" t="s">
        <v>515</v>
      </c>
      <c r="H463" s="5">
        <v>1</v>
      </c>
      <c r="I463" s="5" t="s">
        <v>5</v>
      </c>
      <c r="J463" s="5">
        <v>0</v>
      </c>
      <c r="K463" s="4">
        <f t="shared" si="257"/>
        <v>44540</v>
      </c>
      <c r="L463" s="5">
        <f t="shared" si="254"/>
        <v>12</v>
      </c>
      <c r="M463" s="5">
        <f t="shared" si="258"/>
        <v>2021</v>
      </c>
      <c r="N463" s="7">
        <v>484.5</v>
      </c>
      <c r="O463" s="7">
        <f t="shared" si="259"/>
        <v>-484.5</v>
      </c>
      <c r="P463" s="7">
        <f t="shared" si="249"/>
        <v>0</v>
      </c>
      <c r="Q463" s="8">
        <f t="shared" si="250"/>
        <v>749718.74999999988</v>
      </c>
      <c r="R463" s="43" t="s">
        <v>5</v>
      </c>
      <c r="S463" s="12" t="s">
        <v>685</v>
      </c>
    </row>
    <row r="464" spans="1:19" x14ac:dyDescent="0.35">
      <c r="A464" s="4">
        <v>44545</v>
      </c>
      <c r="B464" s="5">
        <f t="shared" si="244"/>
        <v>12</v>
      </c>
      <c r="C464" s="5">
        <f t="shared" si="245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7"/>
        <v>44665</v>
      </c>
      <c r="L464" s="5">
        <f t="shared" si="254"/>
        <v>4</v>
      </c>
      <c r="M464" s="5">
        <f t="shared" si="258"/>
        <v>2022</v>
      </c>
      <c r="N464" s="7">
        <v>12144</v>
      </c>
      <c r="O464" s="7">
        <f t="shared" ref="O464:O468" si="260">-N464</f>
        <v>-12144</v>
      </c>
      <c r="P464" s="7">
        <f t="shared" si="249"/>
        <v>0</v>
      </c>
      <c r="Q464" s="8">
        <f t="shared" si="250"/>
        <v>761862.74999999988</v>
      </c>
      <c r="R464" s="43" t="s">
        <v>91</v>
      </c>
      <c r="S464" s="12" t="s">
        <v>678</v>
      </c>
    </row>
    <row r="465" spans="1:19" x14ac:dyDescent="0.35">
      <c r="A465" s="4">
        <v>44545</v>
      </c>
      <c r="B465" s="5">
        <f t="shared" si="244"/>
        <v>12</v>
      </c>
      <c r="C465" s="5">
        <f t="shared" si="245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7"/>
        <v>44665</v>
      </c>
      <c r="L465" s="5">
        <f t="shared" si="254"/>
        <v>4</v>
      </c>
      <c r="M465" s="5">
        <f t="shared" si="258"/>
        <v>2022</v>
      </c>
      <c r="N465" s="7">
        <v>10120</v>
      </c>
      <c r="O465" s="7">
        <f t="shared" si="260"/>
        <v>-10120</v>
      </c>
      <c r="P465" s="7">
        <f t="shared" si="249"/>
        <v>0</v>
      </c>
      <c r="Q465" s="8">
        <f t="shared" si="250"/>
        <v>771982.74999999988</v>
      </c>
      <c r="R465" s="43" t="s">
        <v>91</v>
      </c>
      <c r="S465" s="12" t="s">
        <v>764</v>
      </c>
    </row>
    <row r="466" spans="1:19" x14ac:dyDescent="0.35">
      <c r="A466" s="4">
        <v>44545</v>
      </c>
      <c r="B466" s="5">
        <f t="shared" si="244"/>
        <v>12</v>
      </c>
      <c r="C466" s="5">
        <f t="shared" si="245"/>
        <v>2021</v>
      </c>
      <c r="D466" s="5" t="s">
        <v>517</v>
      </c>
      <c r="E466" s="5" t="s">
        <v>22</v>
      </c>
      <c r="F466" s="6" t="s">
        <v>23</v>
      </c>
      <c r="G466" s="99" t="s">
        <v>518</v>
      </c>
      <c r="H466" s="5">
        <v>1</v>
      </c>
      <c r="I466" s="5" t="s">
        <v>50</v>
      </c>
      <c r="J466" s="5">
        <v>120</v>
      </c>
      <c r="K466" s="4">
        <f t="shared" si="257"/>
        <v>44665</v>
      </c>
      <c r="L466" s="5">
        <f t="shared" si="254"/>
        <v>4</v>
      </c>
      <c r="M466" s="5">
        <f t="shared" si="258"/>
        <v>2022</v>
      </c>
      <c r="N466" s="7">
        <v>2024</v>
      </c>
      <c r="O466" s="7">
        <f t="shared" si="260"/>
        <v>-2024</v>
      </c>
      <c r="P466" s="7">
        <f t="shared" si="249"/>
        <v>0</v>
      </c>
      <c r="Q466" s="8">
        <f t="shared" si="250"/>
        <v>774006.74999999988</v>
      </c>
      <c r="R466" s="43" t="s">
        <v>91</v>
      </c>
      <c r="S466" s="12" t="s">
        <v>764</v>
      </c>
    </row>
    <row r="467" spans="1:19" x14ac:dyDescent="0.35">
      <c r="A467" s="4">
        <v>44545</v>
      </c>
      <c r="B467" s="5">
        <f t="shared" si="244"/>
        <v>12</v>
      </c>
      <c r="C467" s="5">
        <f t="shared" si="245"/>
        <v>2021</v>
      </c>
      <c r="D467" s="5" t="s">
        <v>517</v>
      </c>
      <c r="E467" s="5" t="s">
        <v>22</v>
      </c>
      <c r="F467" s="6" t="s">
        <v>23</v>
      </c>
      <c r="G467" s="110" t="s">
        <v>387</v>
      </c>
      <c r="H467" s="5">
        <v>4</v>
      </c>
      <c r="I467" s="5" t="s">
        <v>50</v>
      </c>
      <c r="J467" s="5">
        <v>120</v>
      </c>
      <c r="K467" s="4">
        <f t="shared" si="257"/>
        <v>44665</v>
      </c>
      <c r="L467" s="5">
        <f t="shared" si="254"/>
        <v>4</v>
      </c>
      <c r="M467" s="5">
        <f t="shared" si="258"/>
        <v>2022</v>
      </c>
      <c r="N467" s="7">
        <v>340</v>
      </c>
      <c r="O467" s="7">
        <f t="shared" si="260"/>
        <v>-340</v>
      </c>
      <c r="P467" s="7">
        <f t="shared" si="249"/>
        <v>0</v>
      </c>
      <c r="Q467" s="8">
        <f t="shared" si="250"/>
        <v>774346.74999999988</v>
      </c>
      <c r="R467" s="43" t="s">
        <v>91</v>
      </c>
      <c r="S467" s="12" t="s">
        <v>764</v>
      </c>
    </row>
    <row r="468" spans="1:19" x14ac:dyDescent="0.35">
      <c r="A468" s="4">
        <v>44546</v>
      </c>
      <c r="B468" s="5">
        <f t="shared" si="244"/>
        <v>12</v>
      </c>
      <c r="C468" s="5">
        <f t="shared" si="245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7"/>
        <v>44666</v>
      </c>
      <c r="L468" s="5">
        <f t="shared" si="254"/>
        <v>4</v>
      </c>
      <c r="M468" s="5">
        <f t="shared" ref="M468:M477" si="261">YEAR(K468)</f>
        <v>2022</v>
      </c>
      <c r="N468" s="7">
        <v>390</v>
      </c>
      <c r="O468" s="7">
        <f t="shared" si="260"/>
        <v>-390</v>
      </c>
      <c r="P468" s="7">
        <f t="shared" si="249"/>
        <v>0</v>
      </c>
      <c r="Q468" s="8">
        <f t="shared" si="250"/>
        <v>774736.74999999988</v>
      </c>
      <c r="R468" s="43" t="s">
        <v>91</v>
      </c>
      <c r="S468" s="12" t="s">
        <v>764</v>
      </c>
    </row>
    <row r="469" spans="1:19" x14ac:dyDescent="0.35">
      <c r="A469" s="4">
        <v>44550</v>
      </c>
      <c r="B469" s="5">
        <f t="shared" si="244"/>
        <v>12</v>
      </c>
      <c r="C469" s="5">
        <f t="shared" si="245"/>
        <v>2021</v>
      </c>
      <c r="D469" s="5" t="s">
        <v>521</v>
      </c>
      <c r="E469" s="5" t="s">
        <v>416</v>
      </c>
      <c r="F469" s="6" t="s">
        <v>417</v>
      </c>
      <c r="G469" s="92" t="s">
        <v>69</v>
      </c>
      <c r="H469" s="5">
        <v>3</v>
      </c>
      <c r="I469" s="5" t="s">
        <v>5</v>
      </c>
      <c r="J469" s="5">
        <v>0</v>
      </c>
      <c r="K469" s="4">
        <f t="shared" si="257"/>
        <v>44550</v>
      </c>
      <c r="L469" s="5">
        <f t="shared" si="254"/>
        <v>12</v>
      </c>
      <c r="M469" s="5">
        <f t="shared" si="261"/>
        <v>2021</v>
      </c>
      <c r="N469" s="7">
        <v>6270</v>
      </c>
      <c r="O469" s="7">
        <f t="shared" ref="O469:O473" si="262">-N469</f>
        <v>-6270</v>
      </c>
      <c r="P469" s="7">
        <f t="shared" si="249"/>
        <v>0</v>
      </c>
      <c r="Q469" s="8">
        <f t="shared" si="250"/>
        <v>781006.74999999988</v>
      </c>
      <c r="R469" s="43" t="s">
        <v>5</v>
      </c>
      <c r="S469" s="12" t="s">
        <v>685</v>
      </c>
    </row>
    <row r="470" spans="1:19" x14ac:dyDescent="0.35">
      <c r="A470" s="4">
        <v>44550</v>
      </c>
      <c r="B470" s="5">
        <f t="shared" ref="B470:B471" si="263">MONTH(A470)</f>
        <v>12</v>
      </c>
      <c r="C470" s="5">
        <f t="shared" ref="C470:C471" si="264">YEAR(A470)</f>
        <v>2021</v>
      </c>
      <c r="D470" s="5" t="s">
        <v>521</v>
      </c>
      <c r="E470" s="5" t="s">
        <v>416</v>
      </c>
      <c r="F470" s="6" t="s">
        <v>417</v>
      </c>
      <c r="G470" s="92" t="s">
        <v>437</v>
      </c>
      <c r="H470" s="5">
        <v>1</v>
      </c>
      <c r="I470" s="5" t="s">
        <v>5</v>
      </c>
      <c r="J470" s="5">
        <v>0</v>
      </c>
      <c r="K470" s="4">
        <f t="shared" si="257"/>
        <v>44550</v>
      </c>
      <c r="L470" s="5">
        <f t="shared" si="254"/>
        <v>12</v>
      </c>
      <c r="M470" s="5">
        <f t="shared" si="261"/>
        <v>2021</v>
      </c>
      <c r="N470" s="7">
        <v>1000</v>
      </c>
      <c r="O470" s="7">
        <f t="shared" si="262"/>
        <v>-1000</v>
      </c>
      <c r="P470" s="7">
        <f t="shared" si="249"/>
        <v>0</v>
      </c>
      <c r="Q470" s="8">
        <f t="shared" si="250"/>
        <v>782006.74999999988</v>
      </c>
      <c r="R470" s="43" t="s">
        <v>5</v>
      </c>
      <c r="S470" s="12" t="s">
        <v>685</v>
      </c>
    </row>
    <row r="471" spans="1:19" x14ac:dyDescent="0.35">
      <c r="A471" s="4">
        <v>44550</v>
      </c>
      <c r="B471" s="5">
        <f t="shared" si="263"/>
        <v>12</v>
      </c>
      <c r="C471" s="5">
        <f t="shared" si="264"/>
        <v>2021</v>
      </c>
      <c r="D471" s="5" t="s">
        <v>521</v>
      </c>
      <c r="E471" s="5" t="s">
        <v>416</v>
      </c>
      <c r="F471" s="6" t="s">
        <v>417</v>
      </c>
      <c r="G471" s="92" t="s">
        <v>66</v>
      </c>
      <c r="H471" s="5">
        <v>3</v>
      </c>
      <c r="I471" s="5" t="s">
        <v>5</v>
      </c>
      <c r="J471" s="5">
        <v>0</v>
      </c>
      <c r="K471" s="4">
        <f t="shared" si="257"/>
        <v>44550</v>
      </c>
      <c r="L471" s="5">
        <f t="shared" si="254"/>
        <v>12</v>
      </c>
      <c r="M471" s="5">
        <f t="shared" si="261"/>
        <v>2021</v>
      </c>
      <c r="N471" s="7">
        <v>187.5</v>
      </c>
      <c r="O471" s="7">
        <f t="shared" si="262"/>
        <v>-187.5</v>
      </c>
      <c r="P471" s="7">
        <f t="shared" si="249"/>
        <v>0</v>
      </c>
      <c r="Q471" s="8">
        <f t="shared" si="250"/>
        <v>782194.24999999988</v>
      </c>
      <c r="R471" s="43" t="s">
        <v>5</v>
      </c>
      <c r="S471" s="12" t="s">
        <v>685</v>
      </c>
    </row>
    <row r="472" spans="1:19" x14ac:dyDescent="0.35">
      <c r="A472" s="4">
        <v>44551</v>
      </c>
      <c r="B472" s="5">
        <f t="shared" si="244"/>
        <v>12</v>
      </c>
      <c r="C472" s="5">
        <f t="shared" si="245"/>
        <v>2021</v>
      </c>
      <c r="D472" s="5" t="s">
        <v>522</v>
      </c>
      <c r="E472" s="5" t="s">
        <v>22</v>
      </c>
      <c r="F472" s="6" t="s">
        <v>23</v>
      </c>
      <c r="G472" s="111" t="s">
        <v>523</v>
      </c>
      <c r="H472" s="5">
        <v>1</v>
      </c>
      <c r="I472" s="5" t="s">
        <v>50</v>
      </c>
      <c r="J472" s="5">
        <v>120</v>
      </c>
      <c r="K472" s="4">
        <f t="shared" si="257"/>
        <v>44671</v>
      </c>
      <c r="L472" s="5">
        <f t="shared" si="254"/>
        <v>4</v>
      </c>
      <c r="M472" s="5">
        <f t="shared" si="261"/>
        <v>2022</v>
      </c>
      <c r="N472" s="7">
        <v>513</v>
      </c>
      <c r="O472" s="7">
        <f t="shared" si="262"/>
        <v>-513</v>
      </c>
      <c r="P472" s="7">
        <f t="shared" si="249"/>
        <v>0</v>
      </c>
      <c r="Q472" s="8">
        <f t="shared" si="250"/>
        <v>782707.24999999988</v>
      </c>
      <c r="R472" s="43" t="s">
        <v>91</v>
      </c>
      <c r="S472" s="12" t="s">
        <v>764</v>
      </c>
    </row>
    <row r="473" spans="1:19" x14ac:dyDescent="0.35">
      <c r="A473" s="4">
        <v>44551</v>
      </c>
      <c r="B473" s="5">
        <f t="shared" ref="B473" si="265">MONTH(A473)</f>
        <v>12</v>
      </c>
      <c r="C473" s="5">
        <f t="shared" ref="C473" si="266">YEAR(A473)</f>
        <v>2021</v>
      </c>
      <c r="D473" s="5" t="s">
        <v>522</v>
      </c>
      <c r="E473" s="5" t="s">
        <v>22</v>
      </c>
      <c r="F473" s="6" t="s">
        <v>23</v>
      </c>
      <c r="G473" s="112" t="s">
        <v>524</v>
      </c>
      <c r="H473" s="5">
        <v>4</v>
      </c>
      <c r="I473" s="5" t="s">
        <v>519</v>
      </c>
      <c r="J473" s="5">
        <v>120</v>
      </c>
      <c r="K473" s="4">
        <f t="shared" si="257"/>
        <v>44671</v>
      </c>
      <c r="L473" s="5">
        <f t="shared" si="254"/>
        <v>4</v>
      </c>
      <c r="M473" s="5">
        <f t="shared" si="261"/>
        <v>2022</v>
      </c>
      <c r="N473" s="7">
        <v>2508.8000000000002</v>
      </c>
      <c r="O473" s="7">
        <f t="shared" si="262"/>
        <v>-2508.8000000000002</v>
      </c>
      <c r="P473" s="7">
        <f t="shared" si="249"/>
        <v>0</v>
      </c>
      <c r="Q473" s="8">
        <f t="shared" si="250"/>
        <v>785216.04999999993</v>
      </c>
      <c r="R473" s="43" t="s">
        <v>91</v>
      </c>
      <c r="S473" s="12" t="s">
        <v>764</v>
      </c>
    </row>
    <row r="474" spans="1:19" x14ac:dyDescent="0.35">
      <c r="A474" s="4">
        <v>44552</v>
      </c>
      <c r="B474" s="5">
        <f t="shared" si="244"/>
        <v>12</v>
      </c>
      <c r="C474" s="5">
        <f t="shared" si="245"/>
        <v>2021</v>
      </c>
      <c r="D474" s="5" t="s">
        <v>532</v>
      </c>
      <c r="E474" s="5" t="s">
        <v>416</v>
      </c>
      <c r="F474" s="6" t="s">
        <v>417</v>
      </c>
      <c r="G474" s="92" t="s">
        <v>69</v>
      </c>
      <c r="H474" s="5">
        <v>3</v>
      </c>
      <c r="I474" s="5" t="s">
        <v>5</v>
      </c>
      <c r="J474" s="5">
        <v>0</v>
      </c>
      <c r="K474" s="4">
        <f t="shared" si="257"/>
        <v>44552</v>
      </c>
      <c r="L474" s="5">
        <f t="shared" si="254"/>
        <v>12</v>
      </c>
      <c r="M474" s="5">
        <f t="shared" si="261"/>
        <v>2021</v>
      </c>
      <c r="N474" s="7">
        <v>6270</v>
      </c>
      <c r="O474" s="7">
        <f>-3090.3-3179.7</f>
        <v>-6270</v>
      </c>
      <c r="P474" s="7">
        <f t="shared" si="249"/>
        <v>0</v>
      </c>
      <c r="Q474" s="8">
        <f t="shared" si="250"/>
        <v>791486.04999999993</v>
      </c>
      <c r="R474" s="43" t="s">
        <v>5</v>
      </c>
      <c r="S474" s="12" t="s">
        <v>688</v>
      </c>
    </row>
    <row r="475" spans="1:19" x14ac:dyDescent="0.35">
      <c r="A475" s="4">
        <v>44552</v>
      </c>
      <c r="B475" s="5">
        <f t="shared" si="244"/>
        <v>12</v>
      </c>
      <c r="C475" s="5">
        <f t="shared" si="245"/>
        <v>2021</v>
      </c>
      <c r="D475" s="5" t="s">
        <v>532</v>
      </c>
      <c r="E475" s="5" t="s">
        <v>416</v>
      </c>
      <c r="F475" s="6" t="s">
        <v>417</v>
      </c>
      <c r="G475" s="92" t="s">
        <v>437</v>
      </c>
      <c r="H475" s="5">
        <v>1</v>
      </c>
      <c r="I475" s="5" t="s">
        <v>5</v>
      </c>
      <c r="J475" s="5">
        <v>0</v>
      </c>
      <c r="K475" s="4">
        <f t="shared" si="257"/>
        <v>44552</v>
      </c>
      <c r="L475" s="5">
        <f t="shared" si="254"/>
        <v>12</v>
      </c>
      <c r="M475" s="5">
        <f t="shared" si="261"/>
        <v>2021</v>
      </c>
      <c r="N475" s="7">
        <v>1000</v>
      </c>
      <c r="O475" s="7">
        <f t="shared" ref="O475:O476" si="267">-N475</f>
        <v>-1000</v>
      </c>
      <c r="P475" s="7">
        <f t="shared" si="249"/>
        <v>0</v>
      </c>
      <c r="Q475" s="8">
        <f t="shared" si="250"/>
        <v>792486.04999999993</v>
      </c>
      <c r="R475" s="43" t="s">
        <v>5</v>
      </c>
      <c r="S475" s="12" t="s">
        <v>687</v>
      </c>
    </row>
    <row r="476" spans="1:19" x14ac:dyDescent="0.35">
      <c r="A476" s="4">
        <v>44552</v>
      </c>
      <c r="B476" s="5">
        <f t="shared" si="244"/>
        <v>12</v>
      </c>
      <c r="C476" s="5">
        <f t="shared" si="245"/>
        <v>2021</v>
      </c>
      <c r="D476" s="5" t="s">
        <v>532</v>
      </c>
      <c r="E476" s="5" t="s">
        <v>416</v>
      </c>
      <c r="F476" s="6" t="s">
        <v>417</v>
      </c>
      <c r="G476" s="92" t="s">
        <v>66</v>
      </c>
      <c r="H476" s="5">
        <v>3</v>
      </c>
      <c r="I476" s="5" t="s">
        <v>5</v>
      </c>
      <c r="J476" s="5">
        <v>0</v>
      </c>
      <c r="K476" s="4">
        <f t="shared" si="257"/>
        <v>44552</v>
      </c>
      <c r="L476" s="5">
        <f t="shared" si="254"/>
        <v>12</v>
      </c>
      <c r="M476" s="5">
        <f t="shared" si="261"/>
        <v>2021</v>
      </c>
      <c r="N476" s="7">
        <v>187.5</v>
      </c>
      <c r="O476" s="7">
        <f t="shared" si="267"/>
        <v>-187.5</v>
      </c>
      <c r="P476" s="7">
        <f t="shared" si="249"/>
        <v>0</v>
      </c>
      <c r="Q476" s="8">
        <f t="shared" si="250"/>
        <v>792673.54999999993</v>
      </c>
      <c r="R476" s="43" t="s">
        <v>5</v>
      </c>
      <c r="S476" s="12" t="s">
        <v>687</v>
      </c>
    </row>
    <row r="477" spans="1:19" x14ac:dyDescent="0.35">
      <c r="A477" s="4">
        <v>44552</v>
      </c>
      <c r="B477" s="5">
        <f t="shared" si="244"/>
        <v>12</v>
      </c>
      <c r="C477" s="5">
        <f t="shared" si="245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7"/>
        <v>44552</v>
      </c>
      <c r="L477" s="5">
        <f t="shared" si="254"/>
        <v>12</v>
      </c>
      <c r="M477" s="5">
        <f t="shared" si="261"/>
        <v>2021</v>
      </c>
      <c r="N477" s="7">
        <v>3108</v>
      </c>
      <c r="O477" s="7">
        <f>-432.8-2675.2</f>
        <v>-3108</v>
      </c>
      <c r="P477" s="7">
        <f t="shared" si="249"/>
        <v>0</v>
      </c>
      <c r="Q477" s="8">
        <f t="shared" si="250"/>
        <v>795781.54999999993</v>
      </c>
      <c r="R477" s="43" t="s">
        <v>5</v>
      </c>
      <c r="S477" s="12" t="s">
        <v>689</v>
      </c>
    </row>
    <row r="478" spans="1:19" x14ac:dyDescent="0.35">
      <c r="A478" s="4">
        <v>44554</v>
      </c>
      <c r="B478" s="5">
        <f t="shared" ref="B478:B489" si="268">MONTH(A478)</f>
        <v>12</v>
      </c>
      <c r="C478" s="5">
        <f t="shared" ref="C478:C489" si="269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70">A478+J478</f>
        <v>44554</v>
      </c>
      <c r="L478" s="5">
        <f t="shared" ref="L478:L494" si="271">MONTH(K478)</f>
        <v>12</v>
      </c>
      <c r="M478" s="5">
        <f t="shared" ref="M478:M494" si="272">YEAR(K478)</f>
        <v>2021</v>
      </c>
      <c r="N478" s="7">
        <v>777</v>
      </c>
      <c r="O478" s="7">
        <f t="shared" ref="O478:O480" si="273">-N478</f>
        <v>-777</v>
      </c>
      <c r="P478" s="7">
        <f t="shared" si="249"/>
        <v>0</v>
      </c>
      <c r="Q478" s="8">
        <f t="shared" si="250"/>
        <v>796558.54999999993</v>
      </c>
      <c r="R478" s="43" t="s">
        <v>5</v>
      </c>
      <c r="S478" s="12" t="s">
        <v>750</v>
      </c>
    </row>
    <row r="479" spans="1:19" x14ac:dyDescent="0.35">
      <c r="A479" s="4">
        <v>44557</v>
      </c>
      <c r="B479" s="5">
        <f t="shared" si="268"/>
        <v>12</v>
      </c>
      <c r="C479" s="5">
        <f t="shared" si="269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70"/>
        <v>44557</v>
      </c>
      <c r="L479" s="5">
        <f t="shared" si="271"/>
        <v>12</v>
      </c>
      <c r="M479" s="5">
        <f t="shared" si="272"/>
        <v>2021</v>
      </c>
      <c r="N479" s="7">
        <v>777</v>
      </c>
      <c r="O479" s="7">
        <f t="shared" si="273"/>
        <v>-777</v>
      </c>
      <c r="P479" s="7">
        <f t="shared" si="249"/>
        <v>0</v>
      </c>
      <c r="Q479" s="8">
        <f t="shared" si="250"/>
        <v>797335.54999999993</v>
      </c>
      <c r="R479" s="43" t="s">
        <v>5</v>
      </c>
      <c r="S479" s="12" t="s">
        <v>750</v>
      </c>
    </row>
    <row r="480" spans="1:19" x14ac:dyDescent="0.35">
      <c r="A480" s="4">
        <v>44557</v>
      </c>
      <c r="B480" s="5">
        <f t="shared" si="268"/>
        <v>12</v>
      </c>
      <c r="C480" s="5">
        <f t="shared" si="269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70"/>
        <v>44557</v>
      </c>
      <c r="L480" s="5">
        <f t="shared" si="271"/>
        <v>12</v>
      </c>
      <c r="M480" s="5">
        <f t="shared" si="272"/>
        <v>2021</v>
      </c>
      <c r="N480" s="7">
        <v>300</v>
      </c>
      <c r="O480" s="7">
        <f t="shared" si="273"/>
        <v>-300</v>
      </c>
      <c r="P480" s="7">
        <f t="shared" si="249"/>
        <v>0</v>
      </c>
      <c r="Q480" s="8">
        <f t="shared" si="250"/>
        <v>797635.54999999993</v>
      </c>
      <c r="R480" s="43" t="s">
        <v>5</v>
      </c>
      <c r="S480" s="12" t="s">
        <v>750</v>
      </c>
    </row>
    <row r="481" spans="1:19" x14ac:dyDescent="0.35">
      <c r="A481" s="4">
        <v>44558</v>
      </c>
      <c r="B481" s="5">
        <f t="shared" si="268"/>
        <v>12</v>
      </c>
      <c r="C481" s="5">
        <f t="shared" si="269"/>
        <v>2021</v>
      </c>
      <c r="D481" s="5" t="s">
        <v>541</v>
      </c>
      <c r="E481" s="5" t="s">
        <v>6</v>
      </c>
      <c r="F481" s="6" t="s">
        <v>7</v>
      </c>
      <c r="G481" s="92" t="s">
        <v>69</v>
      </c>
      <c r="H481" s="5">
        <v>2</v>
      </c>
      <c r="I481" s="5" t="s">
        <v>5</v>
      </c>
      <c r="J481" s="5">
        <v>0</v>
      </c>
      <c r="K481" s="4">
        <f t="shared" si="270"/>
        <v>44558</v>
      </c>
      <c r="L481" s="5">
        <f t="shared" si="271"/>
        <v>12</v>
      </c>
      <c r="M481" s="5">
        <f t="shared" si="272"/>
        <v>2021</v>
      </c>
      <c r="N481" s="7">
        <v>4136</v>
      </c>
      <c r="O481" s="7">
        <f t="shared" ref="O481:O482" si="274">-N481</f>
        <v>-4136</v>
      </c>
      <c r="P481" s="7">
        <f t="shared" si="249"/>
        <v>0</v>
      </c>
      <c r="Q481" s="8">
        <f t="shared" si="250"/>
        <v>801771.54999999993</v>
      </c>
      <c r="R481" s="43" t="s">
        <v>5</v>
      </c>
      <c r="S481" s="12" t="s">
        <v>554</v>
      </c>
    </row>
    <row r="482" spans="1:19" ht="31" x14ac:dyDescent="0.35">
      <c r="A482" s="4">
        <v>44558</v>
      </c>
      <c r="B482" s="5">
        <f t="shared" si="268"/>
        <v>12</v>
      </c>
      <c r="C482" s="5">
        <f t="shared" si="269"/>
        <v>2021</v>
      </c>
      <c r="D482" s="5" t="s">
        <v>541</v>
      </c>
      <c r="E482" s="5" t="s">
        <v>6</v>
      </c>
      <c r="F482" s="6" t="s">
        <v>7</v>
      </c>
      <c r="G482" s="99" t="s">
        <v>543</v>
      </c>
      <c r="H482" s="5">
        <v>5</v>
      </c>
      <c r="I482" s="5" t="s">
        <v>5</v>
      </c>
      <c r="J482" s="5">
        <v>0</v>
      </c>
      <c r="K482" s="4">
        <f t="shared" si="270"/>
        <v>44558</v>
      </c>
      <c r="L482" s="5">
        <f t="shared" si="271"/>
        <v>12</v>
      </c>
      <c r="M482" s="5">
        <f t="shared" si="272"/>
        <v>2021</v>
      </c>
      <c r="N482" s="7">
        <v>1455</v>
      </c>
      <c r="O482" s="7">
        <f t="shared" si="274"/>
        <v>-1455</v>
      </c>
      <c r="P482" s="7">
        <f t="shared" si="249"/>
        <v>0</v>
      </c>
      <c r="Q482" s="8">
        <f t="shared" si="250"/>
        <v>803226.54999999993</v>
      </c>
      <c r="R482" s="43" t="s">
        <v>5</v>
      </c>
      <c r="S482" s="12" t="s">
        <v>554</v>
      </c>
    </row>
    <row r="483" spans="1:19" x14ac:dyDescent="0.35">
      <c r="A483" s="4">
        <v>44560</v>
      </c>
      <c r="B483" s="5">
        <f t="shared" si="268"/>
        <v>12</v>
      </c>
      <c r="C483" s="5">
        <f t="shared" si="269"/>
        <v>2021</v>
      </c>
      <c r="D483" s="5" t="s">
        <v>542</v>
      </c>
      <c r="E483" s="5" t="s">
        <v>416</v>
      </c>
      <c r="F483" s="6" t="s">
        <v>417</v>
      </c>
      <c r="G483" s="92" t="s">
        <v>69</v>
      </c>
      <c r="H483" s="5">
        <v>5</v>
      </c>
      <c r="I483" s="5" t="s">
        <v>5</v>
      </c>
      <c r="J483" s="5">
        <v>0</v>
      </c>
      <c r="K483" s="4">
        <f t="shared" si="270"/>
        <v>44560</v>
      </c>
      <c r="L483" s="5">
        <f t="shared" si="271"/>
        <v>12</v>
      </c>
      <c r="M483" s="5">
        <f t="shared" si="272"/>
        <v>2021</v>
      </c>
      <c r="N483" s="7">
        <v>10450</v>
      </c>
      <c r="O483" s="7">
        <f>-1470.8-6200-2779.2</f>
        <v>-10450</v>
      </c>
      <c r="P483" s="7">
        <f t="shared" si="249"/>
        <v>0</v>
      </c>
      <c r="Q483" s="8">
        <f t="shared" si="250"/>
        <v>813676.54999999993</v>
      </c>
      <c r="R483" s="43" t="s">
        <v>5</v>
      </c>
      <c r="S483" s="12" t="s">
        <v>751</v>
      </c>
    </row>
    <row r="484" spans="1:19" x14ac:dyDescent="0.35">
      <c r="A484" s="4">
        <v>44560</v>
      </c>
      <c r="B484" s="5">
        <f t="shared" si="268"/>
        <v>12</v>
      </c>
      <c r="C484" s="5">
        <f t="shared" si="269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70"/>
        <v>44560</v>
      </c>
      <c r="L484" s="5">
        <f t="shared" si="271"/>
        <v>12</v>
      </c>
      <c r="M484" s="5">
        <f t="shared" si="272"/>
        <v>2021</v>
      </c>
      <c r="N484" s="7">
        <v>4410</v>
      </c>
      <c r="O484" s="7">
        <f>-4220.8-189.2</f>
        <v>-4410</v>
      </c>
      <c r="P484" s="7">
        <f t="shared" si="249"/>
        <v>0</v>
      </c>
      <c r="Q484" s="8">
        <f t="shared" si="250"/>
        <v>818086.54999999993</v>
      </c>
      <c r="R484" s="43" t="s">
        <v>5</v>
      </c>
      <c r="S484" s="123" t="s">
        <v>742</v>
      </c>
    </row>
    <row r="485" spans="1:19" ht="31" x14ac:dyDescent="0.35">
      <c r="A485" s="4">
        <v>44560</v>
      </c>
      <c r="B485" s="5">
        <f t="shared" si="268"/>
        <v>12</v>
      </c>
      <c r="C485" s="5">
        <f t="shared" si="269"/>
        <v>2021</v>
      </c>
      <c r="D485" s="5" t="s">
        <v>542</v>
      </c>
      <c r="E485" s="5" t="s">
        <v>416</v>
      </c>
      <c r="F485" s="6" t="s">
        <v>417</v>
      </c>
      <c r="G485" s="99" t="s">
        <v>544</v>
      </c>
      <c r="H485" s="5">
        <v>8</v>
      </c>
      <c r="I485" s="5" t="s">
        <v>5</v>
      </c>
      <c r="J485" s="5">
        <v>0</v>
      </c>
      <c r="K485" s="4">
        <f t="shared" si="270"/>
        <v>44560</v>
      </c>
      <c r="L485" s="5">
        <f t="shared" si="271"/>
        <v>12</v>
      </c>
      <c r="M485" s="5">
        <f t="shared" si="272"/>
        <v>2021</v>
      </c>
      <c r="N485" s="7">
        <v>2808</v>
      </c>
      <c r="O485" s="7">
        <f t="shared" ref="O485:O488" si="275">-N485</f>
        <v>-2808</v>
      </c>
      <c r="P485" s="7">
        <f t="shared" si="249"/>
        <v>0</v>
      </c>
      <c r="Q485" s="8">
        <f t="shared" si="250"/>
        <v>820894.54999999993</v>
      </c>
      <c r="R485" s="43" t="s">
        <v>5</v>
      </c>
      <c r="S485" s="12" t="s">
        <v>743</v>
      </c>
    </row>
    <row r="486" spans="1:19" x14ac:dyDescent="0.35">
      <c r="A486" s="4">
        <v>44560</v>
      </c>
      <c r="B486" s="5">
        <f t="shared" si="268"/>
        <v>12</v>
      </c>
      <c r="C486" s="5">
        <f t="shared" si="269"/>
        <v>2021</v>
      </c>
      <c r="D486" s="5" t="s">
        <v>542</v>
      </c>
      <c r="E486" s="5" t="s">
        <v>416</v>
      </c>
      <c r="F486" s="6" t="s">
        <v>417</v>
      </c>
      <c r="G486" s="92" t="s">
        <v>66</v>
      </c>
      <c r="H486" s="5">
        <v>5</v>
      </c>
      <c r="I486" s="5" t="s">
        <v>5</v>
      </c>
      <c r="J486" s="5">
        <v>0</v>
      </c>
      <c r="K486" s="4">
        <f t="shared" si="270"/>
        <v>44560</v>
      </c>
      <c r="L486" s="5">
        <f t="shared" si="271"/>
        <v>12</v>
      </c>
      <c r="M486" s="5">
        <f t="shared" si="272"/>
        <v>2021</v>
      </c>
      <c r="N486" s="7">
        <v>312.5</v>
      </c>
      <c r="O486" s="7">
        <f>-2.8-309.7</f>
        <v>-312.5</v>
      </c>
      <c r="P486" s="7">
        <f t="shared" si="249"/>
        <v>0</v>
      </c>
      <c r="Q486" s="8">
        <f t="shared" si="250"/>
        <v>821207.04999999993</v>
      </c>
      <c r="R486" s="43" t="s">
        <v>5</v>
      </c>
      <c r="S486" s="12" t="s">
        <v>744</v>
      </c>
    </row>
    <row r="487" spans="1:19" x14ac:dyDescent="0.35">
      <c r="A487" s="4">
        <v>44560</v>
      </c>
      <c r="B487" s="5">
        <f t="shared" si="268"/>
        <v>12</v>
      </c>
      <c r="C487" s="5">
        <f t="shared" si="269"/>
        <v>2021</v>
      </c>
      <c r="D487" s="5" t="s">
        <v>542</v>
      </c>
      <c r="E487" s="5" t="s">
        <v>416</v>
      </c>
      <c r="F487" s="6" t="s">
        <v>417</v>
      </c>
      <c r="G487" s="92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71"/>
        <v>12</v>
      </c>
      <c r="M487" s="5">
        <f t="shared" si="272"/>
        <v>2021</v>
      </c>
      <c r="N487" s="7">
        <v>1000</v>
      </c>
      <c r="O487" s="7">
        <f t="shared" si="275"/>
        <v>-1000</v>
      </c>
      <c r="P487" s="7">
        <f t="shared" si="249"/>
        <v>0</v>
      </c>
      <c r="Q487" s="8">
        <f t="shared" si="250"/>
        <v>822207.04999999993</v>
      </c>
      <c r="R487" s="43" t="s">
        <v>5</v>
      </c>
      <c r="S487" s="12" t="s">
        <v>745</v>
      </c>
    </row>
    <row r="488" spans="1:19" x14ac:dyDescent="0.35">
      <c r="A488" s="4">
        <v>44560</v>
      </c>
      <c r="B488" s="5">
        <f t="shared" si="268"/>
        <v>12</v>
      </c>
      <c r="C488" s="5">
        <f t="shared" si="269"/>
        <v>2021</v>
      </c>
      <c r="D488" s="5" t="s">
        <v>542</v>
      </c>
      <c r="E488" s="5" t="s">
        <v>416</v>
      </c>
      <c r="F488" s="6" t="s">
        <v>417</v>
      </c>
      <c r="G488" s="110" t="s">
        <v>387</v>
      </c>
      <c r="H488" s="5">
        <v>4</v>
      </c>
      <c r="I488" s="5" t="s">
        <v>5</v>
      </c>
      <c r="J488" s="5">
        <v>0</v>
      </c>
      <c r="K488" s="4">
        <f t="shared" si="270"/>
        <v>44560</v>
      </c>
      <c r="L488" s="5">
        <f t="shared" si="271"/>
        <v>12</v>
      </c>
      <c r="M488" s="5">
        <f t="shared" si="272"/>
        <v>2021</v>
      </c>
      <c r="N488" s="7">
        <v>340</v>
      </c>
      <c r="O488" s="7">
        <f t="shared" si="275"/>
        <v>-340</v>
      </c>
      <c r="P488" s="7">
        <f t="shared" si="249"/>
        <v>0</v>
      </c>
      <c r="Q488" s="8">
        <f t="shared" si="250"/>
        <v>822547.04999999993</v>
      </c>
      <c r="R488" s="43" t="s">
        <v>5</v>
      </c>
      <c r="S488" s="12" t="s">
        <v>745</v>
      </c>
    </row>
    <row r="489" spans="1:19" x14ac:dyDescent="0.35">
      <c r="A489" s="4">
        <v>44561</v>
      </c>
      <c r="B489" s="5">
        <f t="shared" si="268"/>
        <v>12</v>
      </c>
      <c r="C489" s="5">
        <f t="shared" si="269"/>
        <v>2021</v>
      </c>
      <c r="D489" s="5" t="s">
        <v>545</v>
      </c>
      <c r="E489" s="5" t="s">
        <v>63</v>
      </c>
      <c r="F489" s="6" t="s">
        <v>64</v>
      </c>
      <c r="G489" s="99" t="s">
        <v>309</v>
      </c>
      <c r="H489" s="5">
        <v>4</v>
      </c>
      <c r="I489" s="5" t="s">
        <v>50</v>
      </c>
      <c r="J489" s="5">
        <v>120</v>
      </c>
      <c r="K489" s="4">
        <f t="shared" si="270"/>
        <v>44681</v>
      </c>
      <c r="L489" s="5">
        <f t="shared" si="271"/>
        <v>4</v>
      </c>
      <c r="M489" s="5">
        <f t="shared" si="272"/>
        <v>2022</v>
      </c>
      <c r="N489" s="7">
        <v>8096</v>
      </c>
      <c r="O489" s="7">
        <f t="shared" ref="O489:O490" si="276">-N489</f>
        <v>-8096</v>
      </c>
      <c r="P489" s="7">
        <f t="shared" si="249"/>
        <v>0</v>
      </c>
      <c r="Q489" s="8">
        <f t="shared" si="250"/>
        <v>830643.04999999993</v>
      </c>
      <c r="R489" s="43" t="s">
        <v>91</v>
      </c>
      <c r="S489" s="12" t="s">
        <v>678</v>
      </c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2" t="s">
        <v>69</v>
      </c>
      <c r="H490" s="5">
        <v>1</v>
      </c>
      <c r="I490" s="5" t="s">
        <v>50</v>
      </c>
      <c r="J490" s="5">
        <v>120</v>
      </c>
      <c r="K490" s="4">
        <f t="shared" si="270"/>
        <v>44681</v>
      </c>
      <c r="L490" s="5">
        <f t="shared" si="271"/>
        <v>4</v>
      </c>
      <c r="M490" s="5">
        <f t="shared" si="272"/>
        <v>2022</v>
      </c>
      <c r="N490" s="7">
        <v>2024</v>
      </c>
      <c r="O490" s="7">
        <f t="shared" si="276"/>
        <v>-2024</v>
      </c>
      <c r="P490" s="7">
        <f t="shared" si="249"/>
        <v>0</v>
      </c>
      <c r="Q490" s="8">
        <f t="shared" si="250"/>
        <v>832667.04999999993</v>
      </c>
      <c r="R490" s="43" t="s">
        <v>91</v>
      </c>
      <c r="S490" s="12" t="s">
        <v>678</v>
      </c>
    </row>
    <row r="491" spans="1:19" x14ac:dyDescent="0.35">
      <c r="A491" s="4">
        <v>44561</v>
      </c>
      <c r="B491" s="5">
        <f t="shared" ref="B491" si="277">MONTH(A491)</f>
        <v>12</v>
      </c>
      <c r="C491" s="5">
        <f t="shared" ref="C491" si="278">YEAR(A491)</f>
        <v>2021</v>
      </c>
      <c r="D491" s="5" t="s">
        <v>546</v>
      </c>
      <c r="E491" s="5" t="s">
        <v>407</v>
      </c>
      <c r="F491" s="6" t="s">
        <v>408</v>
      </c>
      <c r="G491" s="99" t="s">
        <v>309</v>
      </c>
      <c r="H491" s="5">
        <v>2</v>
      </c>
      <c r="I491" s="5" t="s">
        <v>5</v>
      </c>
      <c r="J491" s="5">
        <v>0</v>
      </c>
      <c r="K491" s="4">
        <f t="shared" si="270"/>
        <v>44561</v>
      </c>
      <c r="L491" s="5">
        <f t="shared" si="271"/>
        <v>12</v>
      </c>
      <c r="M491" s="5">
        <f t="shared" si="272"/>
        <v>2021</v>
      </c>
      <c r="N491" s="7">
        <v>4136</v>
      </c>
      <c r="O491" s="7">
        <f t="shared" ref="O491:O494" si="279">-N491</f>
        <v>-4136</v>
      </c>
      <c r="P491" s="7">
        <f t="shared" si="249"/>
        <v>0</v>
      </c>
      <c r="Q491" s="8">
        <f t="shared" si="250"/>
        <v>836803.04999999993</v>
      </c>
      <c r="R491" s="43" t="s">
        <v>5</v>
      </c>
      <c r="S491" s="12" t="s">
        <v>589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99" t="s">
        <v>66</v>
      </c>
      <c r="H492" s="5">
        <v>4</v>
      </c>
      <c r="I492" s="5" t="s">
        <v>5</v>
      </c>
      <c r="J492" s="5">
        <v>0</v>
      </c>
      <c r="K492" s="4">
        <f t="shared" si="270"/>
        <v>44561</v>
      </c>
      <c r="L492" s="5">
        <f t="shared" si="271"/>
        <v>12</v>
      </c>
      <c r="M492" s="5">
        <f t="shared" si="272"/>
        <v>2021</v>
      </c>
      <c r="N492" s="7">
        <v>250</v>
      </c>
      <c r="O492" s="7">
        <f t="shared" si="279"/>
        <v>-250</v>
      </c>
      <c r="P492" s="7">
        <f t="shared" si="249"/>
        <v>0</v>
      </c>
      <c r="Q492" s="8">
        <f t="shared" si="250"/>
        <v>837053.04999999993</v>
      </c>
      <c r="R492" s="43" t="s">
        <v>5</v>
      </c>
      <c r="S492" s="12" t="s">
        <v>589</v>
      </c>
    </row>
    <row r="493" spans="1:19" x14ac:dyDescent="0.35">
      <c r="A493" s="4">
        <v>44561</v>
      </c>
      <c r="B493" s="5">
        <f t="shared" ref="B493" si="280">MONTH(A493)</f>
        <v>12</v>
      </c>
      <c r="C493" s="5">
        <f t="shared" ref="C493" si="281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70"/>
        <v>44561</v>
      </c>
      <c r="L493" s="5">
        <f t="shared" si="271"/>
        <v>12</v>
      </c>
      <c r="M493" s="5">
        <f t="shared" si="272"/>
        <v>2021</v>
      </c>
      <c r="N493" s="7">
        <v>105</v>
      </c>
      <c r="O493" s="7">
        <f t="shared" si="279"/>
        <v>-105</v>
      </c>
      <c r="P493" s="7">
        <f t="shared" si="249"/>
        <v>0</v>
      </c>
      <c r="Q493" s="8">
        <f t="shared" si="250"/>
        <v>837158.04999999993</v>
      </c>
      <c r="R493" s="43" t="s">
        <v>5</v>
      </c>
      <c r="S493" s="12" t="s">
        <v>589</v>
      </c>
    </row>
    <row r="494" spans="1:19" x14ac:dyDescent="0.35">
      <c r="A494" s="4">
        <v>44561</v>
      </c>
      <c r="B494" s="5">
        <f t="shared" ref="B494:B531" si="282">MONTH(A494)</f>
        <v>12</v>
      </c>
      <c r="C494" s="5">
        <f t="shared" ref="C494:C531" si="283">YEAR(A494)</f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70"/>
        <v>44561</v>
      </c>
      <c r="L494" s="5">
        <f t="shared" si="271"/>
        <v>12</v>
      </c>
      <c r="M494" s="5">
        <f t="shared" si="272"/>
        <v>2021</v>
      </c>
      <c r="N494" s="7">
        <v>523.79999999999995</v>
      </c>
      <c r="O494" s="7">
        <f t="shared" si="279"/>
        <v>-523.79999999999995</v>
      </c>
      <c r="P494" s="7">
        <f t="shared" si="249"/>
        <v>0</v>
      </c>
      <c r="Q494" s="8">
        <f t="shared" si="250"/>
        <v>837681.85</v>
      </c>
      <c r="R494" s="43" t="s">
        <v>5</v>
      </c>
      <c r="S494" s="12" t="s">
        <v>589</v>
      </c>
    </row>
    <row r="495" spans="1:19" ht="15" customHeight="1" x14ac:dyDescent="0.35">
      <c r="A495" s="4">
        <v>44564</v>
      </c>
      <c r="B495" s="5">
        <f t="shared" si="282"/>
        <v>1</v>
      </c>
      <c r="C495" s="5">
        <f t="shared" si="283"/>
        <v>2022</v>
      </c>
      <c r="D495" s="5" t="s">
        <v>556</v>
      </c>
      <c r="E495" s="5" t="s">
        <v>416</v>
      </c>
      <c r="F495" s="6" t="s">
        <v>417</v>
      </c>
      <c r="G495" s="13" t="s">
        <v>555</v>
      </c>
      <c r="H495" s="5">
        <v>3</v>
      </c>
      <c r="I495" s="5" t="s">
        <v>5</v>
      </c>
      <c r="J495" s="5">
        <v>0</v>
      </c>
      <c r="K495" s="4">
        <f t="shared" ref="K495:K498" si="284">A495+J495</f>
        <v>44564</v>
      </c>
      <c r="L495" s="5">
        <f t="shared" ref="L495:L498" si="285">MONTH(K495)</f>
        <v>1</v>
      </c>
      <c r="M495" s="5">
        <f t="shared" ref="M495:M498" si="286">YEAR(K495)</f>
        <v>2022</v>
      </c>
      <c r="N495" s="7">
        <v>6270</v>
      </c>
      <c r="O495" s="7">
        <f>-3350.3-2919.7</f>
        <v>-6270</v>
      </c>
      <c r="P495" s="7">
        <f t="shared" si="249"/>
        <v>0</v>
      </c>
      <c r="Q495" s="8">
        <f t="shared" si="250"/>
        <v>843951.85</v>
      </c>
      <c r="R495" s="43" t="s">
        <v>5</v>
      </c>
      <c r="S495" s="12" t="s">
        <v>746</v>
      </c>
    </row>
    <row r="496" spans="1:19" x14ac:dyDescent="0.35">
      <c r="A496" s="4">
        <v>44564</v>
      </c>
      <c r="B496" s="5">
        <f t="shared" si="282"/>
        <v>1</v>
      </c>
      <c r="C496" s="5">
        <f t="shared" si="283"/>
        <v>2022</v>
      </c>
      <c r="D496" s="5" t="s">
        <v>556</v>
      </c>
      <c r="E496" s="5" t="s">
        <v>416</v>
      </c>
      <c r="F496" s="6" t="s">
        <v>417</v>
      </c>
      <c r="G496" s="13" t="s">
        <v>543</v>
      </c>
      <c r="H496" s="5">
        <v>4</v>
      </c>
      <c r="I496" s="5" t="s">
        <v>5</v>
      </c>
      <c r="J496" s="5">
        <v>0</v>
      </c>
      <c r="K496" s="4">
        <f t="shared" si="284"/>
        <v>44564</v>
      </c>
      <c r="L496" s="5">
        <f t="shared" si="285"/>
        <v>1</v>
      </c>
      <c r="M496" s="5">
        <f t="shared" si="286"/>
        <v>2022</v>
      </c>
      <c r="N496" s="7">
        <v>1176</v>
      </c>
      <c r="O496" s="7">
        <f t="shared" ref="O496:O498" si="287">-N496</f>
        <v>-1176</v>
      </c>
      <c r="P496" s="7">
        <f t="shared" si="249"/>
        <v>0</v>
      </c>
      <c r="Q496" s="8">
        <f t="shared" si="250"/>
        <v>845127.85</v>
      </c>
      <c r="R496" s="43" t="s">
        <v>5</v>
      </c>
      <c r="S496" s="12" t="s">
        <v>747</v>
      </c>
    </row>
    <row r="497" spans="1:19" x14ac:dyDescent="0.35">
      <c r="A497" s="4">
        <v>44564</v>
      </c>
      <c r="B497" s="5">
        <f t="shared" si="282"/>
        <v>1</v>
      </c>
      <c r="C497" s="5">
        <f t="shared" si="283"/>
        <v>2022</v>
      </c>
      <c r="D497" s="5" t="s">
        <v>556</v>
      </c>
      <c r="E497" s="5" t="s">
        <v>416</v>
      </c>
      <c r="F497" s="6" t="s">
        <v>417</v>
      </c>
      <c r="G497" s="13" t="s">
        <v>544</v>
      </c>
      <c r="H497" s="5">
        <v>2</v>
      </c>
      <c r="I497" s="5" t="s">
        <v>5</v>
      </c>
      <c r="J497" s="5">
        <v>0</v>
      </c>
      <c r="K497" s="4">
        <f t="shared" si="284"/>
        <v>44564</v>
      </c>
      <c r="L497" s="5">
        <f t="shared" si="285"/>
        <v>1</v>
      </c>
      <c r="M497" s="5">
        <f t="shared" si="286"/>
        <v>2022</v>
      </c>
      <c r="N497" s="7">
        <v>702</v>
      </c>
      <c r="O497" s="7">
        <f t="shared" si="287"/>
        <v>-702</v>
      </c>
      <c r="P497" s="7">
        <f t="shared" si="249"/>
        <v>0</v>
      </c>
      <c r="Q497" s="8">
        <f t="shared" si="250"/>
        <v>845829.85</v>
      </c>
      <c r="R497" s="43" t="s">
        <v>5</v>
      </c>
      <c r="S497" s="12" t="s">
        <v>747</v>
      </c>
    </row>
    <row r="498" spans="1:19" x14ac:dyDescent="0.35">
      <c r="A498" s="4">
        <v>44564</v>
      </c>
      <c r="B498" s="5">
        <f t="shared" si="282"/>
        <v>1</v>
      </c>
      <c r="C498" s="5">
        <f t="shared" si="283"/>
        <v>2022</v>
      </c>
      <c r="D498" s="5" t="s">
        <v>556</v>
      </c>
      <c r="E498" s="5" t="s">
        <v>416</v>
      </c>
      <c r="F498" s="6" t="s">
        <v>417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284"/>
        <v>44564</v>
      </c>
      <c r="L498" s="5">
        <f t="shared" si="285"/>
        <v>1</v>
      </c>
      <c r="M498" s="5">
        <f t="shared" si="286"/>
        <v>2022</v>
      </c>
      <c r="N498" s="7">
        <v>125</v>
      </c>
      <c r="O498" s="7">
        <f t="shared" si="287"/>
        <v>-125</v>
      </c>
      <c r="P498" s="7">
        <f>SUM(N498+O498)</f>
        <v>0</v>
      </c>
      <c r="Q498" s="8">
        <f t="shared" si="250"/>
        <v>845954.85</v>
      </c>
      <c r="R498" s="43" t="s">
        <v>5</v>
      </c>
      <c r="S498" s="12" t="s">
        <v>747</v>
      </c>
    </row>
    <row r="499" spans="1:19" x14ac:dyDescent="0.35">
      <c r="A499" s="4">
        <v>44567</v>
      </c>
      <c r="B499" s="5">
        <f t="shared" si="282"/>
        <v>1</v>
      </c>
      <c r="C499" s="5">
        <f t="shared" si="283"/>
        <v>2022</v>
      </c>
      <c r="D499" s="5" t="s">
        <v>557</v>
      </c>
      <c r="E499" s="5" t="s">
        <v>407</v>
      </c>
      <c r="F499" s="6" t="s">
        <v>408</v>
      </c>
      <c r="G499" s="13" t="s">
        <v>625</v>
      </c>
      <c r="H499" s="5">
        <v>6</v>
      </c>
      <c r="I499" s="5" t="s">
        <v>5</v>
      </c>
      <c r="J499" s="5">
        <v>0</v>
      </c>
      <c r="K499" s="4">
        <f t="shared" ref="K499:K502" si="288">A499+J499</f>
        <v>44567</v>
      </c>
      <c r="L499" s="5">
        <f t="shared" ref="L499:L502" si="289">MONTH(K499)</f>
        <v>1</v>
      </c>
      <c r="M499" s="5">
        <f t="shared" ref="M499:M502" si="290">YEAR(K499)</f>
        <v>2022</v>
      </c>
      <c r="N499" s="7">
        <v>360</v>
      </c>
      <c r="O499" s="7">
        <f t="shared" ref="O499:O507" si="291">-N499</f>
        <v>-360</v>
      </c>
      <c r="P499" s="7">
        <f>SUM(N499+O499)</f>
        <v>0</v>
      </c>
      <c r="Q499" s="8">
        <f t="shared" si="250"/>
        <v>846314.85</v>
      </c>
      <c r="R499" s="43" t="s">
        <v>5</v>
      </c>
      <c r="S499" s="12" t="s">
        <v>590</v>
      </c>
    </row>
    <row r="500" spans="1:19" x14ac:dyDescent="0.35">
      <c r="A500" s="4">
        <v>44567</v>
      </c>
      <c r="B500" s="5">
        <f t="shared" si="282"/>
        <v>1</v>
      </c>
      <c r="C500" s="5">
        <f t="shared" si="283"/>
        <v>2022</v>
      </c>
      <c r="D500" s="5" t="s">
        <v>557</v>
      </c>
      <c r="E500" s="5" t="s">
        <v>407</v>
      </c>
      <c r="F500" s="6" t="s">
        <v>408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288"/>
        <v>44567</v>
      </c>
      <c r="L500" s="5">
        <f t="shared" si="289"/>
        <v>1</v>
      </c>
      <c r="M500" s="5">
        <f t="shared" si="290"/>
        <v>2022</v>
      </c>
      <c r="N500" s="7">
        <v>720</v>
      </c>
      <c r="O500" s="7">
        <f t="shared" si="291"/>
        <v>-720</v>
      </c>
      <c r="P500" s="7">
        <f>SUM(N500+O500)</f>
        <v>0</v>
      </c>
      <c r="Q500" s="8">
        <f t="shared" si="250"/>
        <v>847034.85</v>
      </c>
      <c r="R500" s="43" t="s">
        <v>5</v>
      </c>
      <c r="S500" s="12" t="s">
        <v>590</v>
      </c>
    </row>
    <row r="501" spans="1:19" x14ac:dyDescent="0.35">
      <c r="A501" s="4">
        <v>44568</v>
      </c>
      <c r="B501" s="5">
        <f t="shared" si="282"/>
        <v>1</v>
      </c>
      <c r="C501" s="5">
        <f t="shared" si="283"/>
        <v>2022</v>
      </c>
      <c r="D501" s="5" t="s">
        <v>558</v>
      </c>
      <c r="E501" s="5" t="s">
        <v>416</v>
      </c>
      <c r="F501" s="6" t="s">
        <v>417</v>
      </c>
      <c r="G501" s="13" t="s">
        <v>543</v>
      </c>
      <c r="H501" s="5">
        <v>3</v>
      </c>
      <c r="I501" s="5" t="s">
        <v>5</v>
      </c>
      <c r="J501" s="5">
        <v>0</v>
      </c>
      <c r="K501" s="4">
        <f t="shared" si="288"/>
        <v>44568</v>
      </c>
      <c r="L501" s="5">
        <f t="shared" si="289"/>
        <v>1</v>
      </c>
      <c r="M501" s="5">
        <f t="shared" si="290"/>
        <v>2022</v>
      </c>
      <c r="N501" s="7">
        <v>882</v>
      </c>
      <c r="O501" s="7">
        <f t="shared" si="291"/>
        <v>-882</v>
      </c>
      <c r="P501" s="7">
        <f t="shared" si="249"/>
        <v>0</v>
      </c>
      <c r="Q501" s="8">
        <f t="shared" si="250"/>
        <v>847916.85</v>
      </c>
      <c r="R501" s="43" t="s">
        <v>5</v>
      </c>
      <c r="S501" s="11" t="s">
        <v>586</v>
      </c>
    </row>
    <row r="502" spans="1:19" x14ac:dyDescent="0.35">
      <c r="A502" s="4">
        <v>44568</v>
      </c>
      <c r="B502" s="5">
        <f t="shared" si="282"/>
        <v>1</v>
      </c>
      <c r="C502" s="5">
        <f t="shared" si="283"/>
        <v>2022</v>
      </c>
      <c r="D502" s="5" t="s">
        <v>558</v>
      </c>
      <c r="E502" s="5" t="s">
        <v>416</v>
      </c>
      <c r="F502" s="6" t="s">
        <v>417</v>
      </c>
      <c r="G502" s="13" t="s">
        <v>544</v>
      </c>
      <c r="H502" s="5">
        <v>1</v>
      </c>
      <c r="I502" s="5" t="s">
        <v>5</v>
      </c>
      <c r="J502" s="5">
        <v>0</v>
      </c>
      <c r="K502" s="4">
        <f t="shared" si="288"/>
        <v>44568</v>
      </c>
      <c r="L502" s="5">
        <f t="shared" si="289"/>
        <v>1</v>
      </c>
      <c r="M502" s="5">
        <f t="shared" si="290"/>
        <v>2022</v>
      </c>
      <c r="N502" s="7">
        <v>351</v>
      </c>
      <c r="O502" s="7">
        <f t="shared" si="291"/>
        <v>-351</v>
      </c>
      <c r="P502" s="7">
        <f t="shared" si="249"/>
        <v>0</v>
      </c>
      <c r="Q502" s="8">
        <f t="shared" si="250"/>
        <v>848267.85</v>
      </c>
      <c r="R502" s="43" t="s">
        <v>5</v>
      </c>
      <c r="S502" s="11" t="s">
        <v>586</v>
      </c>
    </row>
    <row r="503" spans="1:19" x14ac:dyDescent="0.35">
      <c r="A503" s="4">
        <v>44569</v>
      </c>
      <c r="B503" s="5">
        <f t="shared" si="282"/>
        <v>1</v>
      </c>
      <c r="C503" s="5">
        <f t="shared" si="283"/>
        <v>2022</v>
      </c>
      <c r="D503" s="5" t="s">
        <v>559</v>
      </c>
      <c r="E503" s="5" t="s">
        <v>416</v>
      </c>
      <c r="F503" s="6" t="s">
        <v>417</v>
      </c>
      <c r="G503" s="13" t="s">
        <v>555</v>
      </c>
      <c r="H503" s="5">
        <v>2</v>
      </c>
      <c r="I503" s="5" t="s">
        <v>5</v>
      </c>
      <c r="J503" s="5">
        <v>0</v>
      </c>
      <c r="K503" s="4">
        <f t="shared" ref="K503:K507" si="292">A503+J503</f>
        <v>44569</v>
      </c>
      <c r="L503" s="5">
        <f t="shared" ref="L503:L507" si="293">MONTH(K503)</f>
        <v>1</v>
      </c>
      <c r="M503" s="5">
        <f t="shared" ref="M503:M507" si="294">YEAR(K503)</f>
        <v>2022</v>
      </c>
      <c r="N503" s="7">
        <v>4180</v>
      </c>
      <c r="O503" s="7">
        <f t="shared" si="291"/>
        <v>-4180</v>
      </c>
      <c r="P503" s="7">
        <f t="shared" si="249"/>
        <v>0</v>
      </c>
      <c r="Q503" s="8">
        <f t="shared" ref="Q503:Q553" si="295">SUM(Q502+N503)</f>
        <v>852447.85</v>
      </c>
      <c r="R503" s="43" t="s">
        <v>5</v>
      </c>
      <c r="S503" s="12" t="s">
        <v>747</v>
      </c>
    </row>
    <row r="504" spans="1:19" x14ac:dyDescent="0.35">
      <c r="A504" s="4">
        <v>44569</v>
      </c>
      <c r="B504" s="5">
        <f t="shared" si="282"/>
        <v>1</v>
      </c>
      <c r="C504" s="5">
        <f t="shared" si="283"/>
        <v>2022</v>
      </c>
      <c r="D504" s="5" t="s">
        <v>559</v>
      </c>
      <c r="E504" s="5" t="s">
        <v>416</v>
      </c>
      <c r="F504" s="6" t="s">
        <v>417</v>
      </c>
      <c r="G504" s="13" t="s">
        <v>543</v>
      </c>
      <c r="H504" s="5">
        <v>7</v>
      </c>
      <c r="I504" s="5" t="s">
        <v>5</v>
      </c>
      <c r="J504" s="5">
        <v>0</v>
      </c>
      <c r="K504" s="4">
        <f t="shared" si="292"/>
        <v>44569</v>
      </c>
      <c r="L504" s="5">
        <f t="shared" si="293"/>
        <v>1</v>
      </c>
      <c r="M504" s="5">
        <f t="shared" si="294"/>
        <v>2022</v>
      </c>
      <c r="N504" s="7">
        <v>2058</v>
      </c>
      <c r="O504" s="7">
        <f>-897.3-1160.7</f>
        <v>-2058</v>
      </c>
      <c r="P504" s="7">
        <f t="shared" si="249"/>
        <v>0</v>
      </c>
      <c r="Q504" s="8">
        <f t="shared" si="295"/>
        <v>854505.85</v>
      </c>
      <c r="R504" s="43" t="s">
        <v>5</v>
      </c>
      <c r="S504" s="12" t="s">
        <v>748</v>
      </c>
    </row>
    <row r="505" spans="1:19" x14ac:dyDescent="0.35">
      <c r="A505" s="4">
        <v>44569</v>
      </c>
      <c r="B505" s="5">
        <f t="shared" si="282"/>
        <v>1</v>
      </c>
      <c r="C505" s="5">
        <f t="shared" si="283"/>
        <v>2022</v>
      </c>
      <c r="D505" s="5" t="s">
        <v>559</v>
      </c>
      <c r="E505" s="5" t="s">
        <v>416</v>
      </c>
      <c r="F505" s="6" t="s">
        <v>417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292"/>
        <v>44569</v>
      </c>
      <c r="L505" s="5">
        <f t="shared" si="293"/>
        <v>1</v>
      </c>
      <c r="M505" s="5">
        <f t="shared" si="294"/>
        <v>2022</v>
      </c>
      <c r="N505" s="7">
        <v>312</v>
      </c>
      <c r="O505" s="7">
        <f t="shared" si="291"/>
        <v>-312</v>
      </c>
      <c r="P505" s="7">
        <f t="shared" si="249"/>
        <v>0</v>
      </c>
      <c r="Q505" s="8">
        <f t="shared" si="295"/>
        <v>854817.85</v>
      </c>
      <c r="R505" s="43" t="s">
        <v>5</v>
      </c>
      <c r="S505" s="12" t="s">
        <v>749</v>
      </c>
    </row>
    <row r="506" spans="1:19" x14ac:dyDescent="0.35">
      <c r="A506" s="4">
        <v>44569</v>
      </c>
      <c r="B506" s="5">
        <f t="shared" si="282"/>
        <v>1</v>
      </c>
      <c r="C506" s="5">
        <f t="shared" si="283"/>
        <v>2022</v>
      </c>
      <c r="D506" s="5" t="s">
        <v>559</v>
      </c>
      <c r="E506" s="5" t="s">
        <v>416</v>
      </c>
      <c r="F506" s="6" t="s">
        <v>417</v>
      </c>
      <c r="G506" s="13" t="s">
        <v>544</v>
      </c>
      <c r="H506" s="5">
        <v>2</v>
      </c>
      <c r="I506" s="5" t="s">
        <v>5</v>
      </c>
      <c r="J506" s="5">
        <v>0</v>
      </c>
      <c r="K506" s="4">
        <f t="shared" si="292"/>
        <v>44569</v>
      </c>
      <c r="L506" s="5">
        <f t="shared" si="293"/>
        <v>1</v>
      </c>
      <c r="M506" s="5">
        <f t="shared" si="294"/>
        <v>2022</v>
      </c>
      <c r="N506" s="7">
        <v>702</v>
      </c>
      <c r="O506" s="7">
        <f t="shared" si="291"/>
        <v>-702</v>
      </c>
      <c r="P506" s="7">
        <f t="shared" si="249"/>
        <v>0</v>
      </c>
      <c r="Q506" s="8">
        <f t="shared" si="295"/>
        <v>855519.85</v>
      </c>
      <c r="R506" s="43" t="s">
        <v>5</v>
      </c>
      <c r="S506" s="12" t="s">
        <v>749</v>
      </c>
    </row>
    <row r="507" spans="1:19" x14ac:dyDescent="0.35">
      <c r="A507" s="4">
        <v>44569</v>
      </c>
      <c r="B507" s="5">
        <f t="shared" si="282"/>
        <v>1</v>
      </c>
      <c r="C507" s="5">
        <f t="shared" si="283"/>
        <v>2022</v>
      </c>
      <c r="D507" s="5" t="s">
        <v>559</v>
      </c>
      <c r="E507" s="5" t="s">
        <v>416</v>
      </c>
      <c r="F507" s="6" t="s">
        <v>417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292"/>
        <v>44569</v>
      </c>
      <c r="L507" s="5">
        <f t="shared" si="293"/>
        <v>1</v>
      </c>
      <c r="M507" s="5">
        <f t="shared" si="294"/>
        <v>2022</v>
      </c>
      <c r="N507" s="7">
        <v>125</v>
      </c>
      <c r="O507" s="7">
        <f t="shared" si="291"/>
        <v>-125</v>
      </c>
      <c r="P507" s="7">
        <f t="shared" si="249"/>
        <v>0</v>
      </c>
      <c r="Q507" s="8">
        <f t="shared" si="295"/>
        <v>855644.85</v>
      </c>
      <c r="R507" s="43" t="s">
        <v>5</v>
      </c>
      <c r="S507" s="12" t="s">
        <v>749</v>
      </c>
    </row>
    <row r="508" spans="1:19" ht="124" x14ac:dyDescent="0.35">
      <c r="A508" s="4">
        <v>44571</v>
      </c>
      <c r="B508" s="5">
        <f t="shared" si="282"/>
        <v>1</v>
      </c>
      <c r="C508" s="5">
        <f t="shared" si="283"/>
        <v>2022</v>
      </c>
      <c r="D508" s="5" t="s">
        <v>560</v>
      </c>
      <c r="E508" s="5" t="s">
        <v>19</v>
      </c>
      <c r="F508" s="6" t="s">
        <v>20</v>
      </c>
      <c r="G508" s="13" t="s">
        <v>555</v>
      </c>
      <c r="H508" s="5">
        <v>3</v>
      </c>
      <c r="I508" s="5" t="s">
        <v>72</v>
      </c>
      <c r="J508" s="5">
        <v>45</v>
      </c>
      <c r="K508" s="4">
        <f t="shared" ref="K508:K511" si="296">A508+J508</f>
        <v>44616</v>
      </c>
      <c r="L508" s="5">
        <f t="shared" ref="L508:L511" si="297">MONTH(K508)</f>
        <v>2</v>
      </c>
      <c r="M508" s="5">
        <f t="shared" ref="M508:M511" si="298">YEAR(K508)</f>
        <v>2022</v>
      </c>
      <c r="N508" s="7">
        <v>6336</v>
      </c>
      <c r="O508" s="7">
        <f>-1800-1800-1935-801</f>
        <v>-6336</v>
      </c>
      <c r="P508" s="7">
        <f t="shared" si="249"/>
        <v>0</v>
      </c>
      <c r="Q508" s="8">
        <f t="shared" si="295"/>
        <v>861980.85</v>
      </c>
      <c r="R508" s="43" t="s">
        <v>91</v>
      </c>
      <c r="S508" s="50" t="s">
        <v>636</v>
      </c>
    </row>
    <row r="509" spans="1:19" x14ac:dyDescent="0.35">
      <c r="A509" s="4">
        <v>44571</v>
      </c>
      <c r="B509" s="5">
        <f t="shared" si="282"/>
        <v>1</v>
      </c>
      <c r="C509" s="5">
        <f t="shared" si="283"/>
        <v>2022</v>
      </c>
      <c r="D509" s="5" t="s">
        <v>560</v>
      </c>
      <c r="E509" s="5" t="s">
        <v>19</v>
      </c>
      <c r="F509" s="6" t="s">
        <v>20</v>
      </c>
      <c r="G509" s="13" t="s">
        <v>561</v>
      </c>
      <c r="H509" s="5">
        <v>1</v>
      </c>
      <c r="I509" s="5" t="s">
        <v>72</v>
      </c>
      <c r="J509" s="5">
        <v>45</v>
      </c>
      <c r="K509" s="4">
        <f t="shared" si="296"/>
        <v>44616</v>
      </c>
      <c r="L509" s="5">
        <f t="shared" si="297"/>
        <v>2</v>
      </c>
      <c r="M509" s="5">
        <f t="shared" si="298"/>
        <v>2022</v>
      </c>
      <c r="N509" s="7">
        <v>309</v>
      </c>
      <c r="O509" s="7">
        <f t="shared" ref="O509:O517" si="299">-N509</f>
        <v>-309</v>
      </c>
      <c r="P509" s="7">
        <f t="shared" si="249"/>
        <v>0</v>
      </c>
      <c r="Q509" s="8">
        <f t="shared" si="295"/>
        <v>862289.85</v>
      </c>
      <c r="R509" s="43" t="s">
        <v>91</v>
      </c>
      <c r="S509" s="12" t="s">
        <v>637</v>
      </c>
    </row>
    <row r="510" spans="1:19" x14ac:dyDescent="0.35">
      <c r="A510" s="4">
        <v>44571</v>
      </c>
      <c r="B510" s="5">
        <f t="shared" si="282"/>
        <v>1</v>
      </c>
      <c r="C510" s="5">
        <f t="shared" si="283"/>
        <v>2022</v>
      </c>
      <c r="D510" s="5" t="s">
        <v>560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296"/>
        <v>44616</v>
      </c>
      <c r="L510" s="5">
        <f t="shared" si="297"/>
        <v>2</v>
      </c>
      <c r="M510" s="5">
        <f t="shared" si="298"/>
        <v>2022</v>
      </c>
      <c r="N510" s="7">
        <v>600</v>
      </c>
      <c r="O510" s="7">
        <f t="shared" si="299"/>
        <v>-600</v>
      </c>
      <c r="P510" s="7">
        <f t="shared" si="249"/>
        <v>0</v>
      </c>
      <c r="Q510" s="8">
        <f t="shared" si="295"/>
        <v>862889.85</v>
      </c>
      <c r="R510" s="43" t="s">
        <v>91</v>
      </c>
      <c r="S510" s="12" t="s">
        <v>638</v>
      </c>
    </row>
    <row r="511" spans="1:19" x14ac:dyDescent="0.35">
      <c r="A511" s="4">
        <v>44571</v>
      </c>
      <c r="B511" s="5">
        <f t="shared" si="282"/>
        <v>1</v>
      </c>
      <c r="C511" s="5">
        <f t="shared" si="283"/>
        <v>2022</v>
      </c>
      <c r="D511" s="5" t="s">
        <v>560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296"/>
        <v>44616</v>
      </c>
      <c r="L511" s="5">
        <f t="shared" si="297"/>
        <v>2</v>
      </c>
      <c r="M511" s="5">
        <f t="shared" si="298"/>
        <v>2022</v>
      </c>
      <c r="N511" s="7">
        <v>90</v>
      </c>
      <c r="O511" s="7">
        <f t="shared" si="299"/>
        <v>-90</v>
      </c>
      <c r="P511" s="7">
        <f t="shared" si="249"/>
        <v>0</v>
      </c>
      <c r="Q511" s="8">
        <f t="shared" si="295"/>
        <v>862979.85</v>
      </c>
      <c r="R511" s="43" t="s">
        <v>91</v>
      </c>
      <c r="S511" s="12" t="s">
        <v>639</v>
      </c>
    </row>
    <row r="512" spans="1:19" x14ac:dyDescent="0.35">
      <c r="A512" s="4">
        <v>44572</v>
      </c>
      <c r="B512" s="5">
        <f t="shared" si="282"/>
        <v>1</v>
      </c>
      <c r="C512" s="5">
        <f t="shared" si="283"/>
        <v>2022</v>
      </c>
      <c r="D512" s="5" t="s">
        <v>562</v>
      </c>
      <c r="E512" s="5" t="s">
        <v>63</v>
      </c>
      <c r="F512" s="6" t="s">
        <v>64</v>
      </c>
      <c r="G512" s="13" t="s">
        <v>563</v>
      </c>
      <c r="H512" s="5">
        <v>4</v>
      </c>
      <c r="I512" s="5" t="s">
        <v>50</v>
      </c>
      <c r="J512" s="5">
        <v>120</v>
      </c>
      <c r="K512" s="4">
        <f t="shared" ref="K512:K516" si="300">A512+J512</f>
        <v>44692</v>
      </c>
      <c r="L512" s="5">
        <f t="shared" ref="L512:L516" si="301">MONTH(K512)</f>
        <v>5</v>
      </c>
      <c r="M512" s="5">
        <f t="shared" ref="M512:M516" si="302">YEAR(K512)</f>
        <v>2022</v>
      </c>
      <c r="N512" s="7">
        <v>8096</v>
      </c>
      <c r="O512" s="7">
        <f t="shared" si="299"/>
        <v>-8096</v>
      </c>
      <c r="P512" s="7">
        <f t="shared" si="249"/>
        <v>0</v>
      </c>
      <c r="Q512" s="8">
        <f t="shared" si="295"/>
        <v>871075.85</v>
      </c>
      <c r="R512" s="43" t="s">
        <v>91</v>
      </c>
      <c r="S512" s="12" t="s">
        <v>765</v>
      </c>
    </row>
    <row r="513" spans="1:19" x14ac:dyDescent="0.35">
      <c r="A513" s="4">
        <v>44572</v>
      </c>
      <c r="B513" s="5">
        <f t="shared" si="282"/>
        <v>1</v>
      </c>
      <c r="C513" s="5">
        <f t="shared" si="283"/>
        <v>2022</v>
      </c>
      <c r="D513" s="5" t="s">
        <v>562</v>
      </c>
      <c r="E513" s="5" t="s">
        <v>63</v>
      </c>
      <c r="F513" s="6" t="s">
        <v>64</v>
      </c>
      <c r="G513" s="13" t="s">
        <v>564</v>
      </c>
      <c r="H513" s="5">
        <v>20</v>
      </c>
      <c r="I513" s="5" t="s">
        <v>50</v>
      </c>
      <c r="J513" s="5">
        <v>120</v>
      </c>
      <c r="K513" s="4">
        <f t="shared" si="300"/>
        <v>44692</v>
      </c>
      <c r="L513" s="5">
        <f t="shared" si="301"/>
        <v>5</v>
      </c>
      <c r="M513" s="5">
        <f t="shared" si="302"/>
        <v>2022</v>
      </c>
      <c r="N513" s="7">
        <v>5700</v>
      </c>
      <c r="O513" s="7">
        <f t="shared" si="299"/>
        <v>-5700</v>
      </c>
      <c r="P513" s="7">
        <f t="shared" si="249"/>
        <v>0</v>
      </c>
      <c r="Q513" s="8">
        <f t="shared" si="295"/>
        <v>876775.85</v>
      </c>
      <c r="R513" s="43" t="s">
        <v>91</v>
      </c>
      <c r="S513" s="12" t="s">
        <v>765</v>
      </c>
    </row>
    <row r="514" spans="1:19" x14ac:dyDescent="0.35">
      <c r="A514" s="4">
        <v>44572</v>
      </c>
      <c r="B514" s="5">
        <f t="shared" si="282"/>
        <v>1</v>
      </c>
      <c r="C514" s="5">
        <f t="shared" si="283"/>
        <v>2022</v>
      </c>
      <c r="D514" s="5" t="s">
        <v>562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300"/>
        <v>44692</v>
      </c>
      <c r="L514" s="5">
        <f t="shared" si="301"/>
        <v>5</v>
      </c>
      <c r="M514" s="5">
        <f t="shared" si="302"/>
        <v>2022</v>
      </c>
      <c r="N514" s="7">
        <v>550</v>
      </c>
      <c r="O514" s="7">
        <f t="shared" si="299"/>
        <v>-550</v>
      </c>
      <c r="P514" s="7">
        <f t="shared" si="249"/>
        <v>0</v>
      </c>
      <c r="Q514" s="8">
        <f t="shared" si="295"/>
        <v>877325.85</v>
      </c>
      <c r="R514" s="43" t="s">
        <v>91</v>
      </c>
      <c r="S514" s="12" t="s">
        <v>765</v>
      </c>
    </row>
    <row r="515" spans="1:19" x14ac:dyDescent="0.35">
      <c r="A515" s="4">
        <v>44572</v>
      </c>
      <c r="B515" s="5">
        <f t="shared" si="282"/>
        <v>1</v>
      </c>
      <c r="C515" s="5">
        <f t="shared" si="283"/>
        <v>2022</v>
      </c>
      <c r="D515" s="5" t="s">
        <v>562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300"/>
        <v>44692</v>
      </c>
      <c r="L515" s="5">
        <f t="shared" si="301"/>
        <v>5</v>
      </c>
      <c r="M515" s="5">
        <f t="shared" si="302"/>
        <v>2022</v>
      </c>
      <c r="N515" s="7">
        <v>340</v>
      </c>
      <c r="O515" s="7">
        <f t="shared" si="299"/>
        <v>-340</v>
      </c>
      <c r="P515" s="7">
        <f t="shared" si="249"/>
        <v>0</v>
      </c>
      <c r="Q515" s="8">
        <f t="shared" si="295"/>
        <v>877665.85</v>
      </c>
      <c r="R515" s="43" t="s">
        <v>91</v>
      </c>
      <c r="S515" s="12" t="s">
        <v>765</v>
      </c>
    </row>
    <row r="516" spans="1:19" x14ac:dyDescent="0.35">
      <c r="A516" s="4">
        <v>44572</v>
      </c>
      <c r="B516" s="5">
        <f t="shared" si="282"/>
        <v>1</v>
      </c>
      <c r="C516" s="5">
        <f t="shared" si="283"/>
        <v>2022</v>
      </c>
      <c r="D516" s="5" t="s">
        <v>562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300"/>
        <v>44692</v>
      </c>
      <c r="L516" s="5">
        <f t="shared" si="301"/>
        <v>5</v>
      </c>
      <c r="M516" s="5">
        <f t="shared" si="302"/>
        <v>2022</v>
      </c>
      <c r="N516" s="7">
        <v>440</v>
      </c>
      <c r="O516" s="7">
        <f t="shared" si="299"/>
        <v>-440</v>
      </c>
      <c r="P516" s="7">
        <f t="shared" si="249"/>
        <v>0</v>
      </c>
      <c r="Q516" s="8">
        <f t="shared" si="295"/>
        <v>878105.85</v>
      </c>
      <c r="R516" s="43" t="s">
        <v>91</v>
      </c>
      <c r="S516" s="12" t="s">
        <v>765</v>
      </c>
    </row>
    <row r="517" spans="1:19" x14ac:dyDescent="0.35">
      <c r="A517" s="4">
        <v>44572</v>
      </c>
      <c r="B517" s="5">
        <f t="shared" si="282"/>
        <v>1</v>
      </c>
      <c r="C517" s="5">
        <f t="shared" si="283"/>
        <v>2022</v>
      </c>
      <c r="D517" s="5" t="s">
        <v>562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ref="K517:K519" si="303">A517+J517</f>
        <v>44692</v>
      </c>
      <c r="L517" s="5">
        <f t="shared" ref="L517:L519" si="304">MONTH(K517)</f>
        <v>5</v>
      </c>
      <c r="M517" s="5">
        <f t="shared" ref="M517:M519" si="305">YEAR(K517)</f>
        <v>2022</v>
      </c>
      <c r="N517" s="7">
        <v>220</v>
      </c>
      <c r="O517" s="7">
        <f t="shared" si="299"/>
        <v>-220</v>
      </c>
      <c r="P517" s="7">
        <f t="shared" si="249"/>
        <v>0</v>
      </c>
      <c r="Q517" s="8">
        <f t="shared" si="295"/>
        <v>878325.85</v>
      </c>
      <c r="R517" s="43" t="s">
        <v>91</v>
      </c>
      <c r="S517" s="12" t="s">
        <v>765</v>
      </c>
    </row>
    <row r="518" spans="1:19" x14ac:dyDescent="0.35">
      <c r="A518" s="4">
        <v>44574</v>
      </c>
      <c r="B518" s="5">
        <f t="shared" si="282"/>
        <v>1</v>
      </c>
      <c r="C518" s="5">
        <f t="shared" si="283"/>
        <v>2022</v>
      </c>
      <c r="D518" s="5" t="s">
        <v>567</v>
      </c>
      <c r="E518" s="5" t="s">
        <v>407</v>
      </c>
      <c r="F518" s="6" t="s">
        <v>408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303"/>
        <v>44574</v>
      </c>
      <c r="L518" s="5">
        <f t="shared" si="304"/>
        <v>1</v>
      </c>
      <c r="M518" s="5">
        <f t="shared" si="305"/>
        <v>2022</v>
      </c>
      <c r="N518" s="7">
        <v>4136</v>
      </c>
      <c r="O518" s="7">
        <f t="shared" ref="O518:O519" si="306">-N518</f>
        <v>-4136</v>
      </c>
      <c r="P518" s="7">
        <f t="shared" ref="P518:P553" si="307">SUM(N518+O518)</f>
        <v>0</v>
      </c>
      <c r="Q518" s="8">
        <f t="shared" si="295"/>
        <v>882461.85</v>
      </c>
      <c r="R518" s="43" t="s">
        <v>5</v>
      </c>
      <c r="S518" s="12" t="s">
        <v>588</v>
      </c>
    </row>
    <row r="519" spans="1:19" x14ac:dyDescent="0.35">
      <c r="A519" s="4">
        <v>44574</v>
      </c>
      <c r="B519" s="5">
        <f t="shared" si="282"/>
        <v>1</v>
      </c>
      <c r="C519" s="5">
        <f t="shared" si="283"/>
        <v>2022</v>
      </c>
      <c r="D519" s="5" t="s">
        <v>567</v>
      </c>
      <c r="E519" s="5" t="s">
        <v>407</v>
      </c>
      <c r="F519" s="6" t="s">
        <v>408</v>
      </c>
      <c r="G519" s="13" t="s">
        <v>487</v>
      </c>
      <c r="H519" s="5">
        <v>2</v>
      </c>
      <c r="I519" s="5" t="s">
        <v>5</v>
      </c>
      <c r="J519" s="5">
        <v>0</v>
      </c>
      <c r="K519" s="4">
        <f t="shared" si="303"/>
        <v>44574</v>
      </c>
      <c r="L519" s="5">
        <f t="shared" si="304"/>
        <v>1</v>
      </c>
      <c r="M519" s="5">
        <f t="shared" si="305"/>
        <v>2022</v>
      </c>
      <c r="N519" s="7">
        <v>1047.5999999999999</v>
      </c>
      <c r="O519" s="7">
        <f t="shared" si="306"/>
        <v>-1047.5999999999999</v>
      </c>
      <c r="P519" s="7">
        <f t="shared" si="307"/>
        <v>0</v>
      </c>
      <c r="Q519" s="8">
        <f t="shared" si="295"/>
        <v>883509.45</v>
      </c>
      <c r="R519" s="43" t="s">
        <v>5</v>
      </c>
      <c r="S519" s="12" t="s">
        <v>588</v>
      </c>
    </row>
    <row r="520" spans="1:19" x14ac:dyDescent="0.35">
      <c r="A520" s="4">
        <v>44574</v>
      </c>
      <c r="B520" s="5">
        <f t="shared" si="282"/>
        <v>1</v>
      </c>
      <c r="C520" s="5">
        <f t="shared" si="283"/>
        <v>2022</v>
      </c>
      <c r="D520" s="5" t="s">
        <v>568</v>
      </c>
      <c r="E520" s="5" t="s">
        <v>416</v>
      </c>
      <c r="F520" s="6" t="s">
        <v>417</v>
      </c>
      <c r="G520" s="13" t="s">
        <v>555</v>
      </c>
      <c r="H520" s="5">
        <v>8</v>
      </c>
      <c r="I520" s="5" t="s">
        <v>5</v>
      </c>
      <c r="J520" s="5">
        <v>0</v>
      </c>
      <c r="K520" s="4">
        <f t="shared" ref="K520:K524" si="308">A520+J520</f>
        <v>44574</v>
      </c>
      <c r="L520" s="5">
        <f t="shared" ref="L520:L524" si="309">MONTH(K520)</f>
        <v>1</v>
      </c>
      <c r="M520" s="5">
        <f t="shared" ref="M520:M524" si="310">YEAR(K520)</f>
        <v>2022</v>
      </c>
      <c r="N520" s="7">
        <v>16720</v>
      </c>
      <c r="O520" s="7">
        <f>-1200.3-8000-7519.7</f>
        <v>-16720</v>
      </c>
      <c r="P520" s="7">
        <f t="shared" si="307"/>
        <v>0</v>
      </c>
      <c r="Q520" s="8">
        <f t="shared" si="295"/>
        <v>900229.45</v>
      </c>
      <c r="R520" s="43" t="s">
        <v>5</v>
      </c>
      <c r="S520" s="12" t="s">
        <v>752</v>
      </c>
    </row>
    <row r="521" spans="1:19" x14ac:dyDescent="0.35">
      <c r="A521" s="4">
        <v>44574</v>
      </c>
      <c r="B521" s="5">
        <f t="shared" si="282"/>
        <v>1</v>
      </c>
      <c r="C521" s="5">
        <f t="shared" si="283"/>
        <v>2022</v>
      </c>
      <c r="D521" s="5" t="s">
        <v>568</v>
      </c>
      <c r="E521" s="5" t="s">
        <v>416</v>
      </c>
      <c r="F521" s="6" t="s">
        <v>417</v>
      </c>
      <c r="G521" s="13" t="s">
        <v>565</v>
      </c>
      <c r="H521" s="5">
        <v>11</v>
      </c>
      <c r="I521" s="5" t="s">
        <v>5</v>
      </c>
      <c r="J521" s="5">
        <v>0</v>
      </c>
      <c r="K521" s="4">
        <f t="shared" si="308"/>
        <v>44574</v>
      </c>
      <c r="L521" s="5">
        <f t="shared" si="309"/>
        <v>1</v>
      </c>
      <c r="M521" s="5">
        <f t="shared" si="310"/>
        <v>2022</v>
      </c>
      <c r="N521" s="7">
        <v>6468</v>
      </c>
      <c r="O521" s="7">
        <f>-480.3-5987.7</f>
        <v>-6468</v>
      </c>
      <c r="P521" s="7">
        <f t="shared" si="307"/>
        <v>0</v>
      </c>
      <c r="Q521" s="8">
        <f t="shared" si="295"/>
        <v>906697.45</v>
      </c>
      <c r="R521" s="43" t="s">
        <v>5</v>
      </c>
      <c r="S521" s="12" t="s">
        <v>753</v>
      </c>
    </row>
    <row r="522" spans="1:19" x14ac:dyDescent="0.35">
      <c r="A522" s="4">
        <v>44574</v>
      </c>
      <c r="B522" s="5">
        <f t="shared" si="282"/>
        <v>1</v>
      </c>
      <c r="C522" s="5">
        <f t="shared" si="283"/>
        <v>2022</v>
      </c>
      <c r="D522" s="5" t="s">
        <v>568</v>
      </c>
      <c r="E522" s="5" t="s">
        <v>416</v>
      </c>
      <c r="F522" s="6" t="s">
        <v>417</v>
      </c>
      <c r="G522" s="13" t="s">
        <v>566</v>
      </c>
      <c r="H522" s="5">
        <v>11</v>
      </c>
      <c r="I522" s="5" t="s">
        <v>5</v>
      </c>
      <c r="J522" s="5">
        <v>0</v>
      </c>
      <c r="K522" s="4">
        <f t="shared" si="308"/>
        <v>44574</v>
      </c>
      <c r="L522" s="5">
        <f t="shared" si="309"/>
        <v>1</v>
      </c>
      <c r="M522" s="5">
        <f t="shared" si="310"/>
        <v>2022</v>
      </c>
      <c r="N522" s="7">
        <v>3861</v>
      </c>
      <c r="O522" s="7">
        <f>-2012.3</f>
        <v>-2012.3</v>
      </c>
      <c r="P522" s="7">
        <f t="shared" si="307"/>
        <v>1848.7</v>
      </c>
      <c r="Q522" s="8">
        <f t="shared" si="295"/>
        <v>910558.45</v>
      </c>
      <c r="R522" s="43" t="s">
        <v>5</v>
      </c>
      <c r="S522" s="12" t="s">
        <v>754</v>
      </c>
    </row>
    <row r="523" spans="1:19" x14ac:dyDescent="0.35">
      <c r="A523" s="4">
        <v>44574</v>
      </c>
      <c r="B523" s="5">
        <f t="shared" si="282"/>
        <v>1</v>
      </c>
      <c r="C523" s="5">
        <f t="shared" si="283"/>
        <v>2022</v>
      </c>
      <c r="D523" s="5" t="s">
        <v>568</v>
      </c>
      <c r="E523" s="5" t="s">
        <v>416</v>
      </c>
      <c r="F523" s="6" t="s">
        <v>417</v>
      </c>
      <c r="G523" s="13" t="s">
        <v>437</v>
      </c>
      <c r="H523" s="5">
        <v>1</v>
      </c>
      <c r="I523" s="5" t="s">
        <v>5</v>
      </c>
      <c r="J523" s="5">
        <v>0</v>
      </c>
      <c r="K523" s="4">
        <f t="shared" si="308"/>
        <v>44574</v>
      </c>
      <c r="L523" s="5">
        <f t="shared" si="309"/>
        <v>1</v>
      </c>
      <c r="M523" s="5">
        <f t="shared" si="310"/>
        <v>2022</v>
      </c>
      <c r="N523" s="7">
        <v>1000</v>
      </c>
      <c r="P523" s="7">
        <f t="shared" si="307"/>
        <v>1000</v>
      </c>
      <c r="Q523" s="8">
        <f t="shared" si="295"/>
        <v>911558.45</v>
      </c>
      <c r="R523" s="43" t="s">
        <v>5</v>
      </c>
      <c r="S523" s="12"/>
    </row>
    <row r="524" spans="1:19" x14ac:dyDescent="0.35">
      <c r="A524" s="4">
        <v>44574</v>
      </c>
      <c r="B524" s="5">
        <f t="shared" si="282"/>
        <v>1</v>
      </c>
      <c r="C524" s="5">
        <f t="shared" si="283"/>
        <v>2022</v>
      </c>
      <c r="D524" s="5" t="s">
        <v>568</v>
      </c>
      <c r="E524" s="5" t="s">
        <v>416</v>
      </c>
      <c r="F524" s="6" t="s">
        <v>417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308"/>
        <v>44574</v>
      </c>
      <c r="L524" s="5">
        <f t="shared" si="309"/>
        <v>1</v>
      </c>
      <c r="M524" s="5">
        <f t="shared" si="310"/>
        <v>2022</v>
      </c>
      <c r="N524" s="7">
        <v>500</v>
      </c>
      <c r="P524" s="7">
        <f t="shared" si="307"/>
        <v>500</v>
      </c>
      <c r="Q524" s="8">
        <f t="shared" si="295"/>
        <v>912058.45</v>
      </c>
      <c r="R524" s="43" t="s">
        <v>5</v>
      </c>
      <c r="S524" s="12"/>
    </row>
    <row r="525" spans="1:19" x14ac:dyDescent="0.35">
      <c r="A525" s="4">
        <v>44575</v>
      </c>
      <c r="B525" s="5">
        <f t="shared" si="282"/>
        <v>1</v>
      </c>
      <c r="C525" s="5">
        <f t="shared" si="283"/>
        <v>2022</v>
      </c>
      <c r="D525" s="5" t="s">
        <v>569</v>
      </c>
      <c r="E525" s="5" t="s">
        <v>22</v>
      </c>
      <c r="F525" s="6" t="s">
        <v>23</v>
      </c>
      <c r="G525" s="13" t="s">
        <v>570</v>
      </c>
      <c r="H525" s="5">
        <v>2</v>
      </c>
      <c r="I525" s="5" t="s">
        <v>50</v>
      </c>
      <c r="J525" s="5">
        <v>120</v>
      </c>
      <c r="K525" s="4">
        <f t="shared" ref="K525:K539" si="311">A525+J525</f>
        <v>44695</v>
      </c>
      <c r="L525" s="5">
        <f t="shared" ref="L525:L539" si="312">MONTH(K525)</f>
        <v>5</v>
      </c>
      <c r="M525" s="5">
        <f t="shared" ref="M525:M539" si="313">YEAR(K525)</f>
        <v>2022</v>
      </c>
      <c r="N525" s="7">
        <v>4048</v>
      </c>
      <c r="P525" s="7">
        <f t="shared" si="307"/>
        <v>4048</v>
      </c>
      <c r="Q525" s="8">
        <f t="shared" si="295"/>
        <v>916106.45</v>
      </c>
      <c r="R525" s="43" t="s">
        <v>91</v>
      </c>
      <c r="S525" s="12"/>
    </row>
    <row r="526" spans="1:19" x14ac:dyDescent="0.35">
      <c r="A526" s="4">
        <v>44575</v>
      </c>
      <c r="B526" s="5">
        <f t="shared" si="282"/>
        <v>1</v>
      </c>
      <c r="C526" s="5">
        <f t="shared" si="283"/>
        <v>2022</v>
      </c>
      <c r="D526" s="5" t="s">
        <v>569</v>
      </c>
      <c r="E526" s="5" t="s">
        <v>22</v>
      </c>
      <c r="F526" s="6" t="s">
        <v>23</v>
      </c>
      <c r="G526" s="13" t="s">
        <v>565</v>
      </c>
      <c r="H526" s="5">
        <v>2</v>
      </c>
      <c r="I526" s="5" t="s">
        <v>50</v>
      </c>
      <c r="J526" s="5">
        <v>120</v>
      </c>
      <c r="K526" s="4">
        <f t="shared" si="311"/>
        <v>44695</v>
      </c>
      <c r="L526" s="5">
        <f t="shared" si="312"/>
        <v>5</v>
      </c>
      <c r="M526" s="5">
        <f t="shared" si="313"/>
        <v>2022</v>
      </c>
      <c r="N526" s="7">
        <v>1140</v>
      </c>
      <c r="P526" s="7">
        <f t="shared" si="307"/>
        <v>1140</v>
      </c>
      <c r="Q526" s="8">
        <f t="shared" si="295"/>
        <v>917246.45</v>
      </c>
      <c r="R526" s="43" t="s">
        <v>91</v>
      </c>
      <c r="S526" s="12"/>
    </row>
    <row r="527" spans="1:19" x14ac:dyDescent="0.35">
      <c r="A527" s="4">
        <v>44575</v>
      </c>
      <c r="B527" s="5">
        <f t="shared" si="282"/>
        <v>1</v>
      </c>
      <c r="C527" s="5">
        <f t="shared" si="283"/>
        <v>2022</v>
      </c>
      <c r="D527" s="5" t="s">
        <v>569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311"/>
        <v>44695</v>
      </c>
      <c r="L527" s="5">
        <f t="shared" si="312"/>
        <v>5</v>
      </c>
      <c r="M527" s="5">
        <f t="shared" si="313"/>
        <v>2022</v>
      </c>
      <c r="N527" s="7">
        <v>450</v>
      </c>
      <c r="P527" s="7">
        <f t="shared" si="307"/>
        <v>450</v>
      </c>
      <c r="Q527" s="8">
        <f t="shared" si="295"/>
        <v>917696.45</v>
      </c>
      <c r="R527" s="43" t="s">
        <v>91</v>
      </c>
      <c r="S527" s="12"/>
    </row>
    <row r="528" spans="1:19" x14ac:dyDescent="0.35">
      <c r="A528" s="4">
        <v>44575</v>
      </c>
      <c r="B528" s="5">
        <f t="shared" si="282"/>
        <v>1</v>
      </c>
      <c r="C528" s="5">
        <f t="shared" si="283"/>
        <v>2022</v>
      </c>
      <c r="D528" s="5" t="s">
        <v>569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311"/>
        <v>44695</v>
      </c>
      <c r="L528" s="5">
        <f t="shared" si="312"/>
        <v>5</v>
      </c>
      <c r="M528" s="5">
        <f t="shared" si="313"/>
        <v>2022</v>
      </c>
      <c r="N528" s="7">
        <v>340</v>
      </c>
      <c r="P528" s="7">
        <f t="shared" si="307"/>
        <v>340</v>
      </c>
      <c r="Q528" s="8">
        <f t="shared" si="295"/>
        <v>918036.45</v>
      </c>
      <c r="R528" s="43" t="s">
        <v>91</v>
      </c>
      <c r="S528" s="12"/>
    </row>
    <row r="529" spans="1:19" x14ac:dyDescent="0.35">
      <c r="A529" s="4">
        <v>44575</v>
      </c>
      <c r="B529" s="5">
        <f t="shared" si="282"/>
        <v>1</v>
      </c>
      <c r="C529" s="5">
        <f t="shared" si="283"/>
        <v>2022</v>
      </c>
      <c r="D529" s="5" t="s">
        <v>569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311"/>
        <v>44695</v>
      </c>
      <c r="L529" s="5">
        <f t="shared" si="312"/>
        <v>5</v>
      </c>
      <c r="M529" s="5">
        <f t="shared" si="313"/>
        <v>2022</v>
      </c>
      <c r="N529" s="7">
        <v>540</v>
      </c>
      <c r="P529" s="7">
        <f t="shared" si="307"/>
        <v>540</v>
      </c>
      <c r="Q529" s="8">
        <f t="shared" si="295"/>
        <v>918576.45</v>
      </c>
      <c r="R529" s="43" t="s">
        <v>91</v>
      </c>
      <c r="S529" s="12"/>
    </row>
    <row r="530" spans="1:19" x14ac:dyDescent="0.35">
      <c r="A530" s="4">
        <v>44575</v>
      </c>
      <c r="B530" s="5">
        <f t="shared" si="282"/>
        <v>1</v>
      </c>
      <c r="C530" s="5">
        <f t="shared" si="283"/>
        <v>2022</v>
      </c>
      <c r="D530" s="5" t="s">
        <v>569</v>
      </c>
      <c r="E530" s="5" t="s">
        <v>22</v>
      </c>
      <c r="F530" s="6" t="s">
        <v>23</v>
      </c>
      <c r="G530" s="13" t="s">
        <v>561</v>
      </c>
      <c r="H530" s="5">
        <v>1</v>
      </c>
      <c r="I530" s="5" t="s">
        <v>50</v>
      </c>
      <c r="J530" s="5">
        <v>120</v>
      </c>
      <c r="K530" s="4">
        <f t="shared" si="311"/>
        <v>44695</v>
      </c>
      <c r="L530" s="5">
        <f t="shared" si="312"/>
        <v>5</v>
      </c>
      <c r="M530" s="5">
        <f t="shared" si="313"/>
        <v>2022</v>
      </c>
      <c r="N530" s="7">
        <v>285</v>
      </c>
      <c r="P530" s="7">
        <f t="shared" si="307"/>
        <v>285</v>
      </c>
      <c r="Q530" s="8">
        <f t="shared" si="295"/>
        <v>918861.45</v>
      </c>
      <c r="R530" s="43" t="s">
        <v>91</v>
      </c>
      <c r="S530" s="12"/>
    </row>
    <row r="531" spans="1:19" x14ac:dyDescent="0.35">
      <c r="A531" s="4">
        <v>44575</v>
      </c>
      <c r="B531" s="5">
        <f t="shared" si="282"/>
        <v>1</v>
      </c>
      <c r="C531" s="5">
        <f t="shared" si="283"/>
        <v>2022</v>
      </c>
      <c r="D531" s="5" t="s">
        <v>571</v>
      </c>
      <c r="E531" s="5" t="s">
        <v>22</v>
      </c>
      <c r="F531" s="6" t="s">
        <v>23</v>
      </c>
      <c r="G531" s="13" t="s">
        <v>561</v>
      </c>
      <c r="H531" s="5">
        <v>4</v>
      </c>
      <c r="I531" s="5" t="s">
        <v>50</v>
      </c>
      <c r="J531" s="5">
        <v>120</v>
      </c>
      <c r="K531" s="4">
        <f t="shared" si="311"/>
        <v>44695</v>
      </c>
      <c r="L531" s="5">
        <f t="shared" si="312"/>
        <v>5</v>
      </c>
      <c r="M531" s="5">
        <f t="shared" si="313"/>
        <v>2022</v>
      </c>
      <c r="N531" s="7">
        <v>1140</v>
      </c>
      <c r="P531" s="7">
        <f t="shared" si="307"/>
        <v>1140</v>
      </c>
      <c r="Q531" s="8">
        <f t="shared" si="295"/>
        <v>920001.45</v>
      </c>
      <c r="R531" s="43" t="s">
        <v>91</v>
      </c>
      <c r="S531" s="12"/>
    </row>
    <row r="532" spans="1:19" x14ac:dyDescent="0.35">
      <c r="A532" s="4">
        <v>44575</v>
      </c>
      <c r="B532" s="5">
        <f t="shared" ref="B532:B552" si="314">MONTH(A532)</f>
        <v>1</v>
      </c>
      <c r="C532" s="5">
        <f t="shared" ref="C532:C552" si="315">YEAR(A532)</f>
        <v>2022</v>
      </c>
      <c r="D532" s="5" t="s">
        <v>571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311"/>
        <v>44695</v>
      </c>
      <c r="L532" s="5">
        <f t="shared" si="312"/>
        <v>5</v>
      </c>
      <c r="M532" s="5">
        <f t="shared" si="313"/>
        <v>2022</v>
      </c>
      <c r="N532" s="7">
        <v>62.5</v>
      </c>
      <c r="P532" s="7">
        <f t="shared" si="307"/>
        <v>62.5</v>
      </c>
      <c r="Q532" s="8">
        <f t="shared" si="295"/>
        <v>920063.95</v>
      </c>
      <c r="R532" s="43" t="s">
        <v>91</v>
      </c>
      <c r="S532" s="12"/>
    </row>
    <row r="533" spans="1:19" x14ac:dyDescent="0.35">
      <c r="A533" s="4">
        <v>44578</v>
      </c>
      <c r="B533" s="5">
        <f t="shared" si="314"/>
        <v>1</v>
      </c>
      <c r="C533" s="5">
        <f t="shared" si="315"/>
        <v>2022</v>
      </c>
      <c r="D533" s="5" t="s">
        <v>572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311"/>
        <v>44698</v>
      </c>
      <c r="L533" s="5">
        <f t="shared" si="312"/>
        <v>5</v>
      </c>
      <c r="M533" s="5">
        <f t="shared" si="313"/>
        <v>2022</v>
      </c>
      <c r="N533" s="7">
        <v>6072</v>
      </c>
      <c r="P533" s="7">
        <f t="shared" si="307"/>
        <v>6072</v>
      </c>
      <c r="Q533" s="8">
        <f t="shared" si="295"/>
        <v>926135.95</v>
      </c>
      <c r="R533" s="43" t="s">
        <v>91</v>
      </c>
      <c r="S533" s="12"/>
    </row>
    <row r="534" spans="1:19" x14ac:dyDescent="0.35">
      <c r="A534" s="4">
        <v>44578</v>
      </c>
      <c r="B534" s="5">
        <f t="shared" si="314"/>
        <v>1</v>
      </c>
      <c r="C534" s="5">
        <f t="shared" si="315"/>
        <v>2022</v>
      </c>
      <c r="D534" s="5" t="s">
        <v>572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311"/>
        <v>44698</v>
      </c>
      <c r="L534" s="5">
        <f t="shared" si="312"/>
        <v>5</v>
      </c>
      <c r="M534" s="5">
        <f t="shared" si="313"/>
        <v>2022</v>
      </c>
      <c r="N534" s="7">
        <v>2024</v>
      </c>
      <c r="P534" s="7">
        <f t="shared" si="307"/>
        <v>2024</v>
      </c>
      <c r="Q534" s="8">
        <f t="shared" si="295"/>
        <v>928159.95</v>
      </c>
      <c r="R534" s="43" t="s">
        <v>91</v>
      </c>
      <c r="S534" s="12"/>
    </row>
    <row r="535" spans="1:19" x14ac:dyDescent="0.35">
      <c r="A535" s="4">
        <v>44578</v>
      </c>
      <c r="B535" s="5">
        <f t="shared" si="314"/>
        <v>1</v>
      </c>
      <c r="C535" s="5">
        <f t="shared" si="315"/>
        <v>2022</v>
      </c>
      <c r="D535" s="5" t="s">
        <v>572</v>
      </c>
      <c r="E535" s="5" t="s">
        <v>22</v>
      </c>
      <c r="F535" s="6" t="s">
        <v>23</v>
      </c>
      <c r="G535" s="13" t="s">
        <v>573</v>
      </c>
      <c r="H535" s="5">
        <v>1</v>
      </c>
      <c r="I535" s="5" t="s">
        <v>50</v>
      </c>
      <c r="J535" s="5">
        <v>120</v>
      </c>
      <c r="K535" s="4">
        <f t="shared" si="311"/>
        <v>44698</v>
      </c>
      <c r="L535" s="5">
        <f t="shared" si="312"/>
        <v>5</v>
      </c>
      <c r="M535" s="5">
        <f t="shared" si="313"/>
        <v>2022</v>
      </c>
      <c r="N535" s="7">
        <v>390</v>
      </c>
      <c r="P535" s="7">
        <f t="shared" si="307"/>
        <v>390</v>
      </c>
      <c r="Q535" s="8">
        <f t="shared" si="295"/>
        <v>928549.95</v>
      </c>
      <c r="R535" s="43" t="s">
        <v>91</v>
      </c>
      <c r="S535" s="12"/>
    </row>
    <row r="536" spans="1:19" x14ac:dyDescent="0.35">
      <c r="A536" s="4">
        <v>44579</v>
      </c>
      <c r="B536" s="5">
        <f t="shared" si="314"/>
        <v>1</v>
      </c>
      <c r="C536" s="5">
        <f t="shared" si="315"/>
        <v>2022</v>
      </c>
      <c r="D536" s="5" t="s">
        <v>574</v>
      </c>
      <c r="E536" s="5" t="s">
        <v>416</v>
      </c>
      <c r="F536" s="6" t="s">
        <v>417</v>
      </c>
      <c r="G536" s="13" t="s">
        <v>555</v>
      </c>
      <c r="H536" s="5">
        <v>3</v>
      </c>
      <c r="I536" s="5" t="s">
        <v>5</v>
      </c>
      <c r="J536" s="5">
        <v>0</v>
      </c>
      <c r="K536" s="4">
        <f t="shared" si="311"/>
        <v>44579</v>
      </c>
      <c r="L536" s="5">
        <f t="shared" si="312"/>
        <v>1</v>
      </c>
      <c r="M536" s="5">
        <f t="shared" si="313"/>
        <v>2022</v>
      </c>
      <c r="N536" s="7">
        <v>6270</v>
      </c>
      <c r="P536" s="7">
        <f t="shared" si="307"/>
        <v>6270</v>
      </c>
      <c r="Q536" s="8">
        <f t="shared" si="295"/>
        <v>934819.95</v>
      </c>
      <c r="R536" s="43" t="s">
        <v>5</v>
      </c>
      <c r="S536" s="12"/>
    </row>
    <row r="537" spans="1:19" x14ac:dyDescent="0.35">
      <c r="A537" s="4">
        <v>44579</v>
      </c>
      <c r="B537" s="5">
        <f t="shared" si="314"/>
        <v>1</v>
      </c>
      <c r="C537" s="5">
        <f t="shared" si="315"/>
        <v>2022</v>
      </c>
      <c r="D537" s="5" t="s">
        <v>574</v>
      </c>
      <c r="E537" s="5" t="s">
        <v>416</v>
      </c>
      <c r="F537" s="6" t="s">
        <v>417</v>
      </c>
      <c r="G537" s="13" t="s">
        <v>565</v>
      </c>
      <c r="H537" s="5">
        <v>4</v>
      </c>
      <c r="I537" s="5" t="s">
        <v>5</v>
      </c>
      <c r="J537" s="5">
        <v>0</v>
      </c>
      <c r="K537" s="4">
        <f t="shared" si="311"/>
        <v>44579</v>
      </c>
      <c r="L537" s="5">
        <f t="shared" si="312"/>
        <v>1</v>
      </c>
      <c r="M537" s="5">
        <f t="shared" si="313"/>
        <v>2022</v>
      </c>
      <c r="N537" s="7">
        <v>2352</v>
      </c>
      <c r="P537" s="7">
        <f t="shared" si="307"/>
        <v>2352</v>
      </c>
      <c r="Q537" s="8">
        <f t="shared" si="295"/>
        <v>937171.95</v>
      </c>
      <c r="R537" s="43" t="s">
        <v>5</v>
      </c>
      <c r="S537" s="12"/>
    </row>
    <row r="538" spans="1:19" x14ac:dyDescent="0.35">
      <c r="A538" s="4">
        <v>44579</v>
      </c>
      <c r="B538" s="5">
        <f t="shared" si="314"/>
        <v>1</v>
      </c>
      <c r="C538" s="5">
        <f t="shared" si="315"/>
        <v>2022</v>
      </c>
      <c r="D538" s="5" t="s">
        <v>574</v>
      </c>
      <c r="E538" s="5" t="s">
        <v>416</v>
      </c>
      <c r="F538" s="6" t="s">
        <v>417</v>
      </c>
      <c r="G538" s="13" t="s">
        <v>566</v>
      </c>
      <c r="H538" s="5">
        <v>5</v>
      </c>
      <c r="I538" s="5" t="s">
        <v>5</v>
      </c>
      <c r="J538" s="5">
        <v>0</v>
      </c>
      <c r="K538" s="4">
        <f t="shared" si="311"/>
        <v>44579</v>
      </c>
      <c r="L538" s="5">
        <f t="shared" si="312"/>
        <v>1</v>
      </c>
      <c r="M538" s="5">
        <f t="shared" si="313"/>
        <v>2022</v>
      </c>
      <c r="N538" s="7">
        <v>1755</v>
      </c>
      <c r="P538" s="7">
        <f t="shared" si="307"/>
        <v>1755</v>
      </c>
      <c r="Q538" s="8">
        <f t="shared" si="295"/>
        <v>938926.95</v>
      </c>
      <c r="R538" s="43" t="s">
        <v>5</v>
      </c>
      <c r="S538" s="12"/>
    </row>
    <row r="539" spans="1:19" x14ac:dyDescent="0.35">
      <c r="A539" s="4">
        <v>44579</v>
      </c>
      <c r="B539" s="5">
        <f t="shared" si="314"/>
        <v>1</v>
      </c>
      <c r="C539" s="5">
        <f t="shared" si="315"/>
        <v>2022</v>
      </c>
      <c r="D539" s="5" t="s">
        <v>574</v>
      </c>
      <c r="E539" s="5" t="s">
        <v>416</v>
      </c>
      <c r="F539" s="6" t="s">
        <v>417</v>
      </c>
      <c r="G539" s="13" t="s">
        <v>437</v>
      </c>
      <c r="H539" s="5">
        <v>1</v>
      </c>
      <c r="I539" s="5" t="s">
        <v>5</v>
      </c>
      <c r="J539" s="5">
        <v>0</v>
      </c>
      <c r="K539" s="4">
        <f t="shared" si="311"/>
        <v>44579</v>
      </c>
      <c r="L539" s="5">
        <f t="shared" si="312"/>
        <v>1</v>
      </c>
      <c r="M539" s="5">
        <f t="shared" si="313"/>
        <v>2022</v>
      </c>
      <c r="N539" s="7">
        <v>1000</v>
      </c>
      <c r="P539" s="7">
        <f t="shared" si="307"/>
        <v>1000</v>
      </c>
      <c r="Q539" s="8">
        <f t="shared" si="295"/>
        <v>939926.95</v>
      </c>
      <c r="R539" s="43" t="s">
        <v>5</v>
      </c>
      <c r="S539" s="12"/>
    </row>
    <row r="540" spans="1:19" x14ac:dyDescent="0.35">
      <c r="A540" s="4">
        <v>44579</v>
      </c>
      <c r="B540" s="5">
        <f t="shared" si="314"/>
        <v>1</v>
      </c>
      <c r="C540" s="5">
        <f t="shared" si="315"/>
        <v>2022</v>
      </c>
      <c r="D540" s="5" t="s">
        <v>574</v>
      </c>
      <c r="E540" s="5" t="s">
        <v>416</v>
      </c>
      <c r="F540" s="6" t="s">
        <v>417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ref="K540:K547" si="316">A540+J540</f>
        <v>44579</v>
      </c>
      <c r="L540" s="5">
        <f t="shared" ref="L540:L547" si="317">MONTH(K540)</f>
        <v>1</v>
      </c>
      <c r="M540" s="5">
        <f t="shared" ref="M540:M547" si="318">YEAR(K540)</f>
        <v>2022</v>
      </c>
      <c r="N540" s="7">
        <v>125</v>
      </c>
      <c r="P540" s="7">
        <f t="shared" si="307"/>
        <v>125</v>
      </c>
      <c r="Q540" s="8">
        <f t="shared" si="295"/>
        <v>940051.95</v>
      </c>
      <c r="R540" s="43" t="s">
        <v>5</v>
      </c>
      <c r="S540" s="12"/>
    </row>
    <row r="541" spans="1:19" x14ac:dyDescent="0.35">
      <c r="A541" s="4">
        <v>44583</v>
      </c>
      <c r="B541" s="5">
        <f t="shared" si="314"/>
        <v>1</v>
      </c>
      <c r="C541" s="5">
        <f t="shared" si="315"/>
        <v>2022</v>
      </c>
      <c r="D541" s="5" t="s">
        <v>575</v>
      </c>
      <c r="E541" s="5" t="s">
        <v>407</v>
      </c>
      <c r="F541" s="6" t="s">
        <v>408</v>
      </c>
      <c r="G541" s="13" t="s">
        <v>570</v>
      </c>
      <c r="H541" s="5">
        <v>1</v>
      </c>
      <c r="I541" s="5" t="s">
        <v>5</v>
      </c>
      <c r="J541" s="5">
        <v>0</v>
      </c>
      <c r="K541" s="4">
        <f t="shared" si="316"/>
        <v>44583</v>
      </c>
      <c r="L541" s="5">
        <f t="shared" si="317"/>
        <v>1</v>
      </c>
      <c r="M541" s="5">
        <f t="shared" si="318"/>
        <v>2022</v>
      </c>
      <c r="N541" s="7">
        <v>2068</v>
      </c>
      <c r="O541" s="7">
        <f t="shared" ref="O541:O547" si="319">-N541</f>
        <v>-2068</v>
      </c>
      <c r="P541" s="7">
        <f t="shared" si="307"/>
        <v>0</v>
      </c>
      <c r="Q541" s="8">
        <f t="shared" si="295"/>
        <v>942119.95</v>
      </c>
      <c r="R541" s="43" t="s">
        <v>5</v>
      </c>
      <c r="S541" s="12" t="s">
        <v>592</v>
      </c>
    </row>
    <row r="542" spans="1:19" x14ac:dyDescent="0.35">
      <c r="A542" s="4">
        <v>44583</v>
      </c>
      <c r="B542" s="5">
        <f t="shared" si="314"/>
        <v>1</v>
      </c>
      <c r="C542" s="5">
        <f t="shared" si="315"/>
        <v>2022</v>
      </c>
      <c r="D542" s="5" t="s">
        <v>575</v>
      </c>
      <c r="E542" s="5" t="s">
        <v>407</v>
      </c>
      <c r="F542" s="6" t="s">
        <v>408</v>
      </c>
      <c r="G542" s="13" t="s">
        <v>487</v>
      </c>
      <c r="H542" s="5">
        <v>1</v>
      </c>
      <c r="I542" s="5" t="s">
        <v>5</v>
      </c>
      <c r="J542" s="5">
        <v>0</v>
      </c>
      <c r="K542" s="4">
        <f t="shared" si="316"/>
        <v>44583</v>
      </c>
      <c r="L542" s="5">
        <f t="shared" si="317"/>
        <v>1</v>
      </c>
      <c r="M542" s="5">
        <f t="shared" si="318"/>
        <v>2022</v>
      </c>
      <c r="N542" s="7">
        <v>523.79999999999995</v>
      </c>
      <c r="O542" s="7">
        <f t="shared" si="319"/>
        <v>-523.79999999999995</v>
      </c>
      <c r="P542" s="7">
        <f t="shared" si="307"/>
        <v>0</v>
      </c>
      <c r="Q542" s="8">
        <f t="shared" si="295"/>
        <v>942643.75</v>
      </c>
      <c r="R542" s="43" t="s">
        <v>5</v>
      </c>
      <c r="S542" s="12" t="s">
        <v>592</v>
      </c>
    </row>
    <row r="543" spans="1:19" x14ac:dyDescent="0.35">
      <c r="A543" s="4">
        <v>44583</v>
      </c>
      <c r="B543" s="5">
        <f t="shared" si="314"/>
        <v>1</v>
      </c>
      <c r="C543" s="5">
        <f t="shared" si="315"/>
        <v>2022</v>
      </c>
      <c r="D543" s="5" t="s">
        <v>575</v>
      </c>
      <c r="E543" s="5" t="s">
        <v>407</v>
      </c>
      <c r="F543" s="6" t="s">
        <v>408</v>
      </c>
      <c r="G543" s="13" t="s">
        <v>576</v>
      </c>
      <c r="H543" s="5">
        <v>1</v>
      </c>
      <c r="I543" s="5" t="s">
        <v>5</v>
      </c>
      <c r="J543" s="5">
        <v>0</v>
      </c>
      <c r="K543" s="4">
        <f t="shared" si="316"/>
        <v>44583</v>
      </c>
      <c r="L543" s="5">
        <f t="shared" si="317"/>
        <v>1</v>
      </c>
      <c r="M543" s="5">
        <f t="shared" si="318"/>
        <v>2022</v>
      </c>
      <c r="N543" s="7">
        <v>105</v>
      </c>
      <c r="O543" s="7">
        <f t="shared" si="319"/>
        <v>-105</v>
      </c>
      <c r="P543" s="7">
        <f t="shared" si="307"/>
        <v>0</v>
      </c>
      <c r="Q543" s="8">
        <f t="shared" si="295"/>
        <v>942748.75</v>
      </c>
      <c r="R543" s="43" t="s">
        <v>5</v>
      </c>
      <c r="S543" s="12" t="s">
        <v>592</v>
      </c>
    </row>
    <row r="544" spans="1:19" x14ac:dyDescent="0.35">
      <c r="A544" s="4">
        <v>44585</v>
      </c>
      <c r="B544" s="5">
        <f t="shared" si="314"/>
        <v>1</v>
      </c>
      <c r="C544" s="5">
        <f t="shared" si="315"/>
        <v>2022</v>
      </c>
      <c r="D544" s="5" t="s">
        <v>577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316"/>
        <v>44705</v>
      </c>
      <c r="L544" s="5">
        <f t="shared" si="317"/>
        <v>5</v>
      </c>
      <c r="M544" s="5">
        <f t="shared" si="318"/>
        <v>2022</v>
      </c>
      <c r="N544" s="7">
        <v>12144</v>
      </c>
      <c r="O544" s="7">
        <f t="shared" si="319"/>
        <v>-12144</v>
      </c>
      <c r="P544" s="7">
        <f t="shared" si="307"/>
        <v>0</v>
      </c>
      <c r="Q544" s="8">
        <f t="shared" si="295"/>
        <v>954892.75</v>
      </c>
      <c r="R544" s="43" t="s">
        <v>91</v>
      </c>
      <c r="S544" s="12" t="s">
        <v>765</v>
      </c>
    </row>
    <row r="545" spans="1:19" x14ac:dyDescent="0.35">
      <c r="A545" s="4">
        <v>44585</v>
      </c>
      <c r="B545" s="5">
        <f t="shared" si="314"/>
        <v>1</v>
      </c>
      <c r="C545" s="5">
        <f t="shared" si="315"/>
        <v>2022</v>
      </c>
      <c r="D545" s="5" t="s">
        <v>577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316"/>
        <v>44705</v>
      </c>
      <c r="L545" s="5">
        <f t="shared" si="317"/>
        <v>5</v>
      </c>
      <c r="M545" s="5">
        <f t="shared" si="318"/>
        <v>2022</v>
      </c>
      <c r="N545" s="7">
        <v>550</v>
      </c>
      <c r="O545" s="7">
        <f t="shared" si="319"/>
        <v>-550</v>
      </c>
      <c r="P545" s="7">
        <f t="shared" si="307"/>
        <v>0</v>
      </c>
      <c r="Q545" s="8">
        <f t="shared" si="295"/>
        <v>955442.75</v>
      </c>
      <c r="R545" s="43" t="s">
        <v>91</v>
      </c>
      <c r="S545" s="12" t="s">
        <v>765</v>
      </c>
    </row>
    <row r="546" spans="1:19" x14ac:dyDescent="0.35">
      <c r="A546" s="4">
        <v>44585</v>
      </c>
      <c r="B546" s="5">
        <f t="shared" si="314"/>
        <v>1</v>
      </c>
      <c r="C546" s="5">
        <f t="shared" si="315"/>
        <v>2022</v>
      </c>
      <c r="D546" s="5" t="s">
        <v>577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316"/>
        <v>44705</v>
      </c>
      <c r="L546" s="5">
        <f t="shared" si="317"/>
        <v>5</v>
      </c>
      <c r="M546" s="5">
        <f t="shared" si="318"/>
        <v>2022</v>
      </c>
      <c r="N546" s="7">
        <v>340</v>
      </c>
      <c r="O546" s="7">
        <f t="shared" si="319"/>
        <v>-340</v>
      </c>
      <c r="P546" s="7">
        <f t="shared" si="307"/>
        <v>0</v>
      </c>
      <c r="Q546" s="8">
        <f t="shared" si="295"/>
        <v>955782.75</v>
      </c>
      <c r="R546" s="43" t="s">
        <v>91</v>
      </c>
      <c r="S546" s="12" t="s">
        <v>765</v>
      </c>
    </row>
    <row r="547" spans="1:19" x14ac:dyDescent="0.35">
      <c r="A547" s="4">
        <v>44585</v>
      </c>
      <c r="B547" s="5">
        <f t="shared" si="314"/>
        <v>1</v>
      </c>
      <c r="C547" s="5">
        <f t="shared" si="315"/>
        <v>2022</v>
      </c>
      <c r="D547" s="5" t="s">
        <v>577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316"/>
        <v>44705</v>
      </c>
      <c r="L547" s="5">
        <f t="shared" si="317"/>
        <v>5</v>
      </c>
      <c r="M547" s="5">
        <f t="shared" si="318"/>
        <v>2022</v>
      </c>
      <c r="N547" s="7">
        <v>440</v>
      </c>
      <c r="O547" s="7">
        <f t="shared" si="319"/>
        <v>-440</v>
      </c>
      <c r="P547" s="7">
        <f t="shared" si="307"/>
        <v>0</v>
      </c>
      <c r="Q547" s="8">
        <f t="shared" si="295"/>
        <v>956222.75</v>
      </c>
      <c r="R547" s="43" t="s">
        <v>91</v>
      </c>
      <c r="S547" s="12" t="s">
        <v>765</v>
      </c>
    </row>
    <row r="548" spans="1:19" x14ac:dyDescent="0.35">
      <c r="A548" s="4">
        <v>44586</v>
      </c>
      <c r="B548" s="5">
        <f t="shared" si="314"/>
        <v>1</v>
      </c>
      <c r="C548" s="5">
        <f t="shared" si="315"/>
        <v>2022</v>
      </c>
      <c r="D548" s="5" t="s">
        <v>578</v>
      </c>
      <c r="E548" s="5" t="s">
        <v>42</v>
      </c>
      <c r="F548" s="6" t="s">
        <v>43</v>
      </c>
      <c r="G548" s="13" t="s">
        <v>570</v>
      </c>
      <c r="H548" s="5">
        <v>1</v>
      </c>
      <c r="I548" s="5" t="s">
        <v>5</v>
      </c>
      <c r="J548" s="5">
        <v>0</v>
      </c>
      <c r="K548" s="4">
        <f t="shared" ref="K548:K553" si="320">A548+J548</f>
        <v>44586</v>
      </c>
      <c r="L548" s="5">
        <f t="shared" ref="L548:L559" si="321">MONTH(K548)</f>
        <v>1</v>
      </c>
      <c r="M548" s="5">
        <f t="shared" ref="M548:M553" si="322">YEAR(K548)</f>
        <v>2022</v>
      </c>
      <c r="N548" s="7">
        <v>2024</v>
      </c>
      <c r="O548" s="7">
        <f t="shared" ref="O548:O549" si="323">SUM(-N548)</f>
        <v>-2024</v>
      </c>
      <c r="P548" s="7">
        <f t="shared" si="307"/>
        <v>0</v>
      </c>
      <c r="Q548" s="8">
        <f t="shared" si="295"/>
        <v>958246.75</v>
      </c>
      <c r="R548" s="43" t="s">
        <v>5</v>
      </c>
      <c r="S548" s="1" t="s">
        <v>628</v>
      </c>
    </row>
    <row r="549" spans="1:19" x14ac:dyDescent="0.35">
      <c r="A549" s="4">
        <v>44586</v>
      </c>
      <c r="B549" s="5">
        <f t="shared" si="314"/>
        <v>1</v>
      </c>
      <c r="C549" s="5">
        <f t="shared" si="315"/>
        <v>2022</v>
      </c>
      <c r="D549" s="5" t="s">
        <v>578</v>
      </c>
      <c r="E549" s="5" t="s">
        <v>22</v>
      </c>
      <c r="F549" s="6" t="s">
        <v>43</v>
      </c>
      <c r="G549" s="13" t="s">
        <v>561</v>
      </c>
      <c r="H549" s="5">
        <v>1</v>
      </c>
      <c r="I549" s="5" t="s">
        <v>5</v>
      </c>
      <c r="J549" s="5">
        <v>0</v>
      </c>
      <c r="K549" s="4">
        <f t="shared" si="320"/>
        <v>44586</v>
      </c>
      <c r="L549" s="5">
        <f t="shared" si="321"/>
        <v>1</v>
      </c>
      <c r="M549" s="5">
        <f t="shared" si="322"/>
        <v>2022</v>
      </c>
      <c r="N549" s="7">
        <v>285</v>
      </c>
      <c r="O549" s="7">
        <f t="shared" si="323"/>
        <v>-285</v>
      </c>
      <c r="P549" s="7">
        <f t="shared" si="307"/>
        <v>0</v>
      </c>
      <c r="Q549" s="8">
        <f t="shared" si="295"/>
        <v>958531.75</v>
      </c>
      <c r="R549" s="43" t="s">
        <v>5</v>
      </c>
      <c r="S549" s="1" t="s">
        <v>628</v>
      </c>
    </row>
    <row r="550" spans="1:19" x14ac:dyDescent="0.35">
      <c r="A550" s="4">
        <v>44587</v>
      </c>
      <c r="B550" s="5">
        <f t="shared" si="314"/>
        <v>1</v>
      </c>
      <c r="C550" s="5">
        <f t="shared" si="315"/>
        <v>2022</v>
      </c>
      <c r="D550" s="5" t="s">
        <v>579</v>
      </c>
      <c r="E550" s="5" t="s">
        <v>22</v>
      </c>
      <c r="F550" s="6" t="s">
        <v>23</v>
      </c>
      <c r="G550" s="13" t="s">
        <v>570</v>
      </c>
      <c r="H550" s="5">
        <v>5</v>
      </c>
      <c r="I550" s="5" t="s">
        <v>50</v>
      </c>
      <c r="J550" s="5">
        <v>120</v>
      </c>
      <c r="K550" s="4">
        <f t="shared" si="320"/>
        <v>44707</v>
      </c>
      <c r="L550" s="5">
        <f t="shared" si="321"/>
        <v>5</v>
      </c>
      <c r="M550" s="5">
        <f t="shared" si="322"/>
        <v>2022</v>
      </c>
      <c r="N550" s="7">
        <v>10120</v>
      </c>
      <c r="P550" s="7">
        <f t="shared" si="307"/>
        <v>10120</v>
      </c>
      <c r="Q550" s="8">
        <f t="shared" si="295"/>
        <v>968651.75</v>
      </c>
      <c r="R550" s="43" t="s">
        <v>91</v>
      </c>
      <c r="S550" s="12"/>
    </row>
    <row r="551" spans="1:19" x14ac:dyDescent="0.35">
      <c r="A551" s="4">
        <v>44587</v>
      </c>
      <c r="B551" s="5">
        <f t="shared" si="314"/>
        <v>1</v>
      </c>
      <c r="C551" s="5">
        <f t="shared" si="315"/>
        <v>2022</v>
      </c>
      <c r="D551" s="5" t="s">
        <v>579</v>
      </c>
      <c r="E551" s="5" t="s">
        <v>22</v>
      </c>
      <c r="F551" s="6" t="s">
        <v>23</v>
      </c>
      <c r="G551" s="13" t="s">
        <v>580</v>
      </c>
      <c r="H551" s="5">
        <v>1</v>
      </c>
      <c r="I551" s="5" t="s">
        <v>50</v>
      </c>
      <c r="J551" s="5">
        <v>120</v>
      </c>
      <c r="K551" s="4">
        <f t="shared" si="320"/>
        <v>44707</v>
      </c>
      <c r="L551" s="5">
        <f t="shared" si="321"/>
        <v>5</v>
      </c>
      <c r="M551" s="5">
        <f t="shared" si="322"/>
        <v>2022</v>
      </c>
      <c r="N551" s="7">
        <v>2024</v>
      </c>
      <c r="P551" s="7">
        <f t="shared" si="307"/>
        <v>2024</v>
      </c>
      <c r="Q551" s="8">
        <f t="shared" si="295"/>
        <v>970675.75</v>
      </c>
      <c r="R551" s="43" t="s">
        <v>91</v>
      </c>
      <c r="S551" s="12"/>
    </row>
    <row r="552" spans="1:19" x14ac:dyDescent="0.35">
      <c r="A552" s="4">
        <v>44587</v>
      </c>
      <c r="B552" s="5">
        <f t="shared" si="314"/>
        <v>1</v>
      </c>
      <c r="C552" s="5">
        <f t="shared" si="315"/>
        <v>2022</v>
      </c>
      <c r="D552" s="5" t="s">
        <v>579</v>
      </c>
      <c r="E552" s="5" t="s">
        <v>22</v>
      </c>
      <c r="F552" s="6" t="s">
        <v>23</v>
      </c>
      <c r="G552" s="13" t="s">
        <v>561</v>
      </c>
      <c r="H552" s="5">
        <v>5</v>
      </c>
      <c r="I552" s="5" t="s">
        <v>50</v>
      </c>
      <c r="J552" s="5">
        <v>120</v>
      </c>
      <c r="K552" s="4">
        <f t="shared" si="320"/>
        <v>44707</v>
      </c>
      <c r="L552" s="5">
        <f t="shared" si="321"/>
        <v>5</v>
      </c>
      <c r="M552" s="5">
        <f t="shared" si="322"/>
        <v>2022</v>
      </c>
      <c r="N552" s="7">
        <v>1425</v>
      </c>
      <c r="P552" s="7">
        <f t="shared" si="307"/>
        <v>1425</v>
      </c>
      <c r="Q552" s="8">
        <f t="shared" si="295"/>
        <v>972100.75</v>
      </c>
      <c r="R552" s="43" t="s">
        <v>91</v>
      </c>
      <c r="S552" s="12"/>
    </row>
    <row r="553" spans="1:19" x14ac:dyDescent="0.35">
      <c r="A553" s="4">
        <v>44587</v>
      </c>
      <c r="B553" s="5">
        <f t="shared" ref="B553:B557" si="324">MONTH(A553)</f>
        <v>1</v>
      </c>
      <c r="C553" s="5">
        <f t="shared" ref="C553:C557" si="325">YEAR(A553)</f>
        <v>2022</v>
      </c>
      <c r="D553" s="5" t="s">
        <v>579</v>
      </c>
      <c r="E553" s="5" t="s">
        <v>22</v>
      </c>
      <c r="F553" s="6" t="s">
        <v>23</v>
      </c>
      <c r="G553" s="13" t="s">
        <v>487</v>
      </c>
      <c r="H553" s="5">
        <v>3</v>
      </c>
      <c r="I553" s="5" t="s">
        <v>50</v>
      </c>
      <c r="J553" s="5">
        <v>120</v>
      </c>
      <c r="K553" s="4">
        <f t="shared" si="320"/>
        <v>44707</v>
      </c>
      <c r="L553" s="5">
        <f t="shared" si="321"/>
        <v>5</v>
      </c>
      <c r="M553" s="5">
        <f t="shared" si="322"/>
        <v>2022</v>
      </c>
      <c r="N553" s="7">
        <v>1539</v>
      </c>
      <c r="P553" s="7">
        <f t="shared" si="307"/>
        <v>1539</v>
      </c>
      <c r="Q553" s="8">
        <f t="shared" si="295"/>
        <v>973639.75</v>
      </c>
      <c r="R553" s="43" t="s">
        <v>91</v>
      </c>
      <c r="S553" s="12"/>
    </row>
    <row r="554" spans="1:19" x14ac:dyDescent="0.35">
      <c r="A554" s="4">
        <v>44602</v>
      </c>
      <c r="B554" s="5">
        <f t="shared" si="324"/>
        <v>2</v>
      </c>
      <c r="C554" s="5">
        <f t="shared" si="325"/>
        <v>2022</v>
      </c>
      <c r="D554" s="5" t="s">
        <v>611</v>
      </c>
      <c r="E554" s="5" t="s">
        <v>407</v>
      </c>
      <c r="F554" s="6" t="s">
        <v>408</v>
      </c>
      <c r="G554" s="13" t="s">
        <v>570</v>
      </c>
      <c r="H554" s="5">
        <v>2</v>
      </c>
      <c r="I554" s="5" t="s">
        <v>5</v>
      </c>
      <c r="J554" s="5">
        <v>0</v>
      </c>
      <c r="K554" s="4">
        <f t="shared" ref="K554:K557" si="326">A554+J554</f>
        <v>44602</v>
      </c>
      <c r="L554" s="5">
        <f t="shared" si="321"/>
        <v>2</v>
      </c>
      <c r="M554" s="5">
        <f t="shared" ref="M554:M557" si="327">YEAR(K554)</f>
        <v>2022</v>
      </c>
      <c r="N554" s="7">
        <v>4136</v>
      </c>
      <c r="O554" s="7">
        <f t="shared" ref="O554:O557" si="328">-N554</f>
        <v>-4136</v>
      </c>
      <c r="P554" s="7">
        <f t="shared" ref="P554:P573" si="329">SUM(N554+O554)</f>
        <v>0</v>
      </c>
      <c r="Q554" s="8">
        <f t="shared" ref="Q554:Q564" si="330">SUM(Q553+N554)</f>
        <v>977775.75</v>
      </c>
      <c r="R554" s="43" t="s">
        <v>91</v>
      </c>
      <c r="S554" s="12" t="s">
        <v>629</v>
      </c>
    </row>
    <row r="555" spans="1:19" x14ac:dyDescent="0.35">
      <c r="A555" s="4">
        <v>44602</v>
      </c>
      <c r="B555" s="5">
        <f t="shared" si="324"/>
        <v>2</v>
      </c>
      <c r="C555" s="5">
        <f t="shared" si="325"/>
        <v>2022</v>
      </c>
      <c r="D555" s="5" t="s">
        <v>611</v>
      </c>
      <c r="E555" s="5" t="s">
        <v>407</v>
      </c>
      <c r="F555" s="6" t="s">
        <v>408</v>
      </c>
      <c r="G555" s="13" t="s">
        <v>487</v>
      </c>
      <c r="H555" s="5">
        <v>3</v>
      </c>
      <c r="I555" s="5" t="s">
        <v>5</v>
      </c>
      <c r="J555" s="5">
        <v>0</v>
      </c>
      <c r="K555" s="4">
        <f t="shared" si="326"/>
        <v>44602</v>
      </c>
      <c r="L555" s="5">
        <f t="shared" si="321"/>
        <v>2</v>
      </c>
      <c r="M555" s="5">
        <f t="shared" si="327"/>
        <v>2022</v>
      </c>
      <c r="N555" s="7">
        <v>1571.4</v>
      </c>
      <c r="O555" s="7">
        <f t="shared" si="328"/>
        <v>-1571.4</v>
      </c>
      <c r="P555" s="7">
        <f t="shared" si="329"/>
        <v>0</v>
      </c>
      <c r="Q555" s="8">
        <f t="shared" si="330"/>
        <v>979347.15</v>
      </c>
      <c r="R555" s="43" t="s">
        <v>91</v>
      </c>
      <c r="S555" s="12" t="s">
        <v>629</v>
      </c>
    </row>
    <row r="556" spans="1:19" x14ac:dyDescent="0.35">
      <c r="A556" s="4">
        <v>44602</v>
      </c>
      <c r="B556" s="5">
        <f t="shared" si="324"/>
        <v>2</v>
      </c>
      <c r="C556" s="5">
        <f t="shared" si="325"/>
        <v>2022</v>
      </c>
      <c r="D556" s="5" t="s">
        <v>611</v>
      </c>
      <c r="E556" s="5" t="s">
        <v>407</v>
      </c>
      <c r="F556" s="6" t="s">
        <v>408</v>
      </c>
      <c r="G556" s="13" t="s">
        <v>17</v>
      </c>
      <c r="H556" s="5">
        <v>1</v>
      </c>
      <c r="I556" s="5" t="s">
        <v>5</v>
      </c>
      <c r="J556" s="5">
        <v>0</v>
      </c>
      <c r="K556" s="4">
        <f t="shared" si="326"/>
        <v>44602</v>
      </c>
      <c r="L556" s="5">
        <f t="shared" si="321"/>
        <v>2</v>
      </c>
      <c r="M556" s="5">
        <f t="shared" si="327"/>
        <v>2022</v>
      </c>
      <c r="N556" s="7">
        <v>105</v>
      </c>
      <c r="O556" s="7">
        <f t="shared" si="328"/>
        <v>-105</v>
      </c>
      <c r="P556" s="7">
        <f t="shared" si="329"/>
        <v>0</v>
      </c>
      <c r="Q556" s="8">
        <f t="shared" si="330"/>
        <v>979452.15</v>
      </c>
      <c r="R556" s="43" t="s">
        <v>91</v>
      </c>
      <c r="S556" s="12" t="s">
        <v>629</v>
      </c>
    </row>
    <row r="557" spans="1:19" x14ac:dyDescent="0.35">
      <c r="A557" s="4">
        <v>44602</v>
      </c>
      <c r="B557" s="5">
        <f t="shared" si="324"/>
        <v>2</v>
      </c>
      <c r="C557" s="5">
        <f t="shared" si="325"/>
        <v>2022</v>
      </c>
      <c r="D557" s="5" t="s">
        <v>611</v>
      </c>
      <c r="E557" s="5" t="s">
        <v>407</v>
      </c>
      <c r="F557" s="6" t="s">
        <v>408</v>
      </c>
      <c r="G557" s="13" t="s">
        <v>298</v>
      </c>
      <c r="H557" s="5">
        <v>2</v>
      </c>
      <c r="I557" s="5" t="s">
        <v>50</v>
      </c>
      <c r="J557" s="5">
        <v>124</v>
      </c>
      <c r="K557" s="4">
        <f t="shared" si="326"/>
        <v>44726</v>
      </c>
      <c r="L557" s="5">
        <f t="shared" si="321"/>
        <v>6</v>
      </c>
      <c r="M557" s="5">
        <f t="shared" si="327"/>
        <v>2022</v>
      </c>
      <c r="N557" s="7">
        <v>720</v>
      </c>
      <c r="O557" s="7">
        <f t="shared" si="328"/>
        <v>-720</v>
      </c>
      <c r="P557" s="7">
        <f t="shared" si="329"/>
        <v>0</v>
      </c>
      <c r="Q557" s="8">
        <f t="shared" si="330"/>
        <v>980172.15</v>
      </c>
      <c r="R557" s="43" t="s">
        <v>91</v>
      </c>
      <c r="S557" s="12" t="s">
        <v>629</v>
      </c>
    </row>
    <row r="558" spans="1:19" x14ac:dyDescent="0.35">
      <c r="A558" s="4">
        <v>44607</v>
      </c>
      <c r="B558" s="5">
        <f t="shared" ref="B558:B560" si="331">MONTH(A558)</f>
        <v>2</v>
      </c>
      <c r="C558" s="5">
        <f t="shared" ref="C558:C560" si="332">YEAR(A558)</f>
        <v>2022</v>
      </c>
      <c r="D558" s="5" t="s">
        <v>612</v>
      </c>
      <c r="E558" s="5" t="s">
        <v>22</v>
      </c>
      <c r="F558" s="6" t="s">
        <v>23</v>
      </c>
      <c r="G558" s="13" t="s">
        <v>387</v>
      </c>
      <c r="H558" s="5">
        <v>4</v>
      </c>
      <c r="I558" s="5" t="s">
        <v>50</v>
      </c>
      <c r="J558" s="5">
        <v>120</v>
      </c>
      <c r="K558" s="4">
        <f t="shared" ref="K558:K559" si="333">A558+J558</f>
        <v>44727</v>
      </c>
      <c r="L558" s="5">
        <f t="shared" si="321"/>
        <v>6</v>
      </c>
      <c r="M558" s="5">
        <f t="shared" ref="M558:M559" si="334">YEAR(K558)</f>
        <v>2022</v>
      </c>
      <c r="N558" s="7">
        <v>340</v>
      </c>
      <c r="P558" s="7">
        <f t="shared" si="329"/>
        <v>340</v>
      </c>
      <c r="Q558" s="8">
        <f t="shared" si="330"/>
        <v>980512.15</v>
      </c>
      <c r="R558" s="43" t="s">
        <v>91</v>
      </c>
      <c r="S558" s="12"/>
    </row>
    <row r="559" spans="1:19" x14ac:dyDescent="0.35">
      <c r="A559" s="4">
        <v>44607</v>
      </c>
      <c r="B559" s="5">
        <f t="shared" si="331"/>
        <v>2</v>
      </c>
      <c r="C559" s="5">
        <f t="shared" si="332"/>
        <v>2022</v>
      </c>
      <c r="D559" s="5" t="s">
        <v>612</v>
      </c>
      <c r="E559" s="5" t="s">
        <v>22</v>
      </c>
      <c r="F559" s="6" t="s">
        <v>23</v>
      </c>
      <c r="G559" s="13" t="s">
        <v>561</v>
      </c>
      <c r="H559" s="5">
        <v>4</v>
      </c>
      <c r="I559" s="5" t="s">
        <v>50</v>
      </c>
      <c r="J559" s="5">
        <v>120</v>
      </c>
      <c r="K559" s="4">
        <f t="shared" si="333"/>
        <v>44727</v>
      </c>
      <c r="L559" s="5">
        <f t="shared" si="321"/>
        <v>6</v>
      </c>
      <c r="M559" s="5">
        <f t="shared" si="334"/>
        <v>2022</v>
      </c>
      <c r="N559" s="7">
        <v>1140</v>
      </c>
      <c r="P559" s="7">
        <f t="shared" si="329"/>
        <v>1140</v>
      </c>
      <c r="Q559" s="8">
        <f t="shared" si="330"/>
        <v>981652.15</v>
      </c>
      <c r="R559" s="43" t="s">
        <v>91</v>
      </c>
      <c r="S559" s="12"/>
    </row>
    <row r="560" spans="1:19" x14ac:dyDescent="0.35">
      <c r="A560" s="4">
        <v>44609</v>
      </c>
      <c r="B560" s="5">
        <f t="shared" si="331"/>
        <v>2</v>
      </c>
      <c r="C560" s="5">
        <f t="shared" si="332"/>
        <v>2022</v>
      </c>
      <c r="D560" s="5" t="s">
        <v>613</v>
      </c>
      <c r="E560" s="5" t="s">
        <v>63</v>
      </c>
      <c r="F560" s="6" t="s">
        <v>64</v>
      </c>
      <c r="G560" s="13" t="s">
        <v>563</v>
      </c>
      <c r="H560" s="5">
        <v>6</v>
      </c>
      <c r="I560" s="5" t="s">
        <v>50</v>
      </c>
      <c r="J560" s="5">
        <v>120</v>
      </c>
      <c r="K560" s="4">
        <f t="shared" ref="K560:K564" si="335">A560+J560</f>
        <v>44729</v>
      </c>
      <c r="L560" s="5">
        <f t="shared" ref="L560:L564" si="336">MONTH(K560)</f>
        <v>6</v>
      </c>
      <c r="M560" s="5">
        <f t="shared" ref="M560:M564" si="337">YEAR(K560)</f>
        <v>2022</v>
      </c>
      <c r="N560" s="7">
        <v>11880</v>
      </c>
      <c r="O560" s="120">
        <f>-179.4</f>
        <v>-179.4</v>
      </c>
      <c r="P560" s="7">
        <f t="shared" si="329"/>
        <v>11700.6</v>
      </c>
      <c r="Q560" s="8">
        <f t="shared" si="330"/>
        <v>993532.15</v>
      </c>
      <c r="R560" s="43" t="s">
        <v>91</v>
      </c>
      <c r="S560" s="12"/>
    </row>
    <row r="561" spans="1:19" x14ac:dyDescent="0.35">
      <c r="A561" s="4">
        <v>44609</v>
      </c>
      <c r="B561" s="5">
        <f t="shared" ref="B561:B565" si="338">MONTH(A561)</f>
        <v>2</v>
      </c>
      <c r="C561" s="5">
        <f t="shared" ref="C561:C565" si="339">YEAR(A561)</f>
        <v>2022</v>
      </c>
      <c r="D561" s="5" t="s">
        <v>613</v>
      </c>
      <c r="E561" s="5" t="s">
        <v>63</v>
      </c>
      <c r="F561" s="6" t="s">
        <v>64</v>
      </c>
      <c r="G561" s="13" t="s">
        <v>623</v>
      </c>
      <c r="H561" s="5">
        <v>5</v>
      </c>
      <c r="I561" s="5" t="s">
        <v>50</v>
      </c>
      <c r="J561" s="5">
        <v>120</v>
      </c>
      <c r="K561" s="4">
        <f t="shared" si="335"/>
        <v>44729</v>
      </c>
      <c r="L561" s="5">
        <f t="shared" si="336"/>
        <v>6</v>
      </c>
      <c r="M561" s="5">
        <f t="shared" si="337"/>
        <v>2022</v>
      </c>
      <c r="N561" s="7">
        <v>1425</v>
      </c>
      <c r="P561" s="7">
        <f t="shared" si="329"/>
        <v>1425</v>
      </c>
      <c r="Q561" s="8">
        <f t="shared" si="330"/>
        <v>994957.15</v>
      </c>
      <c r="R561" s="43" t="s">
        <v>91</v>
      </c>
      <c r="S561" s="12"/>
    </row>
    <row r="562" spans="1:19" x14ac:dyDescent="0.35">
      <c r="A562" s="4">
        <v>44609</v>
      </c>
      <c r="B562" s="5">
        <f t="shared" si="338"/>
        <v>2</v>
      </c>
      <c r="C562" s="5">
        <f t="shared" si="339"/>
        <v>2022</v>
      </c>
      <c r="D562" s="5" t="s">
        <v>613</v>
      </c>
      <c r="E562" s="5" t="s">
        <v>63</v>
      </c>
      <c r="F562" s="6" t="s">
        <v>64</v>
      </c>
      <c r="G562" s="13" t="s">
        <v>66</v>
      </c>
      <c r="H562" s="5">
        <v>5</v>
      </c>
      <c r="I562" s="5" t="s">
        <v>50</v>
      </c>
      <c r="J562" s="5">
        <v>120</v>
      </c>
      <c r="K562" s="4">
        <f t="shared" si="335"/>
        <v>44729</v>
      </c>
      <c r="L562" s="5">
        <f t="shared" si="336"/>
        <v>6</v>
      </c>
      <c r="M562" s="5">
        <f t="shared" si="337"/>
        <v>2022</v>
      </c>
      <c r="N562" s="7">
        <v>275</v>
      </c>
      <c r="P562" s="7">
        <f t="shared" si="329"/>
        <v>275</v>
      </c>
      <c r="Q562" s="8">
        <f t="shared" si="330"/>
        <v>995232.15</v>
      </c>
      <c r="R562" s="43" t="s">
        <v>91</v>
      </c>
      <c r="S562" s="12"/>
    </row>
    <row r="563" spans="1:19" x14ac:dyDescent="0.35">
      <c r="A563" s="4">
        <v>44609</v>
      </c>
      <c r="B563" s="5">
        <f t="shared" si="338"/>
        <v>2</v>
      </c>
      <c r="C563" s="5">
        <f t="shared" si="339"/>
        <v>2022</v>
      </c>
      <c r="D563" s="5" t="s">
        <v>613</v>
      </c>
      <c r="E563" s="5" t="s">
        <v>63</v>
      </c>
      <c r="F563" s="6" t="s">
        <v>64</v>
      </c>
      <c r="G563" s="13" t="s">
        <v>624</v>
      </c>
      <c r="H563" s="5">
        <v>1</v>
      </c>
      <c r="I563" s="5" t="s">
        <v>50</v>
      </c>
      <c r="J563" s="5">
        <v>120</v>
      </c>
      <c r="K563" s="4">
        <f t="shared" si="335"/>
        <v>44729</v>
      </c>
      <c r="L563" s="5">
        <f t="shared" si="336"/>
        <v>6</v>
      </c>
      <c r="M563" s="5">
        <f t="shared" si="337"/>
        <v>2022</v>
      </c>
      <c r="N563" s="7">
        <v>375</v>
      </c>
      <c r="P563" s="7">
        <f t="shared" si="329"/>
        <v>375</v>
      </c>
      <c r="Q563" s="8">
        <f t="shared" si="330"/>
        <v>995607.15</v>
      </c>
      <c r="R563" s="43" t="s">
        <v>91</v>
      </c>
      <c r="S563" s="12"/>
    </row>
    <row r="564" spans="1:19" x14ac:dyDescent="0.35">
      <c r="A564" s="4">
        <v>44609</v>
      </c>
      <c r="B564" s="5">
        <f t="shared" si="338"/>
        <v>2</v>
      </c>
      <c r="C564" s="5">
        <f t="shared" si="339"/>
        <v>2022</v>
      </c>
      <c r="D564" s="5" t="s">
        <v>613</v>
      </c>
      <c r="E564" s="5" t="s">
        <v>63</v>
      </c>
      <c r="F564" s="6" t="s">
        <v>64</v>
      </c>
      <c r="G564" s="13" t="s">
        <v>243</v>
      </c>
      <c r="H564" s="5">
        <v>1</v>
      </c>
      <c r="I564" s="5" t="s">
        <v>50</v>
      </c>
      <c r="J564" s="5">
        <v>120</v>
      </c>
      <c r="K564" s="4">
        <f t="shared" si="335"/>
        <v>44729</v>
      </c>
      <c r="L564" s="5">
        <f t="shared" si="336"/>
        <v>6</v>
      </c>
      <c r="M564" s="5">
        <f t="shared" si="337"/>
        <v>2022</v>
      </c>
      <c r="N564" s="7">
        <v>440</v>
      </c>
      <c r="P564" s="7">
        <f t="shared" si="329"/>
        <v>440</v>
      </c>
      <c r="Q564" s="8">
        <f t="shared" si="330"/>
        <v>996047.15</v>
      </c>
      <c r="R564" s="43" t="s">
        <v>91</v>
      </c>
      <c r="S564" s="12"/>
    </row>
    <row r="565" spans="1:19" x14ac:dyDescent="0.35">
      <c r="A565" s="4">
        <v>44610</v>
      </c>
      <c r="B565" s="5">
        <f t="shared" si="338"/>
        <v>2</v>
      </c>
      <c r="C565" s="5">
        <f t="shared" si="339"/>
        <v>2022</v>
      </c>
      <c r="D565" s="5" t="s">
        <v>614</v>
      </c>
      <c r="E565" s="5" t="s">
        <v>61</v>
      </c>
      <c r="F565" s="6" t="s">
        <v>60</v>
      </c>
      <c r="G565" s="13" t="s">
        <v>570</v>
      </c>
      <c r="H565" s="5">
        <v>2</v>
      </c>
      <c r="I565" s="5" t="s">
        <v>51</v>
      </c>
      <c r="J565" s="5">
        <v>60</v>
      </c>
      <c r="K565" s="4">
        <f t="shared" ref="K565:K574" si="340">A565+J565</f>
        <v>44670</v>
      </c>
      <c r="L565" s="5">
        <f t="shared" ref="L565:L574" si="341">MONTH(K565)</f>
        <v>4</v>
      </c>
      <c r="M565" s="5">
        <f t="shared" ref="M565:M574" si="342">YEAR(K565)</f>
        <v>2022</v>
      </c>
      <c r="N565" s="7">
        <v>3960</v>
      </c>
      <c r="P565" s="7">
        <f t="shared" si="329"/>
        <v>3960</v>
      </c>
      <c r="Q565" s="8">
        <f t="shared" ref="Q565:Q573" si="343">SUM(Q564+N565)</f>
        <v>1000007.15</v>
      </c>
      <c r="R565" s="43" t="s">
        <v>91</v>
      </c>
      <c r="S565" s="12"/>
    </row>
    <row r="566" spans="1:19" x14ac:dyDescent="0.35">
      <c r="A566" s="4">
        <v>44610</v>
      </c>
      <c r="B566" s="5">
        <f t="shared" ref="B566:B571" si="344">MONTH(A566)</f>
        <v>2</v>
      </c>
      <c r="C566" s="5">
        <f t="shared" ref="C566:C571" si="345">YEAR(A566)</f>
        <v>2022</v>
      </c>
      <c r="D566" s="5" t="s">
        <v>614</v>
      </c>
      <c r="E566" s="5" t="s">
        <v>61</v>
      </c>
      <c r="F566" s="6" t="s">
        <v>60</v>
      </c>
      <c r="G566" s="13" t="s">
        <v>626</v>
      </c>
      <c r="H566" s="5">
        <v>1</v>
      </c>
      <c r="I566" s="5" t="s">
        <v>51</v>
      </c>
      <c r="J566" s="5">
        <v>60</v>
      </c>
      <c r="K566" s="4">
        <f t="shared" si="340"/>
        <v>44670</v>
      </c>
      <c r="L566" s="5">
        <f t="shared" si="341"/>
        <v>4</v>
      </c>
      <c r="M566" s="5">
        <f t="shared" si="342"/>
        <v>2022</v>
      </c>
      <c r="N566" s="7">
        <v>1980</v>
      </c>
      <c r="P566" s="7">
        <f t="shared" si="329"/>
        <v>1980</v>
      </c>
      <c r="Q566" s="8">
        <f t="shared" si="343"/>
        <v>1001987.15</v>
      </c>
      <c r="R566" s="43" t="s">
        <v>91</v>
      </c>
      <c r="S566" s="12"/>
    </row>
    <row r="567" spans="1:19" ht="124" x14ac:dyDescent="0.35">
      <c r="A567" s="4">
        <v>44611</v>
      </c>
      <c r="B567" s="5">
        <f t="shared" si="344"/>
        <v>2</v>
      </c>
      <c r="C567" s="5">
        <f t="shared" si="345"/>
        <v>2022</v>
      </c>
      <c r="D567" s="5" t="s">
        <v>615</v>
      </c>
      <c r="E567" s="5" t="s">
        <v>19</v>
      </c>
      <c r="F567" s="6" t="s">
        <v>20</v>
      </c>
      <c r="G567" s="13" t="s">
        <v>555</v>
      </c>
      <c r="H567" s="5">
        <v>3</v>
      </c>
      <c r="I567" s="5" t="s">
        <v>72</v>
      </c>
      <c r="J567" s="5">
        <v>45</v>
      </c>
      <c r="K567" s="4">
        <f t="shared" si="340"/>
        <v>44656</v>
      </c>
      <c r="L567" s="5">
        <f t="shared" si="341"/>
        <v>4</v>
      </c>
      <c r="M567" s="5">
        <f t="shared" si="342"/>
        <v>2022</v>
      </c>
      <c r="N567" s="7">
        <v>6336</v>
      </c>
      <c r="O567" s="7">
        <f>-2000-2000-2000-336</f>
        <v>-6336</v>
      </c>
      <c r="P567" s="7">
        <f t="shared" si="329"/>
        <v>0</v>
      </c>
      <c r="Q567" s="8">
        <f t="shared" si="343"/>
        <v>1008323.15</v>
      </c>
      <c r="R567" s="43" t="s">
        <v>91</v>
      </c>
      <c r="S567" s="50" t="s">
        <v>755</v>
      </c>
    </row>
    <row r="568" spans="1:19" x14ac:dyDescent="0.35">
      <c r="A568" s="4">
        <v>44611</v>
      </c>
      <c r="B568" s="5">
        <f t="shared" si="344"/>
        <v>2</v>
      </c>
      <c r="C568" s="5">
        <f t="shared" si="345"/>
        <v>2022</v>
      </c>
      <c r="D568" s="5" t="s">
        <v>615</v>
      </c>
      <c r="E568" s="5" t="s">
        <v>19</v>
      </c>
      <c r="F568" s="6" t="s">
        <v>20</v>
      </c>
      <c r="G568" s="13" t="s">
        <v>66</v>
      </c>
      <c r="H568" s="5">
        <v>4</v>
      </c>
      <c r="I568" s="5" t="s">
        <v>72</v>
      </c>
      <c r="J568" s="5">
        <v>45</v>
      </c>
      <c r="K568" s="4">
        <f t="shared" si="340"/>
        <v>44656</v>
      </c>
      <c r="L568" s="5">
        <f t="shared" si="341"/>
        <v>4</v>
      </c>
      <c r="M568" s="5">
        <f t="shared" si="342"/>
        <v>2022</v>
      </c>
      <c r="N568" s="7">
        <v>260</v>
      </c>
      <c r="O568" s="7">
        <f t="shared" ref="O568" si="346">-N568</f>
        <v>-260</v>
      </c>
      <c r="P568" s="7">
        <f t="shared" si="329"/>
        <v>0</v>
      </c>
      <c r="Q568" s="8">
        <f t="shared" si="343"/>
        <v>1008583.15</v>
      </c>
      <c r="R568" s="43" t="s">
        <v>91</v>
      </c>
      <c r="S568" s="12" t="s">
        <v>756</v>
      </c>
    </row>
    <row r="569" spans="1:19" x14ac:dyDescent="0.35">
      <c r="A569" s="4">
        <v>44611</v>
      </c>
      <c r="B569" s="5">
        <f t="shared" si="344"/>
        <v>2</v>
      </c>
      <c r="C569" s="5">
        <f t="shared" si="345"/>
        <v>2022</v>
      </c>
      <c r="D569" s="5" t="s">
        <v>615</v>
      </c>
      <c r="E569" s="5" t="s">
        <v>19</v>
      </c>
      <c r="F569" s="6" t="s">
        <v>20</v>
      </c>
      <c r="G569" s="13" t="s">
        <v>17</v>
      </c>
      <c r="H569" s="5">
        <v>6</v>
      </c>
      <c r="I569" s="5" t="s">
        <v>72</v>
      </c>
      <c r="J569" s="5">
        <v>45</v>
      </c>
      <c r="K569" s="4">
        <f t="shared" si="340"/>
        <v>44656</v>
      </c>
      <c r="L569" s="5">
        <f t="shared" si="341"/>
        <v>4</v>
      </c>
      <c r="M569" s="5">
        <f t="shared" si="342"/>
        <v>2022</v>
      </c>
      <c r="N569" s="7">
        <v>630</v>
      </c>
      <c r="O569" s="7">
        <f t="shared" ref="O569:O573" si="347">-N569</f>
        <v>-630</v>
      </c>
      <c r="P569" s="7">
        <f t="shared" si="329"/>
        <v>0</v>
      </c>
      <c r="Q569" s="8">
        <f t="shared" si="343"/>
        <v>1009213.15</v>
      </c>
      <c r="R569" s="43" t="s">
        <v>91</v>
      </c>
      <c r="S569" s="12" t="s">
        <v>756</v>
      </c>
    </row>
    <row r="570" spans="1:19" x14ac:dyDescent="0.35">
      <c r="A570" s="4">
        <v>44611</v>
      </c>
      <c r="B570" s="5">
        <f t="shared" si="344"/>
        <v>2</v>
      </c>
      <c r="C570" s="5">
        <f t="shared" si="345"/>
        <v>2022</v>
      </c>
      <c r="D570" s="5" t="s">
        <v>615</v>
      </c>
      <c r="E570" s="5" t="s">
        <v>19</v>
      </c>
      <c r="F570" s="6" t="s">
        <v>20</v>
      </c>
      <c r="G570" s="13" t="s">
        <v>183</v>
      </c>
      <c r="H570" s="5">
        <v>1</v>
      </c>
      <c r="I570" s="5" t="s">
        <v>72</v>
      </c>
      <c r="J570" s="5">
        <v>45</v>
      </c>
      <c r="K570" s="4">
        <f t="shared" si="340"/>
        <v>44656</v>
      </c>
      <c r="L570" s="5">
        <f t="shared" si="341"/>
        <v>4</v>
      </c>
      <c r="M570" s="5">
        <f t="shared" si="342"/>
        <v>2022</v>
      </c>
      <c r="N570" s="7">
        <v>45</v>
      </c>
      <c r="O570" s="7">
        <f t="shared" si="347"/>
        <v>-45</v>
      </c>
      <c r="P570" s="7">
        <f t="shared" si="329"/>
        <v>0</v>
      </c>
      <c r="Q570" s="8">
        <f t="shared" si="343"/>
        <v>1009258.15</v>
      </c>
      <c r="R570" s="43" t="s">
        <v>91</v>
      </c>
      <c r="S570" s="12" t="s">
        <v>756</v>
      </c>
    </row>
    <row r="571" spans="1:19" x14ac:dyDescent="0.35">
      <c r="A571" s="4">
        <v>44613</v>
      </c>
      <c r="B571" s="5">
        <f t="shared" si="344"/>
        <v>2</v>
      </c>
      <c r="C571" s="5">
        <f t="shared" si="345"/>
        <v>2022</v>
      </c>
      <c r="D571" s="5" t="s">
        <v>616</v>
      </c>
      <c r="E571" s="5" t="s">
        <v>483</v>
      </c>
      <c r="F571" s="6" t="s">
        <v>500</v>
      </c>
      <c r="G571" s="13" t="s">
        <v>555</v>
      </c>
      <c r="H571" s="5">
        <v>2</v>
      </c>
      <c r="I571" s="5" t="s">
        <v>5</v>
      </c>
      <c r="J571" s="5">
        <v>0</v>
      </c>
      <c r="K571" s="4">
        <f t="shared" si="340"/>
        <v>44613</v>
      </c>
      <c r="L571" s="5">
        <f t="shared" si="341"/>
        <v>2</v>
      </c>
      <c r="M571" s="5">
        <f t="shared" si="342"/>
        <v>2022</v>
      </c>
      <c r="N571" s="7">
        <v>3960</v>
      </c>
      <c r="O571" s="7">
        <f t="shared" si="347"/>
        <v>-3960</v>
      </c>
      <c r="P571" s="7">
        <f t="shared" si="329"/>
        <v>0</v>
      </c>
      <c r="Q571" s="8">
        <f t="shared" si="343"/>
        <v>1013218.15</v>
      </c>
      <c r="R571" s="43" t="s">
        <v>5</v>
      </c>
      <c r="S571" s="12" t="s">
        <v>680</v>
      </c>
    </row>
    <row r="572" spans="1:19" x14ac:dyDescent="0.35">
      <c r="A572" s="4">
        <v>44613</v>
      </c>
      <c r="B572" s="5">
        <f t="shared" ref="B572" si="348">MONTH(A572)</f>
        <v>2</v>
      </c>
      <c r="C572" s="5">
        <f t="shared" ref="C572" si="349">YEAR(A572)</f>
        <v>2022</v>
      </c>
      <c r="D572" s="5" t="s">
        <v>616</v>
      </c>
      <c r="E572" s="5" t="s">
        <v>483</v>
      </c>
      <c r="F572" s="6" t="s">
        <v>500</v>
      </c>
      <c r="G572" s="13" t="s">
        <v>623</v>
      </c>
      <c r="H572" s="5">
        <v>6</v>
      </c>
      <c r="I572" s="5" t="s">
        <v>5</v>
      </c>
      <c r="J572" s="5">
        <v>0</v>
      </c>
      <c r="K572" s="4">
        <f t="shared" si="340"/>
        <v>44613</v>
      </c>
      <c r="L572" s="5">
        <f t="shared" si="341"/>
        <v>2</v>
      </c>
      <c r="M572" s="5">
        <f t="shared" si="342"/>
        <v>2022</v>
      </c>
      <c r="N572" s="7">
        <v>1692</v>
      </c>
      <c r="O572" s="7">
        <f t="shared" si="347"/>
        <v>-1692</v>
      </c>
      <c r="P572" s="7">
        <f t="shared" si="329"/>
        <v>0</v>
      </c>
      <c r="Q572" s="8">
        <f t="shared" si="343"/>
        <v>1014910.15</v>
      </c>
      <c r="R572" s="43" t="s">
        <v>5</v>
      </c>
      <c r="S572" s="12" t="s">
        <v>681</v>
      </c>
    </row>
    <row r="573" spans="1:19" x14ac:dyDescent="0.35">
      <c r="A573" s="4">
        <v>44613</v>
      </c>
      <c r="B573" s="5">
        <f t="shared" ref="B573:B579" si="350">MONTH(A573)</f>
        <v>2</v>
      </c>
      <c r="C573" s="5">
        <f t="shared" ref="C573:C579" si="351">YEAR(A573)</f>
        <v>2022</v>
      </c>
      <c r="D573" s="5" t="s">
        <v>616</v>
      </c>
      <c r="E573" s="5" t="s">
        <v>483</v>
      </c>
      <c r="F573" s="6" t="s">
        <v>500</v>
      </c>
      <c r="G573" s="13" t="s">
        <v>387</v>
      </c>
      <c r="H573" s="5">
        <v>2</v>
      </c>
      <c r="I573" s="5" t="s">
        <v>5</v>
      </c>
      <c r="J573" s="5">
        <v>0</v>
      </c>
      <c r="K573" s="4">
        <f t="shared" si="340"/>
        <v>44613</v>
      </c>
      <c r="L573" s="5">
        <f t="shared" si="341"/>
        <v>2</v>
      </c>
      <c r="M573" s="5">
        <f t="shared" si="342"/>
        <v>2022</v>
      </c>
      <c r="N573" s="7">
        <v>170</v>
      </c>
      <c r="O573" s="7">
        <f t="shared" si="347"/>
        <v>-170</v>
      </c>
      <c r="P573" s="7">
        <f t="shared" si="329"/>
        <v>0</v>
      </c>
      <c r="Q573" s="8">
        <f t="shared" si="343"/>
        <v>1015080.15</v>
      </c>
      <c r="R573" s="43" t="s">
        <v>5</v>
      </c>
      <c r="S573" s="12" t="s">
        <v>682</v>
      </c>
    </row>
    <row r="574" spans="1:19" x14ac:dyDescent="0.35">
      <c r="A574" s="4">
        <v>44613</v>
      </c>
      <c r="B574" s="5">
        <f t="shared" si="350"/>
        <v>2</v>
      </c>
      <c r="C574" s="5">
        <f t="shared" si="351"/>
        <v>2022</v>
      </c>
      <c r="D574" s="5" t="s">
        <v>617</v>
      </c>
      <c r="E574" s="5" t="s">
        <v>42</v>
      </c>
      <c r="F574" s="6" t="s">
        <v>43</v>
      </c>
      <c r="G574" s="13" t="s">
        <v>627</v>
      </c>
      <c r="H574" s="5">
        <v>1</v>
      </c>
      <c r="I574" s="5" t="s">
        <v>5</v>
      </c>
      <c r="J574" s="5">
        <v>0</v>
      </c>
      <c r="K574" s="4">
        <f t="shared" si="340"/>
        <v>44613</v>
      </c>
      <c r="L574" s="5">
        <f t="shared" si="341"/>
        <v>2</v>
      </c>
      <c r="M574" s="5">
        <f t="shared" si="342"/>
        <v>2022</v>
      </c>
      <c r="N574" s="7">
        <v>175</v>
      </c>
      <c r="O574" s="7">
        <f t="shared" ref="O574" si="352">SUM(-N574)</f>
        <v>-175</v>
      </c>
      <c r="P574" s="7">
        <f t="shared" ref="P574:P603" si="353">SUM(N574+O574)</f>
        <v>0</v>
      </c>
      <c r="Q574" s="8">
        <f t="shared" ref="Q574:Q580" si="354">SUM(Q573+N574)</f>
        <v>1015255.15</v>
      </c>
      <c r="R574" s="43" t="s">
        <v>5</v>
      </c>
      <c r="S574" s="12" t="s">
        <v>760</v>
      </c>
    </row>
    <row r="575" spans="1:19" x14ac:dyDescent="0.35">
      <c r="A575" s="4">
        <v>44614</v>
      </c>
      <c r="B575" s="5">
        <f t="shared" si="350"/>
        <v>2</v>
      </c>
      <c r="C575" s="5">
        <f t="shared" si="351"/>
        <v>2022</v>
      </c>
      <c r="D575" s="5" t="s">
        <v>618</v>
      </c>
      <c r="E575" s="5" t="s">
        <v>407</v>
      </c>
      <c r="F575" s="6" t="s">
        <v>408</v>
      </c>
      <c r="G575" s="117" t="s">
        <v>570</v>
      </c>
      <c r="H575" s="116">
        <v>2</v>
      </c>
      <c r="I575" s="5" t="s">
        <v>5</v>
      </c>
      <c r="J575" s="5">
        <v>0</v>
      </c>
      <c r="K575" s="4">
        <f t="shared" ref="K575:K585" si="355">A575+J575</f>
        <v>44614</v>
      </c>
      <c r="L575" s="5">
        <f t="shared" ref="L575:L585" si="356">MONTH(K575)</f>
        <v>2</v>
      </c>
      <c r="M575" s="5">
        <f t="shared" ref="M575:M585" si="357">YEAR(K575)</f>
        <v>2022</v>
      </c>
      <c r="N575" s="7">
        <v>4136</v>
      </c>
      <c r="O575" s="7">
        <f t="shared" ref="O575:O580" si="358">-N575</f>
        <v>-4136</v>
      </c>
      <c r="P575" s="7">
        <f t="shared" si="353"/>
        <v>0</v>
      </c>
      <c r="Q575" s="8">
        <f t="shared" si="354"/>
        <v>1019391.15</v>
      </c>
      <c r="R575" s="43" t="s">
        <v>5</v>
      </c>
      <c r="S575" s="12" t="s">
        <v>630</v>
      </c>
    </row>
    <row r="576" spans="1:19" x14ac:dyDescent="0.35">
      <c r="A576" s="4">
        <v>44614</v>
      </c>
      <c r="B576" s="5">
        <f t="shared" si="350"/>
        <v>2</v>
      </c>
      <c r="C576" s="5">
        <f t="shared" si="351"/>
        <v>2022</v>
      </c>
      <c r="D576" s="5" t="s">
        <v>618</v>
      </c>
      <c r="E576" s="5" t="s">
        <v>407</v>
      </c>
      <c r="F576" s="6" t="s">
        <v>408</v>
      </c>
      <c r="G576" s="118" t="s">
        <v>487</v>
      </c>
      <c r="H576" s="116">
        <v>1</v>
      </c>
      <c r="I576" s="5" t="s">
        <v>5</v>
      </c>
      <c r="J576" s="5">
        <v>0</v>
      </c>
      <c r="K576" s="4">
        <f t="shared" si="355"/>
        <v>44614</v>
      </c>
      <c r="L576" s="5">
        <f t="shared" si="356"/>
        <v>2</v>
      </c>
      <c r="M576" s="5">
        <f t="shared" si="357"/>
        <v>2022</v>
      </c>
      <c r="N576" s="7">
        <v>523.79999999999995</v>
      </c>
      <c r="O576" s="7">
        <f t="shared" si="358"/>
        <v>-523.79999999999995</v>
      </c>
      <c r="P576" s="7">
        <f t="shared" si="353"/>
        <v>0</v>
      </c>
      <c r="Q576" s="8">
        <f t="shared" si="354"/>
        <v>1019914.9500000001</v>
      </c>
      <c r="R576" s="43" t="s">
        <v>5</v>
      </c>
      <c r="S576" s="12" t="s">
        <v>630</v>
      </c>
    </row>
    <row r="577" spans="1:19" x14ac:dyDescent="0.35">
      <c r="A577" s="4">
        <v>44614</v>
      </c>
      <c r="B577" s="5">
        <f t="shared" si="350"/>
        <v>2</v>
      </c>
      <c r="C577" s="5">
        <f t="shared" si="351"/>
        <v>2022</v>
      </c>
      <c r="D577" s="5" t="s">
        <v>618</v>
      </c>
      <c r="E577" s="5" t="s">
        <v>407</v>
      </c>
      <c r="F577" s="6" t="s">
        <v>408</v>
      </c>
      <c r="G577" s="118" t="s">
        <v>576</v>
      </c>
      <c r="H577" s="116">
        <v>1</v>
      </c>
      <c r="I577" s="5" t="s">
        <v>5</v>
      </c>
      <c r="J577" s="5">
        <v>0</v>
      </c>
      <c r="K577" s="4">
        <f t="shared" si="355"/>
        <v>44614</v>
      </c>
      <c r="L577" s="5">
        <f t="shared" si="356"/>
        <v>2</v>
      </c>
      <c r="M577" s="5">
        <f t="shared" si="357"/>
        <v>2022</v>
      </c>
      <c r="N577" s="7">
        <v>105</v>
      </c>
      <c r="O577" s="7">
        <f t="shared" si="358"/>
        <v>-105</v>
      </c>
      <c r="P577" s="7">
        <f t="shared" si="353"/>
        <v>0</v>
      </c>
      <c r="Q577" s="8">
        <f t="shared" si="354"/>
        <v>1020019.9500000001</v>
      </c>
      <c r="R577" s="43" t="s">
        <v>5</v>
      </c>
      <c r="S577" s="12" t="s">
        <v>630</v>
      </c>
    </row>
    <row r="578" spans="1:19" x14ac:dyDescent="0.35">
      <c r="A578" s="4">
        <v>44614</v>
      </c>
      <c r="B578" s="5">
        <f t="shared" si="350"/>
        <v>2</v>
      </c>
      <c r="C578" s="5">
        <f t="shared" si="351"/>
        <v>2022</v>
      </c>
      <c r="D578" s="5" t="s">
        <v>618</v>
      </c>
      <c r="E578" s="5" t="s">
        <v>407</v>
      </c>
      <c r="F578" s="6" t="s">
        <v>408</v>
      </c>
      <c r="G578" s="118" t="s">
        <v>298</v>
      </c>
      <c r="H578" s="116">
        <v>1</v>
      </c>
      <c r="I578" s="5" t="s">
        <v>5</v>
      </c>
      <c r="J578" s="5">
        <v>0</v>
      </c>
      <c r="K578" s="4">
        <f t="shared" si="355"/>
        <v>44614</v>
      </c>
      <c r="L578" s="5">
        <f t="shared" si="356"/>
        <v>2</v>
      </c>
      <c r="M578" s="5">
        <f t="shared" si="357"/>
        <v>2022</v>
      </c>
      <c r="N578" s="7">
        <v>360</v>
      </c>
      <c r="O578" s="7">
        <f t="shared" si="358"/>
        <v>-360</v>
      </c>
      <c r="P578" s="7">
        <f t="shared" si="353"/>
        <v>0</v>
      </c>
      <c r="Q578" s="8">
        <f t="shared" si="354"/>
        <v>1020379.9500000001</v>
      </c>
      <c r="R578" s="43" t="s">
        <v>5</v>
      </c>
      <c r="S578" s="12" t="s">
        <v>630</v>
      </c>
    </row>
    <row r="579" spans="1:19" x14ac:dyDescent="0.35">
      <c r="A579" s="4">
        <v>44614</v>
      </c>
      <c r="B579" s="5">
        <f t="shared" si="350"/>
        <v>2</v>
      </c>
      <c r="C579" s="5">
        <f t="shared" si="351"/>
        <v>2022</v>
      </c>
      <c r="D579" s="5" t="s">
        <v>618</v>
      </c>
      <c r="E579" s="5" t="s">
        <v>407</v>
      </c>
      <c r="F579" s="6" t="s">
        <v>408</v>
      </c>
      <c r="G579" s="118" t="s">
        <v>66</v>
      </c>
      <c r="H579" s="116">
        <v>5</v>
      </c>
      <c r="I579" s="5" t="s">
        <v>5</v>
      </c>
      <c r="J579" s="5">
        <v>0</v>
      </c>
      <c r="K579" s="4">
        <f t="shared" si="355"/>
        <v>44614</v>
      </c>
      <c r="L579" s="5">
        <f t="shared" si="356"/>
        <v>2</v>
      </c>
      <c r="M579" s="5">
        <f t="shared" si="357"/>
        <v>2022</v>
      </c>
      <c r="N579" s="7">
        <v>312.5</v>
      </c>
      <c r="O579" s="7">
        <f t="shared" si="358"/>
        <v>-312.5</v>
      </c>
      <c r="P579" s="7">
        <f t="shared" si="353"/>
        <v>0</v>
      </c>
      <c r="Q579" s="8">
        <f t="shared" si="354"/>
        <v>1020692.4500000001</v>
      </c>
      <c r="R579" s="43" t="s">
        <v>5</v>
      </c>
      <c r="S579" s="12" t="s">
        <v>630</v>
      </c>
    </row>
    <row r="580" spans="1:19" x14ac:dyDescent="0.35">
      <c r="A580" s="4">
        <v>44614</v>
      </c>
      <c r="B580" s="5">
        <f t="shared" ref="B580:B581" si="359">MONTH(A580)</f>
        <v>2</v>
      </c>
      <c r="C580" s="5">
        <f t="shared" ref="C580:C581" si="360">YEAR(A580)</f>
        <v>2022</v>
      </c>
      <c r="D580" s="5" t="s">
        <v>618</v>
      </c>
      <c r="E580" s="5" t="s">
        <v>407</v>
      </c>
      <c r="F580" s="6" t="s">
        <v>408</v>
      </c>
      <c r="G580" s="118" t="s">
        <v>243</v>
      </c>
      <c r="H580" s="116">
        <v>1</v>
      </c>
      <c r="I580" s="5" t="s">
        <v>5</v>
      </c>
      <c r="J580" s="5">
        <v>0</v>
      </c>
      <c r="K580" s="4">
        <f t="shared" si="355"/>
        <v>44614</v>
      </c>
      <c r="L580" s="5">
        <f t="shared" si="356"/>
        <v>2</v>
      </c>
      <c r="M580" s="5">
        <f t="shared" si="357"/>
        <v>2022</v>
      </c>
      <c r="N580" s="7">
        <v>440</v>
      </c>
      <c r="O580" s="7">
        <f t="shared" si="358"/>
        <v>-440</v>
      </c>
      <c r="P580" s="7">
        <f t="shared" si="353"/>
        <v>0</v>
      </c>
      <c r="Q580" s="8">
        <f t="shared" si="354"/>
        <v>1021132.4500000001</v>
      </c>
      <c r="R580" s="43" t="s">
        <v>5</v>
      </c>
      <c r="S580" s="12" t="s">
        <v>630</v>
      </c>
    </row>
    <row r="581" spans="1:19" x14ac:dyDescent="0.35">
      <c r="A581" s="4">
        <v>44616</v>
      </c>
      <c r="B581" s="5">
        <f t="shared" si="359"/>
        <v>2</v>
      </c>
      <c r="C581" s="5">
        <f t="shared" si="360"/>
        <v>2022</v>
      </c>
      <c r="D581" s="5" t="s">
        <v>619</v>
      </c>
      <c r="E581" s="5" t="s">
        <v>416</v>
      </c>
      <c r="F581" s="6" t="s">
        <v>417</v>
      </c>
      <c r="G581" s="13" t="s">
        <v>555</v>
      </c>
      <c r="H581" s="5">
        <v>2</v>
      </c>
      <c r="I581" s="5" t="s">
        <v>5</v>
      </c>
      <c r="J581" s="5">
        <v>0</v>
      </c>
      <c r="K581" s="4">
        <f t="shared" si="355"/>
        <v>44616</v>
      </c>
      <c r="L581" s="5">
        <f t="shared" si="356"/>
        <v>2</v>
      </c>
      <c r="M581" s="5">
        <f t="shared" si="357"/>
        <v>2022</v>
      </c>
      <c r="N581" s="7">
        <v>4180</v>
      </c>
      <c r="P581" s="7">
        <f t="shared" si="353"/>
        <v>4180</v>
      </c>
      <c r="Q581" s="8">
        <f t="shared" ref="Q581:Q588" si="361">SUM(Q580+N581)</f>
        <v>1025312.4500000001</v>
      </c>
      <c r="R581" s="43" t="s">
        <v>5</v>
      </c>
      <c r="S581" s="12"/>
    </row>
    <row r="582" spans="1:19" x14ac:dyDescent="0.35">
      <c r="A582" s="4">
        <v>44616</v>
      </c>
      <c r="B582" s="5">
        <f t="shared" ref="B582:B586" si="362">MONTH(A582)</f>
        <v>2</v>
      </c>
      <c r="C582" s="5">
        <f t="shared" ref="C582:C586" si="363">YEAR(A582)</f>
        <v>2022</v>
      </c>
      <c r="D582" s="5" t="s">
        <v>619</v>
      </c>
      <c r="E582" s="5" t="s">
        <v>416</v>
      </c>
      <c r="F582" s="6" t="s">
        <v>417</v>
      </c>
      <c r="G582" s="13" t="s">
        <v>570</v>
      </c>
      <c r="H582" s="5">
        <v>1</v>
      </c>
      <c r="I582" s="5" t="s">
        <v>5</v>
      </c>
      <c r="J582" s="5">
        <v>0</v>
      </c>
      <c r="K582" s="4">
        <f t="shared" si="355"/>
        <v>44616</v>
      </c>
      <c r="L582" s="5">
        <f t="shared" si="356"/>
        <v>2</v>
      </c>
      <c r="M582" s="5">
        <f t="shared" si="357"/>
        <v>2022</v>
      </c>
      <c r="N582" s="7">
        <v>2090</v>
      </c>
      <c r="P582" s="7">
        <f t="shared" si="353"/>
        <v>2090</v>
      </c>
      <c r="Q582" s="8">
        <f t="shared" si="361"/>
        <v>1027402.4500000001</v>
      </c>
      <c r="R582" s="43" t="s">
        <v>5</v>
      </c>
      <c r="S582" s="12"/>
    </row>
    <row r="583" spans="1:19" x14ac:dyDescent="0.35">
      <c r="A583" s="4">
        <v>44616</v>
      </c>
      <c r="B583" s="5">
        <f t="shared" si="362"/>
        <v>2</v>
      </c>
      <c r="C583" s="5">
        <f t="shared" si="363"/>
        <v>2022</v>
      </c>
      <c r="D583" s="5" t="s">
        <v>619</v>
      </c>
      <c r="E583" s="5" t="s">
        <v>416</v>
      </c>
      <c r="F583" s="6" t="s">
        <v>417</v>
      </c>
      <c r="G583" s="13" t="s">
        <v>566</v>
      </c>
      <c r="H583" s="5">
        <v>1</v>
      </c>
      <c r="I583" s="5" t="s">
        <v>5</v>
      </c>
      <c r="J583" s="5">
        <v>0</v>
      </c>
      <c r="K583" s="4">
        <f t="shared" si="355"/>
        <v>44616</v>
      </c>
      <c r="L583" s="5">
        <f t="shared" si="356"/>
        <v>2</v>
      </c>
      <c r="M583" s="5">
        <f t="shared" si="357"/>
        <v>2022</v>
      </c>
      <c r="N583" s="7">
        <v>351</v>
      </c>
      <c r="P583" s="7">
        <f t="shared" si="353"/>
        <v>351</v>
      </c>
      <c r="Q583" s="8">
        <f t="shared" si="361"/>
        <v>1027753.4500000001</v>
      </c>
      <c r="R583" s="43" t="s">
        <v>5</v>
      </c>
      <c r="S583" s="12"/>
    </row>
    <row r="584" spans="1:19" x14ac:dyDescent="0.35">
      <c r="A584" s="4">
        <v>44616</v>
      </c>
      <c r="B584" s="5">
        <f t="shared" si="362"/>
        <v>2</v>
      </c>
      <c r="C584" s="5">
        <f t="shared" si="363"/>
        <v>2022</v>
      </c>
      <c r="D584" s="5" t="s">
        <v>619</v>
      </c>
      <c r="E584" s="5" t="s">
        <v>416</v>
      </c>
      <c r="F584" s="6" t="s">
        <v>417</v>
      </c>
      <c r="G584" s="13" t="s">
        <v>437</v>
      </c>
      <c r="H584" s="5">
        <v>1</v>
      </c>
      <c r="I584" s="5" t="s">
        <v>5</v>
      </c>
      <c r="J584" s="5">
        <v>0</v>
      </c>
      <c r="K584" s="4">
        <f t="shared" si="355"/>
        <v>44616</v>
      </c>
      <c r="L584" s="5">
        <f t="shared" si="356"/>
        <v>2</v>
      </c>
      <c r="M584" s="5">
        <f t="shared" si="357"/>
        <v>2022</v>
      </c>
      <c r="N584" s="7">
        <v>1000</v>
      </c>
      <c r="P584" s="7">
        <f t="shared" si="353"/>
        <v>1000</v>
      </c>
      <c r="Q584" s="8">
        <f t="shared" si="361"/>
        <v>1028753.4500000001</v>
      </c>
      <c r="R584" s="43" t="s">
        <v>5</v>
      </c>
      <c r="S584" s="12"/>
    </row>
    <row r="585" spans="1:19" x14ac:dyDescent="0.35">
      <c r="A585" s="4">
        <v>44616</v>
      </c>
      <c r="B585" s="5">
        <f t="shared" si="362"/>
        <v>2</v>
      </c>
      <c r="C585" s="5">
        <f t="shared" si="363"/>
        <v>2022</v>
      </c>
      <c r="D585" s="5" t="s">
        <v>619</v>
      </c>
      <c r="E585" s="5" t="s">
        <v>416</v>
      </c>
      <c r="F585" s="6" t="s">
        <v>417</v>
      </c>
      <c r="G585" s="13" t="s">
        <v>387</v>
      </c>
      <c r="H585" s="5">
        <v>4</v>
      </c>
      <c r="I585" s="5" t="s">
        <v>5</v>
      </c>
      <c r="J585" s="5">
        <v>0</v>
      </c>
      <c r="K585" s="4">
        <f t="shared" si="355"/>
        <v>44616</v>
      </c>
      <c r="L585" s="5">
        <f t="shared" si="356"/>
        <v>2</v>
      </c>
      <c r="M585" s="5">
        <f t="shared" si="357"/>
        <v>2022</v>
      </c>
      <c r="N585" s="7">
        <v>340</v>
      </c>
      <c r="P585" s="7">
        <f t="shared" si="353"/>
        <v>340</v>
      </c>
      <c r="Q585" s="8">
        <f t="shared" si="361"/>
        <v>1029093.4500000001</v>
      </c>
      <c r="R585" s="43" t="s">
        <v>5</v>
      </c>
      <c r="S585" s="12"/>
    </row>
    <row r="586" spans="1:19" x14ac:dyDescent="0.35">
      <c r="A586" s="4">
        <v>44618</v>
      </c>
      <c r="B586" s="5">
        <f t="shared" si="362"/>
        <v>2</v>
      </c>
      <c r="C586" s="5">
        <f t="shared" si="363"/>
        <v>2022</v>
      </c>
      <c r="D586" s="5" t="s">
        <v>620</v>
      </c>
      <c r="E586" s="5" t="s">
        <v>416</v>
      </c>
      <c r="F586" s="6" t="s">
        <v>417</v>
      </c>
      <c r="G586" s="13" t="s">
        <v>555</v>
      </c>
      <c r="H586" s="5">
        <v>1</v>
      </c>
      <c r="I586" s="5" t="s">
        <v>5</v>
      </c>
      <c r="J586" s="5">
        <v>0</v>
      </c>
      <c r="K586" s="4">
        <f t="shared" ref="K586:K587" si="364">A586+J586</f>
        <v>44618</v>
      </c>
      <c r="L586" s="5">
        <f t="shared" ref="L586:L587" si="365">MONTH(K586)</f>
        <v>2</v>
      </c>
      <c r="M586" s="5">
        <f t="shared" ref="M586:M587" si="366">YEAR(K586)</f>
        <v>2022</v>
      </c>
      <c r="N586" s="7">
        <v>2090</v>
      </c>
      <c r="P586" s="7">
        <f t="shared" si="353"/>
        <v>2090</v>
      </c>
      <c r="Q586" s="8">
        <f t="shared" si="361"/>
        <v>1031183.4500000001</v>
      </c>
      <c r="R586" s="43" t="s">
        <v>5</v>
      </c>
      <c r="S586" s="12"/>
    </row>
    <row r="587" spans="1:19" x14ac:dyDescent="0.35">
      <c r="A587" s="4">
        <v>44618</v>
      </c>
      <c r="B587" s="5">
        <f t="shared" ref="B587" si="367">MONTH(A587)</f>
        <v>2</v>
      </c>
      <c r="C587" s="5">
        <f t="shared" ref="C587" si="368">YEAR(A587)</f>
        <v>2022</v>
      </c>
      <c r="D587" s="5" t="s">
        <v>620</v>
      </c>
      <c r="E587" s="5" t="s">
        <v>416</v>
      </c>
      <c r="F587" s="6" t="s">
        <v>417</v>
      </c>
      <c r="G587" s="13" t="s">
        <v>565</v>
      </c>
      <c r="H587" s="5">
        <v>1</v>
      </c>
      <c r="I587" s="5" t="s">
        <v>5</v>
      </c>
      <c r="J587" s="5">
        <v>0</v>
      </c>
      <c r="K587" s="4">
        <f t="shared" si="364"/>
        <v>44618</v>
      </c>
      <c r="L587" s="5">
        <f t="shared" si="365"/>
        <v>2</v>
      </c>
      <c r="M587" s="5">
        <f t="shared" si="366"/>
        <v>2022</v>
      </c>
      <c r="N587" s="7">
        <v>588</v>
      </c>
      <c r="P587" s="7">
        <f t="shared" si="353"/>
        <v>588</v>
      </c>
      <c r="Q587" s="8">
        <f t="shared" si="361"/>
        <v>1031771.4500000001</v>
      </c>
      <c r="R587" s="43" t="s">
        <v>5</v>
      </c>
      <c r="S587" s="12"/>
    </row>
    <row r="588" spans="1:19" x14ac:dyDescent="0.35">
      <c r="A588" s="4">
        <v>44618</v>
      </c>
      <c r="B588" s="5">
        <f t="shared" ref="B588:B607" si="369">MONTH(A588)</f>
        <v>2</v>
      </c>
      <c r="C588" s="5">
        <f t="shared" ref="C588:C607" si="370">YEAR(A588)</f>
        <v>2022</v>
      </c>
      <c r="D588" s="5" t="s">
        <v>621</v>
      </c>
      <c r="E588" s="5" t="s">
        <v>19</v>
      </c>
      <c r="F588" s="6" t="s">
        <v>20</v>
      </c>
      <c r="G588" s="13" t="s">
        <v>561</v>
      </c>
      <c r="H588" s="5">
        <v>1</v>
      </c>
      <c r="I588" s="5" t="s">
        <v>72</v>
      </c>
      <c r="J588" s="5">
        <v>45</v>
      </c>
      <c r="K588" s="4">
        <f t="shared" ref="K588:K602" si="371">A588+J588</f>
        <v>44663</v>
      </c>
      <c r="L588" s="5">
        <f t="shared" ref="L588:L591" si="372">MONTH(K588)</f>
        <v>4</v>
      </c>
      <c r="M588" s="5">
        <f t="shared" ref="M588:M591" si="373">YEAR(K588)</f>
        <v>2022</v>
      </c>
      <c r="N588" s="7">
        <v>315</v>
      </c>
      <c r="O588" s="7">
        <f t="shared" ref="O588:O591" si="374">-N588</f>
        <v>-315</v>
      </c>
      <c r="P588" s="7">
        <f t="shared" si="353"/>
        <v>0</v>
      </c>
      <c r="Q588" s="8">
        <f t="shared" si="361"/>
        <v>1032086.4500000001</v>
      </c>
      <c r="R588" s="43" t="s">
        <v>5</v>
      </c>
      <c r="S588" s="12" t="s">
        <v>756</v>
      </c>
    </row>
    <row r="589" spans="1:19" x14ac:dyDescent="0.35">
      <c r="A589" s="4">
        <v>44625</v>
      </c>
      <c r="B589" s="5">
        <f t="shared" si="369"/>
        <v>3</v>
      </c>
      <c r="C589" s="5">
        <f t="shared" si="370"/>
        <v>2022</v>
      </c>
      <c r="D589" s="5" t="s">
        <v>643</v>
      </c>
      <c r="E589" s="5" t="s">
        <v>483</v>
      </c>
      <c r="F589" s="6" t="s">
        <v>500</v>
      </c>
      <c r="G589" s="13" t="s">
        <v>555</v>
      </c>
      <c r="H589" s="5">
        <v>2</v>
      </c>
      <c r="I589" s="5" t="s">
        <v>5</v>
      </c>
      <c r="J589" s="5">
        <v>0</v>
      </c>
      <c r="K589" s="4">
        <f t="shared" si="371"/>
        <v>44625</v>
      </c>
      <c r="L589" s="5">
        <f t="shared" si="372"/>
        <v>3</v>
      </c>
      <c r="M589" s="5">
        <f t="shared" si="373"/>
        <v>2022</v>
      </c>
      <c r="N589" s="7">
        <v>3960</v>
      </c>
      <c r="O589" s="7">
        <f t="shared" si="374"/>
        <v>-3960</v>
      </c>
      <c r="P589" s="7">
        <f t="shared" si="353"/>
        <v>0</v>
      </c>
      <c r="Q589" s="8">
        <f t="shared" ref="Q589:Q602" si="375">SUM(Q588+N589)</f>
        <v>1036046.4500000001</v>
      </c>
      <c r="R589" s="43" t="s">
        <v>5</v>
      </c>
      <c r="S589" s="12" t="s">
        <v>758</v>
      </c>
    </row>
    <row r="590" spans="1:19" x14ac:dyDescent="0.35">
      <c r="A590" s="4">
        <v>44625</v>
      </c>
      <c r="B590" s="5">
        <f t="shared" si="369"/>
        <v>3</v>
      </c>
      <c r="C590" s="5">
        <f t="shared" si="370"/>
        <v>2022</v>
      </c>
      <c r="D590" s="5" t="s">
        <v>643</v>
      </c>
      <c r="E590" s="5" t="s">
        <v>483</v>
      </c>
      <c r="F590" s="6" t="s">
        <v>500</v>
      </c>
      <c r="G590" s="13" t="s">
        <v>623</v>
      </c>
      <c r="H590" s="5">
        <v>8</v>
      </c>
      <c r="I590" s="5" t="s">
        <v>5</v>
      </c>
      <c r="J590" s="5">
        <v>0</v>
      </c>
      <c r="K590" s="4">
        <f t="shared" si="371"/>
        <v>44625</v>
      </c>
      <c r="L590" s="5">
        <f t="shared" si="372"/>
        <v>3</v>
      </c>
      <c r="M590" s="5">
        <f t="shared" si="373"/>
        <v>2022</v>
      </c>
      <c r="N590" s="7">
        <v>2256</v>
      </c>
      <c r="O590" s="7">
        <f t="shared" si="374"/>
        <v>-2256</v>
      </c>
      <c r="P590" s="7">
        <f t="shared" si="353"/>
        <v>0</v>
      </c>
      <c r="Q590" s="8">
        <f t="shared" si="375"/>
        <v>1038302.4500000001</v>
      </c>
      <c r="R590" s="43" t="s">
        <v>5</v>
      </c>
      <c r="S590" s="12" t="s">
        <v>758</v>
      </c>
    </row>
    <row r="591" spans="1:19" x14ac:dyDescent="0.35">
      <c r="A591" s="4">
        <v>44625</v>
      </c>
      <c r="B591" s="5">
        <f t="shared" si="369"/>
        <v>3</v>
      </c>
      <c r="C591" s="5">
        <f t="shared" si="370"/>
        <v>2022</v>
      </c>
      <c r="D591" s="5" t="s">
        <v>643</v>
      </c>
      <c r="E591" s="5" t="s">
        <v>483</v>
      </c>
      <c r="F591" s="6" t="s">
        <v>500</v>
      </c>
      <c r="G591" s="13" t="s">
        <v>387</v>
      </c>
      <c r="H591" s="5">
        <v>1</v>
      </c>
      <c r="I591" s="5" t="s">
        <v>5</v>
      </c>
      <c r="J591" s="5">
        <v>0</v>
      </c>
      <c r="K591" s="4">
        <f t="shared" si="371"/>
        <v>44625</v>
      </c>
      <c r="L591" s="5">
        <f t="shared" si="372"/>
        <v>3</v>
      </c>
      <c r="M591" s="5">
        <f t="shared" si="373"/>
        <v>2022</v>
      </c>
      <c r="N591" s="7">
        <v>85</v>
      </c>
      <c r="O591" s="7">
        <f t="shared" si="374"/>
        <v>-85</v>
      </c>
      <c r="P591" s="7">
        <f t="shared" si="353"/>
        <v>0</v>
      </c>
      <c r="Q591" s="8">
        <f t="shared" si="375"/>
        <v>1038387.4500000001</v>
      </c>
      <c r="R591" s="43" t="s">
        <v>5</v>
      </c>
      <c r="S591" s="12" t="s">
        <v>758</v>
      </c>
    </row>
    <row r="592" spans="1:19" x14ac:dyDescent="0.35">
      <c r="A592" s="4">
        <v>44628</v>
      </c>
      <c r="B592" s="5">
        <f t="shared" si="369"/>
        <v>3</v>
      </c>
      <c r="C592" s="5">
        <f t="shared" si="370"/>
        <v>2022</v>
      </c>
      <c r="D592" s="5" t="s">
        <v>644</v>
      </c>
      <c r="E592" s="5" t="s">
        <v>646</v>
      </c>
      <c r="F592" s="6" t="s">
        <v>647</v>
      </c>
      <c r="G592" s="13" t="s">
        <v>626</v>
      </c>
      <c r="H592" s="5">
        <v>1</v>
      </c>
      <c r="I592" s="5" t="s">
        <v>5</v>
      </c>
      <c r="J592" s="5">
        <v>0</v>
      </c>
      <c r="K592" s="4">
        <f t="shared" si="371"/>
        <v>44628</v>
      </c>
      <c r="L592" s="5">
        <f t="shared" ref="L592:L602" si="376">MONTH(K592)</f>
        <v>3</v>
      </c>
      <c r="M592" s="5">
        <f t="shared" ref="M592:M602" si="377">YEAR(K592)</f>
        <v>2022</v>
      </c>
      <c r="N592" s="7">
        <v>2112</v>
      </c>
      <c r="O592" s="7">
        <f t="shared" ref="O592:O599" si="378">-N592</f>
        <v>-2112</v>
      </c>
      <c r="P592" s="7">
        <f t="shared" si="353"/>
        <v>0</v>
      </c>
      <c r="Q592" s="8">
        <f t="shared" si="375"/>
        <v>1040499.4500000001</v>
      </c>
      <c r="R592" s="43" t="s">
        <v>5</v>
      </c>
      <c r="S592" s="12" t="s">
        <v>679</v>
      </c>
    </row>
    <row r="593" spans="1:19" x14ac:dyDescent="0.35">
      <c r="A593" s="4">
        <v>44628</v>
      </c>
      <c r="B593" s="5">
        <f t="shared" si="369"/>
        <v>3</v>
      </c>
      <c r="C593" s="5">
        <f t="shared" si="370"/>
        <v>2022</v>
      </c>
      <c r="D593" s="5" t="s">
        <v>644</v>
      </c>
      <c r="E593" s="5" t="s">
        <v>646</v>
      </c>
      <c r="F593" s="6" t="s">
        <v>647</v>
      </c>
      <c r="G593" s="13" t="s">
        <v>648</v>
      </c>
      <c r="H593" s="5">
        <v>1</v>
      </c>
      <c r="I593" s="5" t="s">
        <v>5</v>
      </c>
      <c r="J593" s="5">
        <v>0</v>
      </c>
      <c r="K593" s="4">
        <f t="shared" si="371"/>
        <v>44628</v>
      </c>
      <c r="L593" s="5">
        <f t="shared" si="376"/>
        <v>3</v>
      </c>
      <c r="M593" s="5">
        <f t="shared" si="377"/>
        <v>2022</v>
      </c>
      <c r="N593" s="7">
        <v>320</v>
      </c>
      <c r="O593" s="7">
        <f t="shared" si="378"/>
        <v>-320</v>
      </c>
      <c r="P593" s="7">
        <f t="shared" si="353"/>
        <v>0</v>
      </c>
      <c r="Q593" s="8">
        <f t="shared" si="375"/>
        <v>1040819.4500000001</v>
      </c>
      <c r="R593" s="43" t="s">
        <v>5</v>
      </c>
      <c r="S593" s="12" t="s">
        <v>679</v>
      </c>
    </row>
    <row r="594" spans="1:19" x14ac:dyDescent="0.35">
      <c r="A594" s="4">
        <v>44628</v>
      </c>
      <c r="B594" s="5">
        <f t="shared" si="369"/>
        <v>3</v>
      </c>
      <c r="C594" s="5">
        <f t="shared" si="370"/>
        <v>2022</v>
      </c>
      <c r="D594" s="5" t="s">
        <v>644</v>
      </c>
      <c r="E594" s="5" t="s">
        <v>646</v>
      </c>
      <c r="F594" s="6" t="s">
        <v>647</v>
      </c>
      <c r="G594" s="13" t="s">
        <v>649</v>
      </c>
      <c r="H594" s="5">
        <v>1</v>
      </c>
      <c r="I594" s="5" t="s">
        <v>5</v>
      </c>
      <c r="J594" s="5">
        <v>0</v>
      </c>
      <c r="K594" s="4">
        <f t="shared" si="371"/>
        <v>44628</v>
      </c>
      <c r="L594" s="5">
        <f t="shared" si="376"/>
        <v>3</v>
      </c>
      <c r="M594" s="5">
        <f t="shared" si="377"/>
        <v>2022</v>
      </c>
      <c r="N594" s="7">
        <v>337.5</v>
      </c>
      <c r="O594" s="7">
        <f t="shared" si="378"/>
        <v>-337.5</v>
      </c>
      <c r="P594" s="7">
        <f t="shared" si="353"/>
        <v>0</v>
      </c>
      <c r="Q594" s="8">
        <f t="shared" si="375"/>
        <v>1041156.9500000001</v>
      </c>
      <c r="R594" s="43" t="s">
        <v>5</v>
      </c>
      <c r="S594" s="12" t="s">
        <v>679</v>
      </c>
    </row>
    <row r="595" spans="1:19" x14ac:dyDescent="0.35">
      <c r="A595" s="4">
        <v>44628</v>
      </c>
      <c r="B595" s="5">
        <f t="shared" si="369"/>
        <v>3</v>
      </c>
      <c r="C595" s="5">
        <f t="shared" si="370"/>
        <v>2022</v>
      </c>
      <c r="D595" s="5" t="s">
        <v>644</v>
      </c>
      <c r="E595" s="5" t="s">
        <v>646</v>
      </c>
      <c r="F595" s="6" t="s">
        <v>647</v>
      </c>
      <c r="G595" s="13" t="s">
        <v>650</v>
      </c>
      <c r="H595" s="5">
        <v>2</v>
      </c>
      <c r="I595" s="5" t="s">
        <v>5</v>
      </c>
      <c r="J595" s="5">
        <v>0</v>
      </c>
      <c r="K595" s="4">
        <f t="shared" si="371"/>
        <v>44628</v>
      </c>
      <c r="L595" s="5">
        <f t="shared" si="376"/>
        <v>3</v>
      </c>
      <c r="M595" s="5">
        <f t="shared" si="377"/>
        <v>2022</v>
      </c>
      <c r="N595" s="7">
        <v>480</v>
      </c>
      <c r="O595" s="7">
        <f t="shared" si="378"/>
        <v>-480</v>
      </c>
      <c r="P595" s="7">
        <f t="shared" si="353"/>
        <v>0</v>
      </c>
      <c r="Q595" s="8">
        <f t="shared" si="375"/>
        <v>1041636.9500000001</v>
      </c>
      <c r="R595" s="43" t="s">
        <v>5</v>
      </c>
      <c r="S595" s="12" t="s">
        <v>679</v>
      </c>
    </row>
    <row r="596" spans="1:19" x14ac:dyDescent="0.35">
      <c r="A596" s="4">
        <v>44628</v>
      </c>
      <c r="B596" s="5">
        <f t="shared" si="369"/>
        <v>3</v>
      </c>
      <c r="C596" s="5">
        <f t="shared" si="370"/>
        <v>2022</v>
      </c>
      <c r="D596" s="5" t="s">
        <v>644</v>
      </c>
      <c r="E596" s="5" t="s">
        <v>646</v>
      </c>
      <c r="F596" s="6" t="s">
        <v>647</v>
      </c>
      <c r="G596" s="13" t="s">
        <v>565</v>
      </c>
      <c r="H596" s="5">
        <v>1</v>
      </c>
      <c r="I596" s="5" t="s">
        <v>5</v>
      </c>
      <c r="J596" s="5">
        <v>0</v>
      </c>
      <c r="K596" s="4">
        <f t="shared" si="371"/>
        <v>44628</v>
      </c>
      <c r="L596" s="5">
        <f t="shared" si="376"/>
        <v>3</v>
      </c>
      <c r="M596" s="5">
        <f t="shared" si="377"/>
        <v>2022</v>
      </c>
      <c r="N596" s="7">
        <v>588</v>
      </c>
      <c r="O596" s="7">
        <f t="shared" si="378"/>
        <v>-588</v>
      </c>
      <c r="P596" s="7">
        <f t="shared" si="353"/>
        <v>0</v>
      </c>
      <c r="Q596" s="8">
        <f t="shared" si="375"/>
        <v>1042224.9500000001</v>
      </c>
      <c r="R596" s="43" t="s">
        <v>5</v>
      </c>
      <c r="S596" s="12" t="s">
        <v>679</v>
      </c>
    </row>
    <row r="597" spans="1:19" x14ac:dyDescent="0.35">
      <c r="A597" s="4">
        <v>44628</v>
      </c>
      <c r="B597" s="5">
        <f t="shared" si="369"/>
        <v>3</v>
      </c>
      <c r="C597" s="5">
        <f t="shared" si="370"/>
        <v>2022</v>
      </c>
      <c r="D597" s="5" t="s">
        <v>644</v>
      </c>
      <c r="E597" s="5" t="s">
        <v>646</v>
      </c>
      <c r="F597" s="6" t="s">
        <v>647</v>
      </c>
      <c r="G597" s="13" t="s">
        <v>561</v>
      </c>
      <c r="H597" s="5">
        <v>2</v>
      </c>
      <c r="I597" s="5" t="s">
        <v>5</v>
      </c>
      <c r="J597" s="5">
        <v>0</v>
      </c>
      <c r="K597" s="4">
        <f t="shared" si="371"/>
        <v>44628</v>
      </c>
      <c r="L597" s="5">
        <f t="shared" si="376"/>
        <v>3</v>
      </c>
      <c r="M597" s="5">
        <f t="shared" si="377"/>
        <v>2022</v>
      </c>
      <c r="N597" s="7">
        <v>588</v>
      </c>
      <c r="O597" s="7">
        <f t="shared" si="378"/>
        <v>-588</v>
      </c>
      <c r="P597" s="7">
        <f t="shared" si="353"/>
        <v>0</v>
      </c>
      <c r="Q597" s="8">
        <f t="shared" si="375"/>
        <v>1042812.9500000001</v>
      </c>
      <c r="R597" s="43" t="s">
        <v>5</v>
      </c>
      <c r="S597" s="12" t="s">
        <v>679</v>
      </c>
    </row>
    <row r="598" spans="1:19" x14ac:dyDescent="0.35">
      <c r="A598" s="4">
        <v>44628</v>
      </c>
      <c r="B598" s="5">
        <f t="shared" si="369"/>
        <v>3</v>
      </c>
      <c r="C598" s="5">
        <f t="shared" si="370"/>
        <v>2022</v>
      </c>
      <c r="D598" s="5" t="s">
        <v>644</v>
      </c>
      <c r="E598" s="5" t="s">
        <v>646</v>
      </c>
      <c r="F598" s="6" t="s">
        <v>647</v>
      </c>
      <c r="G598" s="13" t="s">
        <v>566</v>
      </c>
      <c r="H598" s="5">
        <v>1</v>
      </c>
      <c r="I598" s="5" t="s">
        <v>5</v>
      </c>
      <c r="J598" s="5">
        <v>0</v>
      </c>
      <c r="K598" s="4">
        <f t="shared" si="371"/>
        <v>44628</v>
      </c>
      <c r="L598" s="5">
        <f t="shared" si="376"/>
        <v>3</v>
      </c>
      <c r="M598" s="5">
        <f t="shared" si="377"/>
        <v>2022</v>
      </c>
      <c r="N598" s="7">
        <v>337.5</v>
      </c>
      <c r="O598" s="7">
        <f t="shared" si="378"/>
        <v>-337.5</v>
      </c>
      <c r="P598" s="7">
        <f t="shared" si="353"/>
        <v>0</v>
      </c>
      <c r="Q598" s="8">
        <f t="shared" si="375"/>
        <v>1043150.4500000001</v>
      </c>
      <c r="R598" s="43" t="s">
        <v>5</v>
      </c>
      <c r="S598" s="12" t="s">
        <v>679</v>
      </c>
    </row>
    <row r="599" spans="1:19" x14ac:dyDescent="0.35">
      <c r="A599" s="4">
        <v>44628</v>
      </c>
      <c r="B599" s="5">
        <f t="shared" si="369"/>
        <v>3</v>
      </c>
      <c r="C599" s="5">
        <f t="shared" si="370"/>
        <v>2022</v>
      </c>
      <c r="D599" s="5" t="s">
        <v>644</v>
      </c>
      <c r="E599" s="5" t="s">
        <v>646</v>
      </c>
      <c r="F599" s="6" t="s">
        <v>647</v>
      </c>
      <c r="G599" s="13" t="s">
        <v>46</v>
      </c>
      <c r="H599" s="5">
        <v>1</v>
      </c>
      <c r="I599" s="5" t="s">
        <v>5</v>
      </c>
      <c r="J599" s="5">
        <v>0</v>
      </c>
      <c r="K599" s="4">
        <f t="shared" si="371"/>
        <v>44628</v>
      </c>
      <c r="L599" s="5">
        <f t="shared" si="376"/>
        <v>3</v>
      </c>
      <c r="M599" s="5">
        <f t="shared" si="377"/>
        <v>2022</v>
      </c>
      <c r="N599" s="7">
        <v>110</v>
      </c>
      <c r="O599" s="7">
        <f t="shared" si="378"/>
        <v>-110</v>
      </c>
      <c r="P599" s="7">
        <f t="shared" si="353"/>
        <v>0</v>
      </c>
      <c r="Q599" s="8">
        <f t="shared" si="375"/>
        <v>1043260.4500000001</v>
      </c>
      <c r="R599" s="43" t="s">
        <v>5</v>
      </c>
      <c r="S599" s="12" t="s">
        <v>679</v>
      </c>
    </row>
    <row r="600" spans="1:19" x14ac:dyDescent="0.35">
      <c r="A600" s="4">
        <v>44628</v>
      </c>
      <c r="B600" s="5">
        <f t="shared" si="369"/>
        <v>3</v>
      </c>
      <c r="C600" s="5">
        <f t="shared" si="370"/>
        <v>2022</v>
      </c>
      <c r="D600" s="5" t="s">
        <v>645</v>
      </c>
      <c r="E600" s="5" t="s">
        <v>63</v>
      </c>
      <c r="F600" s="6" t="s">
        <v>64</v>
      </c>
      <c r="G600" s="13" t="s">
        <v>563</v>
      </c>
      <c r="H600" s="5">
        <v>6</v>
      </c>
      <c r="I600" s="5" t="s">
        <v>50</v>
      </c>
      <c r="J600" s="5">
        <v>120</v>
      </c>
      <c r="K600" s="4">
        <f t="shared" si="371"/>
        <v>44748</v>
      </c>
      <c r="L600" s="5">
        <f t="shared" si="376"/>
        <v>7</v>
      </c>
      <c r="M600" s="5">
        <f t="shared" si="377"/>
        <v>2022</v>
      </c>
      <c r="N600" s="7">
        <v>11880</v>
      </c>
      <c r="P600" s="7">
        <f t="shared" si="353"/>
        <v>11880</v>
      </c>
      <c r="Q600" s="8">
        <f t="shared" si="375"/>
        <v>1055140.4500000002</v>
      </c>
      <c r="R600" s="43" t="s">
        <v>91</v>
      </c>
      <c r="S600" s="12"/>
    </row>
    <row r="601" spans="1:19" x14ac:dyDescent="0.35">
      <c r="A601" s="4">
        <v>44628</v>
      </c>
      <c r="B601" s="5">
        <f t="shared" si="369"/>
        <v>3</v>
      </c>
      <c r="C601" s="5">
        <f t="shared" si="370"/>
        <v>2022</v>
      </c>
      <c r="D601" s="5" t="s">
        <v>645</v>
      </c>
      <c r="E601" s="5" t="s">
        <v>63</v>
      </c>
      <c r="F601" s="6" t="s">
        <v>64</v>
      </c>
      <c r="G601" s="13" t="s">
        <v>623</v>
      </c>
      <c r="H601" s="5">
        <v>10</v>
      </c>
      <c r="I601" s="5" t="s">
        <v>50</v>
      </c>
      <c r="J601" s="5">
        <v>120</v>
      </c>
      <c r="K601" s="4">
        <f t="shared" si="371"/>
        <v>44748</v>
      </c>
      <c r="L601" s="5">
        <f t="shared" si="376"/>
        <v>7</v>
      </c>
      <c r="M601" s="5">
        <f t="shared" si="377"/>
        <v>2022</v>
      </c>
      <c r="N601" s="7">
        <v>2850</v>
      </c>
      <c r="P601" s="7">
        <f t="shared" si="353"/>
        <v>2850</v>
      </c>
      <c r="Q601" s="8">
        <f t="shared" si="375"/>
        <v>1057990.4500000002</v>
      </c>
      <c r="R601" s="43" t="s">
        <v>91</v>
      </c>
      <c r="S601" s="12"/>
    </row>
    <row r="602" spans="1:19" x14ac:dyDescent="0.35">
      <c r="A602" s="4">
        <v>44628</v>
      </c>
      <c r="B602" s="5">
        <f t="shared" si="369"/>
        <v>3</v>
      </c>
      <c r="C602" s="5">
        <f t="shared" si="370"/>
        <v>2022</v>
      </c>
      <c r="D602" s="5" t="s">
        <v>645</v>
      </c>
      <c r="E602" s="5" t="s">
        <v>63</v>
      </c>
      <c r="F602" s="6" t="s">
        <v>64</v>
      </c>
      <c r="G602" s="13" t="s">
        <v>66</v>
      </c>
      <c r="H602" s="5">
        <v>10</v>
      </c>
      <c r="I602" s="5" t="s">
        <v>50</v>
      </c>
      <c r="J602" s="5">
        <v>120</v>
      </c>
      <c r="K602" s="4">
        <f t="shared" si="371"/>
        <v>44748</v>
      </c>
      <c r="L602" s="5">
        <f t="shared" si="376"/>
        <v>7</v>
      </c>
      <c r="M602" s="5">
        <f t="shared" si="377"/>
        <v>2022</v>
      </c>
      <c r="N602" s="7">
        <v>550</v>
      </c>
      <c r="P602" s="7">
        <f t="shared" si="353"/>
        <v>550</v>
      </c>
      <c r="Q602" s="8">
        <f t="shared" si="375"/>
        <v>1058540.4500000002</v>
      </c>
      <c r="R602" s="43" t="s">
        <v>91</v>
      </c>
      <c r="S602" s="12"/>
    </row>
    <row r="603" spans="1:19" x14ac:dyDescent="0.35">
      <c r="A603" s="4">
        <v>44629</v>
      </c>
      <c r="B603" s="5">
        <f t="shared" si="369"/>
        <v>3</v>
      </c>
      <c r="C603" s="5">
        <f t="shared" si="370"/>
        <v>2022</v>
      </c>
      <c r="D603" s="5" t="s">
        <v>652</v>
      </c>
      <c r="E603" s="5" t="s">
        <v>646</v>
      </c>
      <c r="F603" s="6" t="s">
        <v>647</v>
      </c>
      <c r="G603" s="13" t="s">
        <v>66</v>
      </c>
      <c r="H603" s="5">
        <v>1</v>
      </c>
      <c r="I603" s="5" t="s">
        <v>5</v>
      </c>
      <c r="J603" s="5">
        <v>0</v>
      </c>
      <c r="K603" s="4">
        <f t="shared" ref="K603" si="379">A603+J603</f>
        <v>44629</v>
      </c>
      <c r="L603" s="5">
        <f t="shared" ref="L603" si="380">MONTH(K603)</f>
        <v>3</v>
      </c>
      <c r="M603" s="5">
        <f t="shared" ref="M603" si="381">YEAR(K603)</f>
        <v>2022</v>
      </c>
      <c r="N603" s="7">
        <v>65</v>
      </c>
      <c r="O603" s="7">
        <f t="shared" ref="O603:O608" si="382">-N603</f>
        <v>-65</v>
      </c>
      <c r="P603" s="7">
        <f t="shared" si="353"/>
        <v>0</v>
      </c>
      <c r="Q603" s="8">
        <f t="shared" ref="Q603" si="383">SUM(Q602+N603)</f>
        <v>1058605.4500000002</v>
      </c>
      <c r="R603" s="43" t="s">
        <v>5</v>
      </c>
      <c r="S603" s="12" t="s">
        <v>679</v>
      </c>
    </row>
    <row r="604" spans="1:19" x14ac:dyDescent="0.35">
      <c r="A604" s="4">
        <v>44631</v>
      </c>
      <c r="B604" s="5">
        <f t="shared" si="369"/>
        <v>3</v>
      </c>
      <c r="C604" s="5">
        <f t="shared" si="370"/>
        <v>2022</v>
      </c>
      <c r="D604" s="5" t="s">
        <v>653</v>
      </c>
      <c r="E604" s="5" t="s">
        <v>407</v>
      </c>
      <c r="F604" s="6" t="s">
        <v>408</v>
      </c>
      <c r="G604" s="13" t="s">
        <v>570</v>
      </c>
      <c r="H604" s="5">
        <v>2</v>
      </c>
      <c r="I604" s="5" t="s">
        <v>5</v>
      </c>
      <c r="J604" s="5">
        <v>0</v>
      </c>
      <c r="K604" s="4">
        <f t="shared" ref="K604:K608" si="384">A604+J604</f>
        <v>44631</v>
      </c>
      <c r="L604" s="5">
        <f t="shared" ref="L604:L608" si="385">MONTH(K604)</f>
        <v>3</v>
      </c>
      <c r="M604" s="5">
        <f t="shared" ref="M604:M608" si="386">YEAR(K604)</f>
        <v>2022</v>
      </c>
      <c r="N604" s="7">
        <v>4136</v>
      </c>
      <c r="O604" s="7">
        <f t="shared" si="382"/>
        <v>-4136</v>
      </c>
      <c r="P604" s="7">
        <f t="shared" ref="P604:P609" si="387">SUM(N604+O604)</f>
        <v>0</v>
      </c>
      <c r="Q604" s="8">
        <f t="shared" ref="Q604:Q609" si="388">SUM(Q603+N604)</f>
        <v>1062741.4500000002</v>
      </c>
      <c r="R604" s="43" t="s">
        <v>5</v>
      </c>
      <c r="S604" s="12"/>
    </row>
    <row r="605" spans="1:19" x14ac:dyDescent="0.35">
      <c r="A605" s="4">
        <v>44631</v>
      </c>
      <c r="B605" s="5">
        <f t="shared" si="369"/>
        <v>3</v>
      </c>
      <c r="C605" s="5">
        <f t="shared" si="370"/>
        <v>2022</v>
      </c>
      <c r="D605" s="5" t="s">
        <v>653</v>
      </c>
      <c r="E605" s="5" t="s">
        <v>407</v>
      </c>
      <c r="F605" s="6" t="s">
        <v>408</v>
      </c>
      <c r="G605" s="13" t="s">
        <v>487</v>
      </c>
      <c r="H605" s="5">
        <v>3</v>
      </c>
      <c r="I605" s="5" t="s">
        <v>5</v>
      </c>
      <c r="J605" s="5">
        <v>0</v>
      </c>
      <c r="K605" s="4">
        <f t="shared" si="384"/>
        <v>44631</v>
      </c>
      <c r="L605" s="5">
        <f t="shared" si="385"/>
        <v>3</v>
      </c>
      <c r="M605" s="5">
        <f t="shared" si="386"/>
        <v>2022</v>
      </c>
      <c r="N605" s="7">
        <v>1571.3999999999999</v>
      </c>
      <c r="O605" s="7">
        <f t="shared" si="382"/>
        <v>-1571.3999999999999</v>
      </c>
      <c r="P605" s="7">
        <f t="shared" si="387"/>
        <v>0</v>
      </c>
      <c r="Q605" s="8">
        <f t="shared" si="388"/>
        <v>1064312.8500000001</v>
      </c>
      <c r="R605" s="43" t="s">
        <v>5</v>
      </c>
      <c r="S605" s="12"/>
    </row>
    <row r="606" spans="1:19" x14ac:dyDescent="0.35">
      <c r="A606" s="4">
        <v>44631</v>
      </c>
      <c r="B606" s="5">
        <f t="shared" si="369"/>
        <v>3</v>
      </c>
      <c r="C606" s="5">
        <f t="shared" si="370"/>
        <v>2022</v>
      </c>
      <c r="D606" s="5" t="s">
        <v>653</v>
      </c>
      <c r="E606" s="5" t="s">
        <v>407</v>
      </c>
      <c r="F606" s="6" t="s">
        <v>408</v>
      </c>
      <c r="G606" s="13" t="s">
        <v>66</v>
      </c>
      <c r="H606" s="5">
        <v>5</v>
      </c>
      <c r="I606" s="5" t="s">
        <v>5</v>
      </c>
      <c r="J606" s="5">
        <v>0</v>
      </c>
      <c r="K606" s="4">
        <f t="shared" si="384"/>
        <v>44631</v>
      </c>
      <c r="L606" s="5">
        <f t="shared" si="385"/>
        <v>3</v>
      </c>
      <c r="M606" s="5">
        <f t="shared" si="386"/>
        <v>2022</v>
      </c>
      <c r="N606" s="7">
        <v>312.5</v>
      </c>
      <c r="O606" s="7">
        <f t="shared" si="382"/>
        <v>-312.5</v>
      </c>
      <c r="P606" s="7">
        <f t="shared" si="387"/>
        <v>0</v>
      </c>
      <c r="Q606" s="8">
        <f t="shared" si="388"/>
        <v>1064625.3500000001</v>
      </c>
      <c r="R606" s="43" t="s">
        <v>5</v>
      </c>
      <c r="S606" s="12"/>
    </row>
    <row r="607" spans="1:19" x14ac:dyDescent="0.35">
      <c r="A607" s="4">
        <v>44631</v>
      </c>
      <c r="B607" s="5">
        <f t="shared" si="369"/>
        <v>3</v>
      </c>
      <c r="C607" s="5">
        <f t="shared" si="370"/>
        <v>2022</v>
      </c>
      <c r="D607" s="5" t="s">
        <v>653</v>
      </c>
      <c r="E607" s="5" t="s">
        <v>407</v>
      </c>
      <c r="F607" s="6" t="s">
        <v>408</v>
      </c>
      <c r="G607" s="13" t="s">
        <v>298</v>
      </c>
      <c r="H607" s="5">
        <v>1</v>
      </c>
      <c r="I607" s="5" t="s">
        <v>5</v>
      </c>
      <c r="J607" s="5">
        <v>0</v>
      </c>
      <c r="K607" s="4">
        <f t="shared" si="384"/>
        <v>44631</v>
      </c>
      <c r="L607" s="5">
        <f t="shared" si="385"/>
        <v>3</v>
      </c>
      <c r="M607" s="5">
        <f t="shared" si="386"/>
        <v>2022</v>
      </c>
      <c r="N607" s="7">
        <v>360</v>
      </c>
      <c r="O607" s="7">
        <f t="shared" si="382"/>
        <v>-360</v>
      </c>
      <c r="P607" s="7">
        <f t="shared" si="387"/>
        <v>0</v>
      </c>
      <c r="Q607" s="8">
        <f t="shared" si="388"/>
        <v>1064985.3500000001</v>
      </c>
      <c r="R607" s="43" t="s">
        <v>5</v>
      </c>
      <c r="S607" s="12"/>
    </row>
    <row r="608" spans="1:19" x14ac:dyDescent="0.35">
      <c r="A608" s="4">
        <v>44632</v>
      </c>
      <c r="B608" s="5">
        <f t="shared" ref="B608:B614" si="389">MONTH(A608)</f>
        <v>3</v>
      </c>
      <c r="C608" s="5">
        <f t="shared" ref="C608:C614" si="390">YEAR(A608)</f>
        <v>2022</v>
      </c>
      <c r="D608" s="5" t="s">
        <v>654</v>
      </c>
      <c r="E608" s="5" t="s">
        <v>646</v>
      </c>
      <c r="F608" s="6" t="s">
        <v>647</v>
      </c>
      <c r="G608" s="13" t="s">
        <v>298</v>
      </c>
      <c r="H608" s="5">
        <v>1</v>
      </c>
      <c r="I608" s="5" t="s">
        <v>5</v>
      </c>
      <c r="J608" s="5">
        <v>0</v>
      </c>
      <c r="K608" s="4">
        <f t="shared" si="384"/>
        <v>44632</v>
      </c>
      <c r="L608" s="5">
        <f t="shared" si="385"/>
        <v>3</v>
      </c>
      <c r="M608" s="5">
        <f t="shared" si="386"/>
        <v>2022</v>
      </c>
      <c r="N608" s="7">
        <v>390</v>
      </c>
      <c r="O608" s="7">
        <f t="shared" si="382"/>
        <v>-390</v>
      </c>
      <c r="P608" s="7">
        <f t="shared" si="387"/>
        <v>0</v>
      </c>
      <c r="Q608" s="8">
        <f t="shared" si="388"/>
        <v>1065375.3500000001</v>
      </c>
      <c r="R608" s="43" t="s">
        <v>5</v>
      </c>
      <c r="S608" s="12" t="s">
        <v>679</v>
      </c>
    </row>
    <row r="609" spans="1:19" x14ac:dyDescent="0.35">
      <c r="A609" s="4">
        <v>44632</v>
      </c>
      <c r="B609" s="5">
        <f t="shared" si="389"/>
        <v>3</v>
      </c>
      <c r="C609" s="5">
        <f t="shared" si="390"/>
        <v>2022</v>
      </c>
      <c r="D609" s="5" t="s">
        <v>655</v>
      </c>
      <c r="E609" s="5" t="s">
        <v>42</v>
      </c>
      <c r="F609" s="6" t="s">
        <v>43</v>
      </c>
      <c r="G609" s="13" t="s">
        <v>563</v>
      </c>
      <c r="H609" s="5">
        <v>1</v>
      </c>
      <c r="I609" s="5" t="s">
        <v>5</v>
      </c>
      <c r="J609" s="5">
        <v>0</v>
      </c>
      <c r="K609" s="4">
        <f t="shared" ref="K609" si="391">A609+J609</f>
        <v>44632</v>
      </c>
      <c r="L609" s="5">
        <f t="shared" ref="L609" si="392">MONTH(K609)</f>
        <v>3</v>
      </c>
      <c r="M609" s="5">
        <f t="shared" ref="M609" si="393">YEAR(K609)</f>
        <v>2022</v>
      </c>
      <c r="N609" s="7">
        <v>2068</v>
      </c>
      <c r="O609" s="7">
        <f t="shared" ref="O609" si="394">SUM(-N609)</f>
        <v>-2068</v>
      </c>
      <c r="P609" s="7">
        <f t="shared" si="387"/>
        <v>0</v>
      </c>
      <c r="Q609" s="8">
        <f t="shared" si="388"/>
        <v>1067443.3500000001</v>
      </c>
      <c r="R609" s="43" t="s">
        <v>5</v>
      </c>
      <c r="S609" s="12" t="s">
        <v>760</v>
      </c>
    </row>
    <row r="610" spans="1:19" x14ac:dyDescent="0.35">
      <c r="A610" s="4">
        <v>44634</v>
      </c>
      <c r="B610" s="5">
        <f t="shared" si="389"/>
        <v>3</v>
      </c>
      <c r="C610" s="5">
        <f t="shared" si="390"/>
        <v>2022</v>
      </c>
      <c r="D610" s="5" t="s">
        <v>656</v>
      </c>
      <c r="E610" s="5" t="s">
        <v>416</v>
      </c>
      <c r="F610" s="6" t="s">
        <v>417</v>
      </c>
      <c r="G610" s="13" t="s">
        <v>555</v>
      </c>
      <c r="H610" s="5">
        <v>1</v>
      </c>
      <c r="I610" s="5" t="s">
        <v>5</v>
      </c>
      <c r="J610" s="5">
        <v>0</v>
      </c>
      <c r="K610" s="4">
        <f t="shared" ref="K610:K620" si="395">A610+J610</f>
        <v>44634</v>
      </c>
      <c r="L610" s="5">
        <f t="shared" ref="L610:L620" si="396">MONTH(K610)</f>
        <v>3</v>
      </c>
      <c r="M610" s="5">
        <f t="shared" ref="M610:M620" si="397">YEAR(K610)</f>
        <v>2022</v>
      </c>
      <c r="N610" s="7">
        <v>2090</v>
      </c>
      <c r="P610" s="7">
        <f t="shared" ref="P610:P636" si="398">SUM(N610+O610)</f>
        <v>2090</v>
      </c>
      <c r="Q610" s="8">
        <f t="shared" ref="Q610:Q620" si="399">SUM(Q609+N610)</f>
        <v>1069533.3500000001</v>
      </c>
      <c r="R610" s="43" t="s">
        <v>5</v>
      </c>
      <c r="S610" s="12"/>
    </row>
    <row r="611" spans="1:19" x14ac:dyDescent="0.35">
      <c r="A611" s="4">
        <v>44634</v>
      </c>
      <c r="B611" s="5">
        <f t="shared" si="389"/>
        <v>3</v>
      </c>
      <c r="C611" s="5">
        <f t="shared" si="390"/>
        <v>2022</v>
      </c>
      <c r="D611" s="5" t="s">
        <v>656</v>
      </c>
      <c r="E611" s="5" t="s">
        <v>416</v>
      </c>
      <c r="F611" s="6" t="s">
        <v>417</v>
      </c>
      <c r="G611" s="13" t="s">
        <v>565</v>
      </c>
      <c r="H611" s="5">
        <v>1</v>
      </c>
      <c r="I611" s="5" t="s">
        <v>5</v>
      </c>
      <c r="J611" s="5">
        <v>0</v>
      </c>
      <c r="K611" s="4">
        <f t="shared" si="395"/>
        <v>44634</v>
      </c>
      <c r="L611" s="5">
        <f t="shared" si="396"/>
        <v>3</v>
      </c>
      <c r="M611" s="5">
        <f t="shared" si="397"/>
        <v>2022</v>
      </c>
      <c r="N611" s="7">
        <v>588</v>
      </c>
      <c r="P611" s="7">
        <f t="shared" si="398"/>
        <v>588</v>
      </c>
      <c r="Q611" s="8">
        <f t="shared" si="399"/>
        <v>1070121.3500000001</v>
      </c>
      <c r="R611" s="43" t="s">
        <v>5</v>
      </c>
      <c r="S611" s="12"/>
    </row>
    <row r="612" spans="1:19" x14ac:dyDescent="0.35">
      <c r="A612" s="4">
        <v>44634</v>
      </c>
      <c r="B612" s="5">
        <f t="shared" si="389"/>
        <v>3</v>
      </c>
      <c r="C612" s="5">
        <f t="shared" si="390"/>
        <v>2022</v>
      </c>
      <c r="D612" s="5" t="s">
        <v>656</v>
      </c>
      <c r="E612" s="5" t="s">
        <v>416</v>
      </c>
      <c r="F612" s="6" t="s">
        <v>417</v>
      </c>
      <c r="G612" s="13" t="s">
        <v>566</v>
      </c>
      <c r="H612" s="5">
        <v>1</v>
      </c>
      <c r="I612" s="5" t="s">
        <v>5</v>
      </c>
      <c r="J612" s="5">
        <v>0</v>
      </c>
      <c r="K612" s="4">
        <f t="shared" si="395"/>
        <v>44634</v>
      </c>
      <c r="L612" s="5">
        <f t="shared" si="396"/>
        <v>3</v>
      </c>
      <c r="M612" s="5">
        <f t="shared" si="397"/>
        <v>2022</v>
      </c>
      <c r="N612" s="7">
        <v>351</v>
      </c>
      <c r="P612" s="7">
        <f t="shared" si="398"/>
        <v>351</v>
      </c>
      <c r="Q612" s="8">
        <f t="shared" si="399"/>
        <v>1070472.3500000001</v>
      </c>
      <c r="R612" s="43" t="s">
        <v>5</v>
      </c>
      <c r="S612" s="12"/>
    </row>
    <row r="613" spans="1:19" x14ac:dyDescent="0.35">
      <c r="A613" s="4">
        <v>44635</v>
      </c>
      <c r="B613" s="5">
        <f t="shared" si="389"/>
        <v>3</v>
      </c>
      <c r="C613" s="5">
        <f t="shared" si="390"/>
        <v>2022</v>
      </c>
      <c r="D613" s="5" t="s">
        <v>657</v>
      </c>
      <c r="E613" s="5" t="s">
        <v>63</v>
      </c>
      <c r="F613" s="6" t="s">
        <v>64</v>
      </c>
      <c r="G613" s="13" t="s">
        <v>563</v>
      </c>
      <c r="H613" s="5">
        <v>6</v>
      </c>
      <c r="I613" s="5" t="s">
        <v>50</v>
      </c>
      <c r="J613" s="5">
        <v>120</v>
      </c>
      <c r="K613" s="4">
        <f t="shared" si="395"/>
        <v>44755</v>
      </c>
      <c r="L613" s="5">
        <f t="shared" si="396"/>
        <v>7</v>
      </c>
      <c r="M613" s="5">
        <f t="shared" si="397"/>
        <v>2022</v>
      </c>
      <c r="N613" s="7">
        <v>11880</v>
      </c>
      <c r="P613" s="7">
        <f t="shared" si="398"/>
        <v>11880</v>
      </c>
      <c r="Q613" s="8">
        <f t="shared" si="399"/>
        <v>1082352.3500000001</v>
      </c>
      <c r="R613" s="43" t="s">
        <v>5</v>
      </c>
      <c r="S613" s="12"/>
    </row>
    <row r="614" spans="1:19" x14ac:dyDescent="0.35">
      <c r="A614" s="4">
        <v>44635</v>
      </c>
      <c r="B614" s="5">
        <f t="shared" si="389"/>
        <v>3</v>
      </c>
      <c r="C614" s="5">
        <f t="shared" si="390"/>
        <v>2022</v>
      </c>
      <c r="D614" s="5" t="s">
        <v>657</v>
      </c>
      <c r="E614" s="5" t="s">
        <v>63</v>
      </c>
      <c r="F614" s="6" t="s">
        <v>64</v>
      </c>
      <c r="G614" s="13" t="s">
        <v>623</v>
      </c>
      <c r="H614" s="5">
        <v>5</v>
      </c>
      <c r="I614" s="5" t="s">
        <v>50</v>
      </c>
      <c r="J614" s="5">
        <v>120</v>
      </c>
      <c r="K614" s="4">
        <f t="shared" si="395"/>
        <v>44755</v>
      </c>
      <c r="L614" s="5">
        <f t="shared" si="396"/>
        <v>7</v>
      </c>
      <c r="M614" s="5">
        <f t="shared" si="397"/>
        <v>2022</v>
      </c>
      <c r="N614" s="7">
        <v>1425</v>
      </c>
      <c r="P614" s="7">
        <f t="shared" si="398"/>
        <v>1425</v>
      </c>
      <c r="Q614" s="8">
        <f t="shared" si="399"/>
        <v>1083777.3500000001</v>
      </c>
      <c r="R614" s="43" t="s">
        <v>5</v>
      </c>
      <c r="S614" s="12"/>
    </row>
    <row r="615" spans="1:19" x14ac:dyDescent="0.35">
      <c r="A615" s="4">
        <v>44635</v>
      </c>
      <c r="B615" s="5">
        <f t="shared" ref="B615:B624" si="400">MONTH(A615)</f>
        <v>3</v>
      </c>
      <c r="C615" s="5">
        <f t="shared" ref="C615:C624" si="401">YEAR(A615)</f>
        <v>2022</v>
      </c>
      <c r="D615" s="5" t="s">
        <v>657</v>
      </c>
      <c r="E615" s="5" t="s">
        <v>63</v>
      </c>
      <c r="F615" s="6" t="s">
        <v>64</v>
      </c>
      <c r="G615" s="13" t="s">
        <v>243</v>
      </c>
      <c r="H615" s="5">
        <v>2</v>
      </c>
      <c r="I615" s="5" t="s">
        <v>50</v>
      </c>
      <c r="J615" s="5">
        <v>120</v>
      </c>
      <c r="K615" s="4">
        <f t="shared" si="395"/>
        <v>44755</v>
      </c>
      <c r="L615" s="5">
        <f t="shared" si="396"/>
        <v>7</v>
      </c>
      <c r="M615" s="5">
        <f t="shared" si="397"/>
        <v>2022</v>
      </c>
      <c r="N615" s="7">
        <v>880</v>
      </c>
      <c r="P615" s="7">
        <f t="shared" si="398"/>
        <v>880</v>
      </c>
      <c r="Q615" s="8">
        <f t="shared" si="399"/>
        <v>1084657.3500000001</v>
      </c>
      <c r="R615" s="43" t="s">
        <v>5</v>
      </c>
      <c r="S615" s="12"/>
    </row>
    <row r="616" spans="1:19" x14ac:dyDescent="0.35">
      <c r="A616" s="4">
        <v>44635</v>
      </c>
      <c r="B616" s="5">
        <f t="shared" si="400"/>
        <v>3</v>
      </c>
      <c r="C616" s="5">
        <f t="shared" si="401"/>
        <v>2022</v>
      </c>
      <c r="D616" s="5" t="s">
        <v>658</v>
      </c>
      <c r="E616" s="5" t="s">
        <v>416</v>
      </c>
      <c r="F616" s="6" t="s">
        <v>417</v>
      </c>
      <c r="G616" s="13" t="s">
        <v>555</v>
      </c>
      <c r="H616" s="5">
        <v>3</v>
      </c>
      <c r="I616" s="5" t="s">
        <v>5</v>
      </c>
      <c r="J616" s="5">
        <v>0</v>
      </c>
      <c r="K616" s="4">
        <f t="shared" si="395"/>
        <v>44635</v>
      </c>
      <c r="L616" s="5">
        <f t="shared" si="396"/>
        <v>3</v>
      </c>
      <c r="M616" s="5">
        <f t="shared" si="397"/>
        <v>2022</v>
      </c>
      <c r="N616" s="7">
        <v>6270</v>
      </c>
      <c r="P616" s="7">
        <f t="shared" si="398"/>
        <v>6270</v>
      </c>
      <c r="Q616" s="8">
        <f t="shared" si="399"/>
        <v>1090927.3500000001</v>
      </c>
      <c r="R616" s="43" t="s">
        <v>5</v>
      </c>
      <c r="S616" s="12"/>
    </row>
    <row r="617" spans="1:19" x14ac:dyDescent="0.35">
      <c r="A617" s="4">
        <v>44635</v>
      </c>
      <c r="B617" s="5">
        <f t="shared" si="400"/>
        <v>3</v>
      </c>
      <c r="C617" s="5">
        <f t="shared" si="401"/>
        <v>2022</v>
      </c>
      <c r="D617" s="5" t="s">
        <v>658</v>
      </c>
      <c r="E617" s="5" t="s">
        <v>416</v>
      </c>
      <c r="F617" s="6" t="s">
        <v>417</v>
      </c>
      <c r="G617" s="13" t="s">
        <v>565</v>
      </c>
      <c r="H617" s="5">
        <v>6</v>
      </c>
      <c r="I617" s="5" t="s">
        <v>5</v>
      </c>
      <c r="J617" s="5">
        <v>0</v>
      </c>
      <c r="K617" s="4">
        <f t="shared" si="395"/>
        <v>44635</v>
      </c>
      <c r="L617" s="5">
        <f t="shared" si="396"/>
        <v>3</v>
      </c>
      <c r="M617" s="5">
        <f t="shared" si="397"/>
        <v>2022</v>
      </c>
      <c r="N617" s="7">
        <v>3528</v>
      </c>
      <c r="P617" s="7">
        <f t="shared" si="398"/>
        <v>3528</v>
      </c>
      <c r="Q617" s="8">
        <f t="shared" si="399"/>
        <v>1094455.3500000001</v>
      </c>
      <c r="R617" s="43" t="s">
        <v>5</v>
      </c>
      <c r="S617" s="12"/>
    </row>
    <row r="618" spans="1:19" x14ac:dyDescent="0.35">
      <c r="A618" s="4">
        <v>44635</v>
      </c>
      <c r="B618" s="5">
        <f t="shared" si="400"/>
        <v>3</v>
      </c>
      <c r="C618" s="5">
        <f t="shared" si="401"/>
        <v>2022</v>
      </c>
      <c r="D618" s="5" t="s">
        <v>658</v>
      </c>
      <c r="E618" s="5" t="s">
        <v>416</v>
      </c>
      <c r="F618" s="6" t="s">
        <v>417</v>
      </c>
      <c r="G618" s="13" t="s">
        <v>566</v>
      </c>
      <c r="H618" s="5">
        <v>1</v>
      </c>
      <c r="I618" s="5" t="s">
        <v>5</v>
      </c>
      <c r="J618" s="5">
        <v>0</v>
      </c>
      <c r="K618" s="4">
        <f t="shared" si="395"/>
        <v>44635</v>
      </c>
      <c r="L618" s="5">
        <f t="shared" si="396"/>
        <v>3</v>
      </c>
      <c r="M618" s="5">
        <f t="shared" si="397"/>
        <v>2022</v>
      </c>
      <c r="N618" s="7">
        <v>351</v>
      </c>
      <c r="P618" s="7">
        <f t="shared" si="398"/>
        <v>351</v>
      </c>
      <c r="Q618" s="8">
        <f t="shared" si="399"/>
        <v>1094806.3500000001</v>
      </c>
      <c r="R618" s="43" t="s">
        <v>5</v>
      </c>
      <c r="S618" s="12"/>
    </row>
    <row r="619" spans="1:19" x14ac:dyDescent="0.35">
      <c r="A619" s="4">
        <v>44635</v>
      </c>
      <c r="B619" s="5">
        <f t="shared" si="400"/>
        <v>3</v>
      </c>
      <c r="C619" s="5">
        <f t="shared" si="401"/>
        <v>2022</v>
      </c>
      <c r="D619" s="5" t="s">
        <v>658</v>
      </c>
      <c r="E619" s="5" t="s">
        <v>416</v>
      </c>
      <c r="F619" s="6" t="s">
        <v>417</v>
      </c>
      <c r="G619" s="13" t="s">
        <v>264</v>
      </c>
      <c r="H619" s="5">
        <v>3</v>
      </c>
      <c r="I619" s="5" t="s">
        <v>5</v>
      </c>
      <c r="J619" s="5">
        <v>0</v>
      </c>
      <c r="K619" s="4">
        <f t="shared" si="395"/>
        <v>44635</v>
      </c>
      <c r="L619" s="5">
        <f t="shared" si="396"/>
        <v>3</v>
      </c>
      <c r="M619" s="5">
        <f t="shared" si="397"/>
        <v>2022</v>
      </c>
      <c r="N619" s="7">
        <v>936</v>
      </c>
      <c r="P619" s="7">
        <f t="shared" si="398"/>
        <v>936</v>
      </c>
      <c r="Q619" s="8">
        <f t="shared" si="399"/>
        <v>1095742.3500000001</v>
      </c>
      <c r="R619" s="43" t="s">
        <v>5</v>
      </c>
      <c r="S619" s="12"/>
    </row>
    <row r="620" spans="1:19" x14ac:dyDescent="0.35">
      <c r="A620" s="4">
        <v>44635</v>
      </c>
      <c r="B620" s="5">
        <f t="shared" si="400"/>
        <v>3</v>
      </c>
      <c r="C620" s="5">
        <f t="shared" si="401"/>
        <v>2022</v>
      </c>
      <c r="D620" s="5" t="s">
        <v>658</v>
      </c>
      <c r="E620" s="5" t="s">
        <v>416</v>
      </c>
      <c r="F620" s="6" t="s">
        <v>417</v>
      </c>
      <c r="G620" s="13" t="s">
        <v>387</v>
      </c>
      <c r="H620" s="5">
        <v>4</v>
      </c>
      <c r="I620" s="5" t="s">
        <v>5</v>
      </c>
      <c r="J620" s="5">
        <v>0</v>
      </c>
      <c r="K620" s="4">
        <f t="shared" si="395"/>
        <v>44635</v>
      </c>
      <c r="L620" s="5">
        <f t="shared" si="396"/>
        <v>3</v>
      </c>
      <c r="M620" s="5">
        <f t="shared" si="397"/>
        <v>2022</v>
      </c>
      <c r="N620" s="7">
        <v>340</v>
      </c>
      <c r="P620" s="7">
        <f t="shared" si="398"/>
        <v>340</v>
      </c>
      <c r="Q620" s="8">
        <f t="shared" si="399"/>
        <v>1096082.3500000001</v>
      </c>
      <c r="R620" s="43" t="s">
        <v>5</v>
      </c>
      <c r="S620" s="12"/>
    </row>
    <row r="621" spans="1:19" x14ac:dyDescent="0.35">
      <c r="A621" s="4">
        <v>44637</v>
      </c>
      <c r="B621" s="5">
        <f t="shared" si="400"/>
        <v>3</v>
      </c>
      <c r="C621" s="5">
        <f t="shared" si="401"/>
        <v>2022</v>
      </c>
      <c r="D621" s="5" t="s">
        <v>659</v>
      </c>
      <c r="E621" s="5" t="s">
        <v>407</v>
      </c>
      <c r="F621" s="6" t="s">
        <v>408</v>
      </c>
      <c r="G621" s="13" t="s">
        <v>576</v>
      </c>
      <c r="H621" s="5">
        <v>3</v>
      </c>
      <c r="I621" s="5" t="s">
        <v>5</v>
      </c>
      <c r="J621" s="5">
        <v>0</v>
      </c>
      <c r="K621" s="4">
        <f t="shared" ref="K621:K622" si="402">A621+J621</f>
        <v>44637</v>
      </c>
      <c r="L621" s="5">
        <f t="shared" ref="L621:L622" si="403">MONTH(K621)</f>
        <v>3</v>
      </c>
      <c r="M621" s="5">
        <f t="shared" ref="M621:M622" si="404">YEAR(K621)</f>
        <v>2022</v>
      </c>
      <c r="N621" s="7">
        <v>315</v>
      </c>
      <c r="O621" s="7">
        <f t="shared" ref="O621" si="405">-N621</f>
        <v>-315</v>
      </c>
      <c r="P621" s="7">
        <f t="shared" si="398"/>
        <v>0</v>
      </c>
      <c r="Q621" s="8">
        <f t="shared" ref="Q621:Q636" si="406">SUM(Q620+N621)</f>
        <v>1096397.3500000001</v>
      </c>
      <c r="R621" s="43" t="s">
        <v>5</v>
      </c>
      <c r="S621" s="12"/>
    </row>
    <row r="622" spans="1:19" x14ac:dyDescent="0.35">
      <c r="A622" s="4">
        <v>44638</v>
      </c>
      <c r="B622" s="5">
        <f t="shared" si="400"/>
        <v>3</v>
      </c>
      <c r="C622" s="5">
        <f t="shared" si="401"/>
        <v>2022</v>
      </c>
      <c r="D622" s="5" t="s">
        <v>660</v>
      </c>
      <c r="E622" s="5" t="s">
        <v>416</v>
      </c>
      <c r="F622" s="6" t="s">
        <v>417</v>
      </c>
      <c r="G622" s="13" t="s">
        <v>69</v>
      </c>
      <c r="H622" s="5">
        <v>3</v>
      </c>
      <c r="I622" s="5" t="s">
        <v>5</v>
      </c>
      <c r="J622" s="5">
        <v>0</v>
      </c>
      <c r="K622" s="4">
        <f t="shared" si="402"/>
        <v>44638</v>
      </c>
      <c r="L622" s="5">
        <f t="shared" si="403"/>
        <v>3</v>
      </c>
      <c r="M622" s="5">
        <f t="shared" si="404"/>
        <v>2022</v>
      </c>
      <c r="N622" s="7">
        <v>6270</v>
      </c>
      <c r="P622" s="7">
        <f t="shared" si="398"/>
        <v>6270</v>
      </c>
      <c r="Q622" s="8">
        <f t="shared" si="406"/>
        <v>1102667.3500000001</v>
      </c>
      <c r="R622" s="43" t="s">
        <v>5</v>
      </c>
      <c r="S622" s="12"/>
    </row>
    <row r="623" spans="1:19" x14ac:dyDescent="0.35">
      <c r="A623" s="4">
        <v>44638</v>
      </c>
      <c r="B623" s="5">
        <f t="shared" si="400"/>
        <v>3</v>
      </c>
      <c r="C623" s="5">
        <f t="shared" si="401"/>
        <v>2022</v>
      </c>
      <c r="D623" s="5" t="s">
        <v>660</v>
      </c>
      <c r="E623" s="5" t="s">
        <v>416</v>
      </c>
      <c r="F623" s="6" t="s">
        <v>417</v>
      </c>
      <c r="G623" s="13" t="s">
        <v>665</v>
      </c>
      <c r="H623" s="5">
        <v>7</v>
      </c>
      <c r="I623" s="5" t="s">
        <v>5</v>
      </c>
      <c r="J623" s="5">
        <v>0</v>
      </c>
      <c r="K623" s="4">
        <f t="shared" ref="K623:K624" si="407">A623+J623</f>
        <v>44638</v>
      </c>
      <c r="L623" s="5">
        <f t="shared" ref="L623:L624" si="408">MONTH(K623)</f>
        <v>3</v>
      </c>
      <c r="M623" s="5">
        <f t="shared" ref="M623:M624" si="409">YEAR(K623)</f>
        <v>2022</v>
      </c>
      <c r="N623" s="7">
        <v>2058</v>
      </c>
      <c r="P623" s="7">
        <f t="shared" si="398"/>
        <v>2058</v>
      </c>
      <c r="Q623" s="8">
        <f t="shared" si="406"/>
        <v>1104725.3500000001</v>
      </c>
      <c r="R623" s="43" t="s">
        <v>5</v>
      </c>
      <c r="S623" s="12"/>
    </row>
    <row r="624" spans="1:19" x14ac:dyDescent="0.35">
      <c r="A624" s="4">
        <v>44638</v>
      </c>
      <c r="B624" s="5">
        <f t="shared" si="400"/>
        <v>3</v>
      </c>
      <c r="C624" s="5">
        <f t="shared" si="401"/>
        <v>2022</v>
      </c>
      <c r="D624" s="5" t="s">
        <v>660</v>
      </c>
      <c r="E624" s="5" t="s">
        <v>416</v>
      </c>
      <c r="F624" s="6" t="s">
        <v>417</v>
      </c>
      <c r="G624" s="13" t="s">
        <v>666</v>
      </c>
      <c r="H624" s="5">
        <v>5</v>
      </c>
      <c r="I624" s="5" t="s">
        <v>5</v>
      </c>
      <c r="J624" s="5">
        <v>0</v>
      </c>
      <c r="K624" s="4">
        <f t="shared" si="407"/>
        <v>44638</v>
      </c>
      <c r="L624" s="5">
        <f t="shared" si="408"/>
        <v>3</v>
      </c>
      <c r="M624" s="5">
        <f t="shared" si="409"/>
        <v>2022</v>
      </c>
      <c r="N624" s="7">
        <v>1560</v>
      </c>
      <c r="P624" s="7">
        <f t="shared" si="398"/>
        <v>1560</v>
      </c>
      <c r="Q624" s="8">
        <f t="shared" si="406"/>
        <v>1106285.3500000001</v>
      </c>
      <c r="R624" s="43" t="s">
        <v>5</v>
      </c>
      <c r="S624" s="12"/>
    </row>
    <row r="625" spans="1:19" x14ac:dyDescent="0.35">
      <c r="A625" s="4">
        <v>44639</v>
      </c>
      <c r="B625" s="5">
        <f t="shared" ref="B625:B636" si="410">MONTH(A625)</f>
        <v>3</v>
      </c>
      <c r="C625" s="5">
        <f t="shared" ref="C625:C636" si="411">YEAR(A625)</f>
        <v>2022</v>
      </c>
      <c r="D625" s="5" t="s">
        <v>661</v>
      </c>
      <c r="E625" s="5" t="s">
        <v>483</v>
      </c>
      <c r="F625" s="6" t="s">
        <v>500</v>
      </c>
      <c r="G625" s="13" t="s">
        <v>69</v>
      </c>
      <c r="H625" s="5">
        <v>2</v>
      </c>
      <c r="I625" s="5" t="s">
        <v>5</v>
      </c>
      <c r="J625" s="5">
        <v>0</v>
      </c>
      <c r="K625" s="4">
        <f t="shared" ref="K625:K632" si="412">A625+J625</f>
        <v>44639</v>
      </c>
      <c r="L625" s="5">
        <f t="shared" ref="L625:L632" si="413">MONTH(K625)</f>
        <v>3</v>
      </c>
      <c r="M625" s="5">
        <f t="shared" ref="M625:M632" si="414">YEAR(K625)</f>
        <v>2022</v>
      </c>
      <c r="N625" s="7">
        <v>4048</v>
      </c>
      <c r="P625" s="7">
        <f t="shared" si="398"/>
        <v>4048</v>
      </c>
      <c r="Q625" s="8">
        <f t="shared" si="406"/>
        <v>1110333.3500000001</v>
      </c>
      <c r="R625" s="43" t="s">
        <v>5</v>
      </c>
      <c r="S625" s="12"/>
    </row>
    <row r="626" spans="1:19" x14ac:dyDescent="0.35">
      <c r="A626" s="4">
        <v>44639</v>
      </c>
      <c r="B626" s="5">
        <f t="shared" si="410"/>
        <v>3</v>
      </c>
      <c r="C626" s="5">
        <f t="shared" si="411"/>
        <v>2022</v>
      </c>
      <c r="D626" s="5" t="s">
        <v>661</v>
      </c>
      <c r="E626" s="5" t="s">
        <v>483</v>
      </c>
      <c r="F626" s="6" t="s">
        <v>500</v>
      </c>
      <c r="G626" s="13" t="s">
        <v>665</v>
      </c>
      <c r="H626" s="5">
        <v>6</v>
      </c>
      <c r="I626" s="5" t="s">
        <v>5</v>
      </c>
      <c r="J626" s="5">
        <v>0</v>
      </c>
      <c r="K626" s="4">
        <f t="shared" si="412"/>
        <v>44639</v>
      </c>
      <c r="L626" s="5">
        <f t="shared" si="413"/>
        <v>3</v>
      </c>
      <c r="M626" s="5">
        <f t="shared" si="414"/>
        <v>2022</v>
      </c>
      <c r="N626" s="7">
        <v>1710</v>
      </c>
      <c r="P626" s="7">
        <f t="shared" si="398"/>
        <v>1710</v>
      </c>
      <c r="Q626" s="8">
        <f t="shared" si="406"/>
        <v>1112043.3500000001</v>
      </c>
      <c r="R626" s="43" t="s">
        <v>5</v>
      </c>
      <c r="S626" s="12"/>
    </row>
    <row r="627" spans="1:19" x14ac:dyDescent="0.35">
      <c r="A627" s="4">
        <v>44639</v>
      </c>
      <c r="B627" s="5">
        <f t="shared" si="410"/>
        <v>3</v>
      </c>
      <c r="C627" s="5">
        <f t="shared" si="411"/>
        <v>2022</v>
      </c>
      <c r="D627" s="5" t="s">
        <v>661</v>
      </c>
      <c r="E627" s="5" t="s">
        <v>483</v>
      </c>
      <c r="F627" s="6" t="s">
        <v>500</v>
      </c>
      <c r="G627" s="13" t="s">
        <v>387</v>
      </c>
      <c r="H627" s="5">
        <v>2</v>
      </c>
      <c r="I627" s="5" t="s">
        <v>5</v>
      </c>
      <c r="J627" s="5">
        <v>0</v>
      </c>
      <c r="K627" s="4">
        <f t="shared" si="412"/>
        <v>44639</v>
      </c>
      <c r="L627" s="5">
        <f t="shared" si="413"/>
        <v>3</v>
      </c>
      <c r="M627" s="5">
        <f t="shared" si="414"/>
        <v>2022</v>
      </c>
      <c r="N627" s="7">
        <v>170</v>
      </c>
      <c r="P627" s="7">
        <f t="shared" si="398"/>
        <v>170</v>
      </c>
      <c r="Q627" s="8">
        <f t="shared" si="406"/>
        <v>1112213.3500000001</v>
      </c>
      <c r="R627" s="43" t="s">
        <v>5</v>
      </c>
      <c r="S627" s="12"/>
    </row>
    <row r="628" spans="1:19" x14ac:dyDescent="0.35">
      <c r="A628" s="4">
        <v>44639</v>
      </c>
      <c r="B628" s="5">
        <f t="shared" si="410"/>
        <v>3</v>
      </c>
      <c r="C628" s="5">
        <f t="shared" si="411"/>
        <v>2022</v>
      </c>
      <c r="D628" s="5" t="s">
        <v>661</v>
      </c>
      <c r="E628" s="5" t="s">
        <v>483</v>
      </c>
      <c r="F628" s="6" t="s">
        <v>500</v>
      </c>
      <c r="G628" s="13" t="s">
        <v>667</v>
      </c>
      <c r="H628" s="5">
        <v>1</v>
      </c>
      <c r="I628" s="5" t="s">
        <v>5</v>
      </c>
      <c r="J628" s="5">
        <v>0</v>
      </c>
      <c r="K628" s="4">
        <f t="shared" si="412"/>
        <v>44639</v>
      </c>
      <c r="L628" s="5">
        <f t="shared" si="413"/>
        <v>3</v>
      </c>
      <c r="M628" s="5">
        <f t="shared" si="414"/>
        <v>2022</v>
      </c>
      <c r="N628" s="7">
        <v>175</v>
      </c>
      <c r="P628" s="7">
        <f t="shared" si="398"/>
        <v>175</v>
      </c>
      <c r="Q628" s="8">
        <f t="shared" si="406"/>
        <v>1112388.3500000001</v>
      </c>
      <c r="R628" s="43" t="s">
        <v>5</v>
      </c>
      <c r="S628" s="12"/>
    </row>
    <row r="629" spans="1:19" x14ac:dyDescent="0.35">
      <c r="A629" s="4">
        <v>44639</v>
      </c>
      <c r="B629" s="5">
        <f t="shared" si="410"/>
        <v>3</v>
      </c>
      <c r="C629" s="5">
        <f t="shared" si="411"/>
        <v>2022</v>
      </c>
      <c r="D629" s="5" t="s">
        <v>661</v>
      </c>
      <c r="E629" s="5" t="s">
        <v>483</v>
      </c>
      <c r="F629" s="6" t="s">
        <v>500</v>
      </c>
      <c r="G629" s="13" t="s">
        <v>668</v>
      </c>
      <c r="H629" s="5">
        <v>1</v>
      </c>
      <c r="I629" s="5" t="s">
        <v>5</v>
      </c>
      <c r="J629" s="5">
        <v>0</v>
      </c>
      <c r="K629" s="4">
        <f t="shared" si="412"/>
        <v>44639</v>
      </c>
      <c r="L629" s="5">
        <f t="shared" si="413"/>
        <v>3</v>
      </c>
      <c r="M629" s="5">
        <f t="shared" si="414"/>
        <v>2022</v>
      </c>
      <c r="N629" s="7">
        <v>390</v>
      </c>
      <c r="P629" s="7">
        <f t="shared" si="398"/>
        <v>390</v>
      </c>
      <c r="Q629" s="8">
        <f t="shared" si="406"/>
        <v>1112778.3500000001</v>
      </c>
      <c r="R629" s="43" t="s">
        <v>5</v>
      </c>
      <c r="S629" s="12"/>
    </row>
    <row r="630" spans="1:19" x14ac:dyDescent="0.35">
      <c r="A630" s="4">
        <v>44639</v>
      </c>
      <c r="B630" s="5">
        <f t="shared" si="410"/>
        <v>3</v>
      </c>
      <c r="C630" s="5">
        <f t="shared" si="411"/>
        <v>2022</v>
      </c>
      <c r="D630" s="5" t="s">
        <v>661</v>
      </c>
      <c r="E630" s="5" t="s">
        <v>483</v>
      </c>
      <c r="F630" s="6" t="s">
        <v>500</v>
      </c>
      <c r="G630" s="13" t="s">
        <v>66</v>
      </c>
      <c r="H630" s="5">
        <v>10</v>
      </c>
      <c r="I630" s="5" t="s">
        <v>5</v>
      </c>
      <c r="J630" s="5">
        <v>0</v>
      </c>
      <c r="K630" s="4">
        <f t="shared" si="412"/>
        <v>44639</v>
      </c>
      <c r="L630" s="5">
        <f t="shared" si="413"/>
        <v>3</v>
      </c>
      <c r="M630" s="5">
        <f t="shared" si="414"/>
        <v>2022</v>
      </c>
      <c r="N630" s="7">
        <v>575</v>
      </c>
      <c r="P630" s="7">
        <f t="shared" si="398"/>
        <v>575</v>
      </c>
      <c r="Q630" s="8">
        <f t="shared" si="406"/>
        <v>1113353.3500000001</v>
      </c>
      <c r="R630" s="43" t="s">
        <v>5</v>
      </c>
      <c r="S630" s="12"/>
    </row>
    <row r="631" spans="1:19" x14ac:dyDescent="0.35">
      <c r="A631" s="4">
        <v>44639</v>
      </c>
      <c r="B631" s="5">
        <f t="shared" si="410"/>
        <v>3</v>
      </c>
      <c r="C631" s="5">
        <f t="shared" si="411"/>
        <v>2022</v>
      </c>
      <c r="D631" s="5" t="s">
        <v>661</v>
      </c>
      <c r="E631" s="5" t="s">
        <v>483</v>
      </c>
      <c r="F631" s="6" t="s">
        <v>500</v>
      </c>
      <c r="G631" s="13" t="s">
        <v>669</v>
      </c>
      <c r="H631" s="5">
        <v>1</v>
      </c>
      <c r="I631" s="5" t="s">
        <v>5</v>
      </c>
      <c r="J631" s="5">
        <v>0</v>
      </c>
      <c r="K631" s="4">
        <f t="shared" si="412"/>
        <v>44639</v>
      </c>
      <c r="L631" s="5">
        <f t="shared" si="413"/>
        <v>3</v>
      </c>
      <c r="M631" s="5">
        <f t="shared" si="414"/>
        <v>2022</v>
      </c>
      <c r="N631" s="7">
        <v>1059.5</v>
      </c>
      <c r="P631" s="7">
        <f t="shared" si="398"/>
        <v>1059.5</v>
      </c>
      <c r="Q631" s="8">
        <f t="shared" si="406"/>
        <v>1114412.8500000001</v>
      </c>
      <c r="R631" s="43" t="s">
        <v>5</v>
      </c>
      <c r="S631" s="12"/>
    </row>
    <row r="632" spans="1:19" x14ac:dyDescent="0.35">
      <c r="A632" s="4">
        <v>44641</v>
      </c>
      <c r="B632" s="5">
        <f t="shared" si="410"/>
        <v>3</v>
      </c>
      <c r="C632" s="5">
        <f t="shared" si="411"/>
        <v>2022</v>
      </c>
      <c r="D632" s="5" t="s">
        <v>663</v>
      </c>
      <c r="E632" s="5" t="s">
        <v>646</v>
      </c>
      <c r="F632" s="6" t="s">
        <v>43</v>
      </c>
      <c r="G632" s="13" t="s">
        <v>649</v>
      </c>
      <c r="H632" s="5">
        <v>1</v>
      </c>
      <c r="I632" s="5" t="s">
        <v>5</v>
      </c>
      <c r="J632" s="5">
        <v>0</v>
      </c>
      <c r="K632" s="4">
        <f t="shared" si="412"/>
        <v>44641</v>
      </c>
      <c r="L632" s="5">
        <f t="shared" si="413"/>
        <v>3</v>
      </c>
      <c r="M632" s="5">
        <f t="shared" si="414"/>
        <v>2022</v>
      </c>
      <c r="N632" s="7">
        <v>337.5</v>
      </c>
      <c r="O632" s="7">
        <f t="shared" ref="O632" si="415">SUM(-N632)</f>
        <v>-337.5</v>
      </c>
      <c r="P632" s="7">
        <f t="shared" si="398"/>
        <v>0</v>
      </c>
      <c r="Q632" s="8">
        <f t="shared" si="406"/>
        <v>1114750.3500000001</v>
      </c>
      <c r="R632" s="43" t="s">
        <v>5</v>
      </c>
      <c r="S632" s="12" t="s">
        <v>760</v>
      </c>
    </row>
    <row r="633" spans="1:19" x14ac:dyDescent="0.35">
      <c r="A633" s="4">
        <v>44643</v>
      </c>
      <c r="B633" s="5">
        <f t="shared" si="410"/>
        <v>3</v>
      </c>
      <c r="C633" s="5">
        <f t="shared" si="411"/>
        <v>2022</v>
      </c>
      <c r="D633" s="5" t="s">
        <v>664</v>
      </c>
      <c r="E633" s="5" t="s">
        <v>416</v>
      </c>
      <c r="F633" s="6" t="s">
        <v>417</v>
      </c>
      <c r="G633" s="13" t="s">
        <v>69</v>
      </c>
      <c r="H633" s="5">
        <v>3</v>
      </c>
      <c r="I633" s="5" t="s">
        <v>5</v>
      </c>
      <c r="J633" s="5">
        <v>0</v>
      </c>
      <c r="K633" s="4">
        <f t="shared" ref="K633:K636" si="416">A633+J633</f>
        <v>44643</v>
      </c>
      <c r="L633" s="5">
        <f t="shared" ref="L633:L636" si="417">MONTH(K633)</f>
        <v>3</v>
      </c>
      <c r="M633" s="5">
        <f t="shared" ref="M633:M636" si="418">YEAR(K633)</f>
        <v>2022</v>
      </c>
      <c r="N633" s="7">
        <v>6270</v>
      </c>
      <c r="P633" s="7">
        <f t="shared" si="398"/>
        <v>6270</v>
      </c>
      <c r="Q633" s="8">
        <f t="shared" si="406"/>
        <v>1121020.3500000001</v>
      </c>
      <c r="R633" s="43" t="s">
        <v>5</v>
      </c>
      <c r="S633" s="12"/>
    </row>
    <row r="634" spans="1:19" x14ac:dyDescent="0.35">
      <c r="A634" s="4">
        <v>44643</v>
      </c>
      <c r="B634" s="5">
        <f t="shared" si="410"/>
        <v>3</v>
      </c>
      <c r="C634" s="5">
        <f t="shared" si="411"/>
        <v>2022</v>
      </c>
      <c r="D634" s="5" t="s">
        <v>664</v>
      </c>
      <c r="E634" s="5" t="s">
        <v>416</v>
      </c>
      <c r="F634" s="6" t="s">
        <v>417</v>
      </c>
      <c r="G634" s="13" t="s">
        <v>665</v>
      </c>
      <c r="H634" s="5">
        <v>4</v>
      </c>
      <c r="I634" s="5" t="s">
        <v>5</v>
      </c>
      <c r="J634" s="5">
        <v>0</v>
      </c>
      <c r="K634" s="4">
        <f t="shared" si="416"/>
        <v>44643</v>
      </c>
      <c r="L634" s="5">
        <f t="shared" si="417"/>
        <v>3</v>
      </c>
      <c r="M634" s="5">
        <f t="shared" si="418"/>
        <v>2022</v>
      </c>
      <c r="N634" s="7">
        <v>1176</v>
      </c>
      <c r="P634" s="7">
        <f t="shared" si="398"/>
        <v>1176</v>
      </c>
      <c r="Q634" s="8">
        <f t="shared" si="406"/>
        <v>1122196.3500000001</v>
      </c>
      <c r="R634" s="43" t="s">
        <v>5</v>
      </c>
      <c r="S634" s="12"/>
    </row>
    <row r="635" spans="1:19" ht="15" customHeight="1" x14ac:dyDescent="0.35">
      <c r="A635" s="4">
        <v>44643</v>
      </c>
      <c r="B635" s="5">
        <f t="shared" si="410"/>
        <v>3</v>
      </c>
      <c r="C635" s="5">
        <f t="shared" si="411"/>
        <v>2022</v>
      </c>
      <c r="D635" s="5" t="s">
        <v>664</v>
      </c>
      <c r="E635" s="5" t="s">
        <v>416</v>
      </c>
      <c r="F635" s="6" t="s">
        <v>417</v>
      </c>
      <c r="G635" s="13" t="s">
        <v>666</v>
      </c>
      <c r="H635" s="5">
        <v>4</v>
      </c>
      <c r="I635" s="5" t="s">
        <v>5</v>
      </c>
      <c r="J635" s="5">
        <v>0</v>
      </c>
      <c r="K635" s="4">
        <f t="shared" si="416"/>
        <v>44643</v>
      </c>
      <c r="L635" s="5">
        <f t="shared" si="417"/>
        <v>3</v>
      </c>
      <c r="M635" s="5">
        <f t="shared" si="418"/>
        <v>2022</v>
      </c>
      <c r="N635" s="7">
        <v>1248</v>
      </c>
      <c r="P635" s="7">
        <f t="shared" si="398"/>
        <v>1248</v>
      </c>
      <c r="Q635" s="8">
        <f t="shared" si="406"/>
        <v>1123444.3500000001</v>
      </c>
      <c r="R635" s="43" t="s">
        <v>5</v>
      </c>
      <c r="S635" s="12"/>
    </row>
    <row r="636" spans="1:19" x14ac:dyDescent="0.35">
      <c r="A636" s="4">
        <v>44643</v>
      </c>
      <c r="B636" s="5">
        <f t="shared" si="410"/>
        <v>3</v>
      </c>
      <c r="C636" s="5">
        <f t="shared" si="411"/>
        <v>2022</v>
      </c>
      <c r="D636" s="5" t="s">
        <v>664</v>
      </c>
      <c r="E636" s="5" t="s">
        <v>416</v>
      </c>
      <c r="F636" s="6" t="s">
        <v>417</v>
      </c>
      <c r="G636" s="13" t="s">
        <v>66</v>
      </c>
      <c r="H636" s="5">
        <v>2</v>
      </c>
      <c r="I636" s="5" t="s">
        <v>5</v>
      </c>
      <c r="J636" s="5">
        <v>0</v>
      </c>
      <c r="K636" s="4">
        <f t="shared" si="416"/>
        <v>44643</v>
      </c>
      <c r="L636" s="5">
        <f t="shared" si="417"/>
        <v>3</v>
      </c>
      <c r="M636" s="5">
        <f t="shared" si="418"/>
        <v>2022</v>
      </c>
      <c r="N636" s="7">
        <v>125</v>
      </c>
      <c r="P636" s="7">
        <f t="shared" si="398"/>
        <v>125</v>
      </c>
      <c r="Q636" s="8">
        <f t="shared" si="406"/>
        <v>1123569.3500000001</v>
      </c>
      <c r="R636" s="43" t="s">
        <v>5</v>
      </c>
      <c r="S636" s="12"/>
    </row>
    <row r="637" spans="1:19" x14ac:dyDescent="0.35">
      <c r="A637" s="4">
        <v>44645</v>
      </c>
      <c r="B637" s="5">
        <f t="shared" ref="B637:B640" si="419">MONTH(A637)</f>
        <v>3</v>
      </c>
      <c r="C637" s="5">
        <f t="shared" ref="C637:C640" si="420">YEAR(A637)</f>
        <v>2022</v>
      </c>
      <c r="D637" s="5" t="s">
        <v>671</v>
      </c>
      <c r="E637" s="5" t="s">
        <v>416</v>
      </c>
      <c r="F637" s="6" t="s">
        <v>417</v>
      </c>
      <c r="G637" s="13" t="s">
        <v>99</v>
      </c>
      <c r="H637" s="5">
        <v>4</v>
      </c>
      <c r="I637" s="5" t="s">
        <v>5</v>
      </c>
      <c r="J637" s="5">
        <v>0</v>
      </c>
      <c r="K637" s="4">
        <f t="shared" ref="K637:K668" si="421">A637+J637</f>
        <v>44645</v>
      </c>
      <c r="L637" s="5">
        <f t="shared" ref="L637:L647" si="422">MONTH(K637)</f>
        <v>3</v>
      </c>
      <c r="M637" s="5">
        <f t="shared" ref="M637:M647" si="423">YEAR(K637)</f>
        <v>2022</v>
      </c>
      <c r="N637" s="7">
        <v>8360</v>
      </c>
      <c r="P637" s="7">
        <f t="shared" ref="P637:P671" si="424">SUM(N637+O637)</f>
        <v>8360</v>
      </c>
      <c r="Q637" s="8">
        <f t="shared" ref="Q637:Q651" si="425">SUM(Q636+N637)</f>
        <v>1131929.3500000001</v>
      </c>
      <c r="R637" s="43" t="s">
        <v>5</v>
      </c>
      <c r="S637" s="12"/>
    </row>
    <row r="638" spans="1:19" x14ac:dyDescent="0.35">
      <c r="A638" s="4">
        <v>44645</v>
      </c>
      <c r="B638" s="5">
        <f t="shared" si="419"/>
        <v>3</v>
      </c>
      <c r="C638" s="5">
        <f t="shared" si="420"/>
        <v>2022</v>
      </c>
      <c r="D638" s="5" t="s">
        <v>671</v>
      </c>
      <c r="E638" s="5" t="s">
        <v>416</v>
      </c>
      <c r="F638" s="6" t="s">
        <v>417</v>
      </c>
      <c r="G638" s="13" t="s">
        <v>665</v>
      </c>
      <c r="H638" s="5">
        <v>10</v>
      </c>
      <c r="I638" s="5" t="s">
        <v>5</v>
      </c>
      <c r="J638" s="5">
        <v>0</v>
      </c>
      <c r="K638" s="4">
        <f t="shared" si="421"/>
        <v>44645</v>
      </c>
      <c r="L638" s="5">
        <f t="shared" si="422"/>
        <v>3</v>
      </c>
      <c r="M638" s="5">
        <f t="shared" si="423"/>
        <v>2022</v>
      </c>
      <c r="N638" s="7">
        <v>2940</v>
      </c>
      <c r="P638" s="7">
        <f t="shared" si="424"/>
        <v>2940</v>
      </c>
      <c r="Q638" s="8">
        <f t="shared" si="425"/>
        <v>1134869.3500000001</v>
      </c>
      <c r="R638" s="43" t="s">
        <v>5</v>
      </c>
      <c r="S638" s="12"/>
    </row>
    <row r="639" spans="1:19" x14ac:dyDescent="0.35">
      <c r="A639" s="4">
        <v>44645</v>
      </c>
      <c r="B639" s="5">
        <f t="shared" si="419"/>
        <v>3</v>
      </c>
      <c r="C639" s="5">
        <f t="shared" si="420"/>
        <v>2022</v>
      </c>
      <c r="D639" s="5" t="s">
        <v>671</v>
      </c>
      <c r="E639" s="5" t="s">
        <v>416</v>
      </c>
      <c r="F639" s="6" t="s">
        <v>417</v>
      </c>
      <c r="G639" s="13" t="s">
        <v>666</v>
      </c>
      <c r="H639" s="5">
        <v>6</v>
      </c>
      <c r="I639" s="5" t="s">
        <v>5</v>
      </c>
      <c r="J639" s="5">
        <v>0</v>
      </c>
      <c r="K639" s="4">
        <f t="shared" si="421"/>
        <v>44645</v>
      </c>
      <c r="L639" s="5">
        <f t="shared" si="422"/>
        <v>3</v>
      </c>
      <c r="M639" s="5">
        <f t="shared" si="423"/>
        <v>2022</v>
      </c>
      <c r="N639" s="7">
        <v>1872</v>
      </c>
      <c r="P639" s="7">
        <f t="shared" si="424"/>
        <v>1872</v>
      </c>
      <c r="Q639" s="8">
        <f t="shared" si="425"/>
        <v>1136741.3500000001</v>
      </c>
      <c r="R639" s="43" t="s">
        <v>5</v>
      </c>
      <c r="S639" s="12"/>
    </row>
    <row r="640" spans="1:19" x14ac:dyDescent="0.35">
      <c r="A640" s="4">
        <v>44645</v>
      </c>
      <c r="B640" s="5">
        <f t="shared" si="419"/>
        <v>3</v>
      </c>
      <c r="C640" s="5">
        <f t="shared" si="420"/>
        <v>2022</v>
      </c>
      <c r="D640" s="5" t="s">
        <v>671</v>
      </c>
      <c r="E640" s="5" t="s">
        <v>416</v>
      </c>
      <c r="F640" s="6" t="s">
        <v>417</v>
      </c>
      <c r="G640" s="13" t="s">
        <v>66</v>
      </c>
      <c r="H640" s="5">
        <v>4</v>
      </c>
      <c r="I640" s="5" t="s">
        <v>5</v>
      </c>
      <c r="J640" s="5">
        <v>0</v>
      </c>
      <c r="K640" s="4">
        <f t="shared" si="421"/>
        <v>44645</v>
      </c>
      <c r="L640" s="5">
        <f t="shared" si="422"/>
        <v>3</v>
      </c>
      <c r="M640" s="5">
        <f t="shared" si="423"/>
        <v>2022</v>
      </c>
      <c r="N640" s="7">
        <v>250</v>
      </c>
      <c r="P640" s="7">
        <f t="shared" si="424"/>
        <v>250</v>
      </c>
      <c r="Q640" s="8">
        <f t="shared" si="425"/>
        <v>1136991.3500000001</v>
      </c>
      <c r="R640" s="43" t="s">
        <v>5</v>
      </c>
      <c r="S640" s="12"/>
    </row>
    <row r="641" spans="1:19" x14ac:dyDescent="0.35">
      <c r="A641" s="4">
        <v>44645</v>
      </c>
      <c r="B641" s="5">
        <f t="shared" ref="B641:B672" si="426">MONTH(A641)</f>
        <v>3</v>
      </c>
      <c r="C641" s="5">
        <f t="shared" ref="C641:C672" si="427">YEAR(A641)</f>
        <v>2022</v>
      </c>
      <c r="D641" s="5" t="s">
        <v>671</v>
      </c>
      <c r="E641" s="5" t="s">
        <v>416</v>
      </c>
      <c r="F641" s="6" t="s">
        <v>417</v>
      </c>
      <c r="G641" s="13" t="s">
        <v>670</v>
      </c>
      <c r="H641" s="5">
        <v>1</v>
      </c>
      <c r="I641" s="5" t="s">
        <v>5</v>
      </c>
      <c r="J641" s="5">
        <v>0</v>
      </c>
      <c r="K641" s="4">
        <f t="shared" si="421"/>
        <v>44645</v>
      </c>
      <c r="L641" s="5">
        <f t="shared" si="422"/>
        <v>3</v>
      </c>
      <c r="M641" s="5">
        <f t="shared" si="423"/>
        <v>2022</v>
      </c>
      <c r="N641" s="7">
        <v>1000</v>
      </c>
      <c r="P641" s="7">
        <f t="shared" si="424"/>
        <v>1000</v>
      </c>
      <c r="Q641" s="8">
        <f t="shared" si="425"/>
        <v>1137991.3500000001</v>
      </c>
      <c r="R641" s="43" t="s">
        <v>5</v>
      </c>
      <c r="S641" s="12"/>
    </row>
    <row r="642" spans="1:19" x14ac:dyDescent="0.35">
      <c r="A642" s="4">
        <v>44649</v>
      </c>
      <c r="B642" s="5">
        <f t="shared" si="426"/>
        <v>3</v>
      </c>
      <c r="C642" s="5">
        <f t="shared" si="427"/>
        <v>2022</v>
      </c>
      <c r="D642" s="5" t="s">
        <v>672</v>
      </c>
      <c r="E642" s="5" t="s">
        <v>6</v>
      </c>
      <c r="F642" s="6" t="s">
        <v>7</v>
      </c>
      <c r="G642" s="13" t="s">
        <v>69</v>
      </c>
      <c r="H642" s="5">
        <v>1</v>
      </c>
      <c r="I642" s="5" t="s">
        <v>5</v>
      </c>
      <c r="J642" s="5">
        <v>0</v>
      </c>
      <c r="K642" s="4">
        <f t="shared" si="421"/>
        <v>44649</v>
      </c>
      <c r="L642" s="5">
        <f t="shared" si="422"/>
        <v>3</v>
      </c>
      <c r="M642" s="5">
        <f t="shared" si="423"/>
        <v>2022</v>
      </c>
      <c r="N642" s="7">
        <v>2068</v>
      </c>
      <c r="O642" s="7">
        <f t="shared" ref="O642:O643" si="428">-N642</f>
        <v>-2068</v>
      </c>
      <c r="P642" s="7">
        <f t="shared" si="424"/>
        <v>0</v>
      </c>
      <c r="Q642" s="8">
        <f t="shared" si="425"/>
        <v>1140059.3500000001</v>
      </c>
      <c r="R642" s="43" t="s">
        <v>5</v>
      </c>
      <c r="S642" s="12" t="s">
        <v>683</v>
      </c>
    </row>
    <row r="643" spans="1:19" x14ac:dyDescent="0.35">
      <c r="A643" s="4">
        <v>44649</v>
      </c>
      <c r="B643" s="5">
        <f t="shared" si="426"/>
        <v>3</v>
      </c>
      <c r="C643" s="5">
        <f t="shared" si="427"/>
        <v>2022</v>
      </c>
      <c r="D643" s="5" t="s">
        <v>672</v>
      </c>
      <c r="E643" s="5" t="s">
        <v>6</v>
      </c>
      <c r="F643" s="6" t="s">
        <v>7</v>
      </c>
      <c r="G643" s="13" t="s">
        <v>665</v>
      </c>
      <c r="H643" s="5">
        <v>4</v>
      </c>
      <c r="I643" s="5" t="s">
        <v>5</v>
      </c>
      <c r="J643" s="5">
        <v>0</v>
      </c>
      <c r="K643" s="4">
        <f t="shared" si="421"/>
        <v>44649</v>
      </c>
      <c r="L643" s="5">
        <f t="shared" si="422"/>
        <v>3</v>
      </c>
      <c r="M643" s="5">
        <f t="shared" si="423"/>
        <v>2022</v>
      </c>
      <c r="N643" s="7">
        <v>1164</v>
      </c>
      <c r="O643" s="7">
        <f t="shared" si="428"/>
        <v>-1164</v>
      </c>
      <c r="P643" s="7">
        <f t="shared" si="424"/>
        <v>0</v>
      </c>
      <c r="Q643" s="8">
        <f t="shared" si="425"/>
        <v>1141223.3500000001</v>
      </c>
      <c r="R643" s="43" t="s">
        <v>5</v>
      </c>
      <c r="S643" s="12" t="s">
        <v>683</v>
      </c>
    </row>
    <row r="644" spans="1:19" x14ac:dyDescent="0.35">
      <c r="A644" s="4">
        <v>44649</v>
      </c>
      <c r="B644" s="5">
        <f t="shared" si="426"/>
        <v>3</v>
      </c>
      <c r="C644" s="5">
        <f t="shared" si="427"/>
        <v>2022</v>
      </c>
      <c r="D644" s="5" t="s">
        <v>673</v>
      </c>
      <c r="E644" s="5" t="s">
        <v>416</v>
      </c>
      <c r="F644" s="6" t="s">
        <v>417</v>
      </c>
      <c r="G644" s="13" t="s">
        <v>99</v>
      </c>
      <c r="H644" s="5">
        <v>2</v>
      </c>
      <c r="I644" s="5" t="s">
        <v>5</v>
      </c>
      <c r="J644" s="5">
        <v>0</v>
      </c>
      <c r="K644" s="4">
        <f t="shared" si="421"/>
        <v>44649</v>
      </c>
      <c r="L644" s="5">
        <f t="shared" si="422"/>
        <v>3</v>
      </c>
      <c r="M644" s="5">
        <f t="shared" si="423"/>
        <v>2022</v>
      </c>
      <c r="N644" s="7">
        <v>4180</v>
      </c>
      <c r="P644" s="7">
        <f t="shared" si="424"/>
        <v>4180</v>
      </c>
      <c r="Q644" s="8">
        <f t="shared" si="425"/>
        <v>1145403.3500000001</v>
      </c>
      <c r="R644" s="43" t="s">
        <v>5</v>
      </c>
      <c r="S644" s="12"/>
    </row>
    <row r="645" spans="1:19" x14ac:dyDescent="0.35">
      <c r="A645" s="4">
        <v>44649</v>
      </c>
      <c r="B645" s="5">
        <f t="shared" si="426"/>
        <v>3</v>
      </c>
      <c r="C645" s="5">
        <f t="shared" si="427"/>
        <v>2022</v>
      </c>
      <c r="D645" s="5" t="s">
        <v>673</v>
      </c>
      <c r="E645" s="5" t="s">
        <v>416</v>
      </c>
      <c r="F645" s="6" t="s">
        <v>417</v>
      </c>
      <c r="G645" s="13" t="s">
        <v>665</v>
      </c>
      <c r="H645" s="5">
        <v>8</v>
      </c>
      <c r="I645" s="5" t="s">
        <v>5</v>
      </c>
      <c r="J645" s="5">
        <v>0</v>
      </c>
      <c r="K645" s="4">
        <f t="shared" si="421"/>
        <v>44649</v>
      </c>
      <c r="L645" s="5">
        <f t="shared" si="422"/>
        <v>3</v>
      </c>
      <c r="M645" s="5">
        <f t="shared" si="423"/>
        <v>2022</v>
      </c>
      <c r="N645" s="7">
        <v>2352</v>
      </c>
      <c r="P645" s="7">
        <f t="shared" si="424"/>
        <v>2352</v>
      </c>
      <c r="Q645" s="8">
        <f t="shared" si="425"/>
        <v>1147755.3500000001</v>
      </c>
      <c r="R645" s="43" t="s">
        <v>5</v>
      </c>
      <c r="S645" s="12"/>
    </row>
    <row r="646" spans="1:19" x14ac:dyDescent="0.35">
      <c r="A646" s="4">
        <v>44649</v>
      </c>
      <c r="B646" s="5">
        <f t="shared" si="426"/>
        <v>3</v>
      </c>
      <c r="C646" s="5">
        <f t="shared" si="427"/>
        <v>2022</v>
      </c>
      <c r="D646" s="5" t="s">
        <v>673</v>
      </c>
      <c r="E646" s="5" t="s">
        <v>416</v>
      </c>
      <c r="F646" s="6" t="s">
        <v>417</v>
      </c>
      <c r="G646" s="13" t="s">
        <v>666</v>
      </c>
      <c r="H646" s="5">
        <v>3</v>
      </c>
      <c r="I646" s="5" t="s">
        <v>5</v>
      </c>
      <c r="J646" s="5">
        <v>0</v>
      </c>
      <c r="K646" s="4">
        <f t="shared" si="421"/>
        <v>44649</v>
      </c>
      <c r="L646" s="5">
        <f t="shared" si="422"/>
        <v>3</v>
      </c>
      <c r="M646" s="5">
        <f t="shared" si="423"/>
        <v>2022</v>
      </c>
      <c r="N646" s="7">
        <v>936</v>
      </c>
      <c r="P646" s="7">
        <f t="shared" si="424"/>
        <v>936</v>
      </c>
      <c r="Q646" s="8">
        <f t="shared" si="425"/>
        <v>1148691.3500000001</v>
      </c>
      <c r="R646" s="43" t="s">
        <v>5</v>
      </c>
      <c r="S646" s="12"/>
    </row>
    <row r="647" spans="1:19" x14ac:dyDescent="0.35">
      <c r="A647" s="4">
        <v>44649</v>
      </c>
      <c r="B647" s="5">
        <f t="shared" si="426"/>
        <v>3</v>
      </c>
      <c r="C647" s="5">
        <f t="shared" si="427"/>
        <v>2022</v>
      </c>
      <c r="D647" s="5" t="s">
        <v>673</v>
      </c>
      <c r="E647" s="5" t="s">
        <v>416</v>
      </c>
      <c r="F647" s="6" t="s">
        <v>417</v>
      </c>
      <c r="G647" s="13" t="s">
        <v>66</v>
      </c>
      <c r="H647" s="5">
        <v>2</v>
      </c>
      <c r="I647" s="5" t="s">
        <v>5</v>
      </c>
      <c r="J647" s="5">
        <v>0</v>
      </c>
      <c r="K647" s="4">
        <f t="shared" si="421"/>
        <v>44649</v>
      </c>
      <c r="L647" s="5">
        <f t="shared" si="422"/>
        <v>3</v>
      </c>
      <c r="M647" s="5">
        <f t="shared" si="423"/>
        <v>2022</v>
      </c>
      <c r="N647" s="7">
        <v>125</v>
      </c>
      <c r="P647" s="7">
        <f t="shared" si="424"/>
        <v>125</v>
      </c>
      <c r="Q647" s="8">
        <f t="shared" si="425"/>
        <v>1148816.3500000001</v>
      </c>
      <c r="R647" s="43" t="s">
        <v>5</v>
      </c>
      <c r="S647" s="12"/>
    </row>
    <row r="648" spans="1:19" x14ac:dyDescent="0.35">
      <c r="A648" s="4">
        <v>44651</v>
      </c>
      <c r="B648" s="5">
        <f t="shared" si="426"/>
        <v>3</v>
      </c>
      <c r="C648" s="5">
        <f t="shared" si="427"/>
        <v>2022</v>
      </c>
      <c r="D648" s="5" t="s">
        <v>674</v>
      </c>
      <c r="E648" s="5" t="s">
        <v>675</v>
      </c>
      <c r="F648" s="6" t="s">
        <v>676</v>
      </c>
      <c r="G648" s="13" t="s">
        <v>99</v>
      </c>
      <c r="H648" s="5">
        <v>1</v>
      </c>
      <c r="I648" s="5" t="s">
        <v>5</v>
      </c>
      <c r="J648" s="5">
        <v>0</v>
      </c>
      <c r="K648" s="4">
        <f t="shared" si="421"/>
        <v>44651</v>
      </c>
      <c r="L648" s="5">
        <f t="shared" ref="L648:L651" si="429">MONTH(K648)</f>
        <v>3</v>
      </c>
      <c r="M648" s="5">
        <f t="shared" ref="M648:M651" si="430">YEAR(K648)</f>
        <v>2022</v>
      </c>
      <c r="N648" s="7">
        <v>2090</v>
      </c>
      <c r="O648" s="7">
        <f t="shared" ref="O648:O656" si="431">-N648</f>
        <v>-2090</v>
      </c>
      <c r="P648" s="7">
        <f t="shared" si="424"/>
        <v>0</v>
      </c>
      <c r="Q648" s="8">
        <f t="shared" si="425"/>
        <v>1150906.3500000001</v>
      </c>
      <c r="R648" s="43" t="s">
        <v>5</v>
      </c>
      <c r="S648" s="12" t="s">
        <v>684</v>
      </c>
    </row>
    <row r="649" spans="1:19" x14ac:dyDescent="0.35">
      <c r="A649" s="4">
        <v>44651</v>
      </c>
      <c r="B649" s="5">
        <f t="shared" si="426"/>
        <v>3</v>
      </c>
      <c r="C649" s="5">
        <f t="shared" si="427"/>
        <v>2022</v>
      </c>
      <c r="D649" s="5" t="s">
        <v>674</v>
      </c>
      <c r="E649" s="5" t="s">
        <v>675</v>
      </c>
      <c r="F649" s="6" t="s">
        <v>676</v>
      </c>
      <c r="G649" s="13" t="s">
        <v>677</v>
      </c>
      <c r="H649" s="5">
        <v>4</v>
      </c>
      <c r="I649" s="5" t="s">
        <v>5</v>
      </c>
      <c r="J649" s="5">
        <v>0</v>
      </c>
      <c r="K649" s="4">
        <f t="shared" si="421"/>
        <v>44651</v>
      </c>
      <c r="L649" s="5">
        <f t="shared" si="429"/>
        <v>3</v>
      </c>
      <c r="M649" s="5">
        <f t="shared" si="430"/>
        <v>2022</v>
      </c>
      <c r="N649" s="7">
        <v>340</v>
      </c>
      <c r="O649" s="7">
        <f t="shared" si="431"/>
        <v>-340</v>
      </c>
      <c r="P649" s="7">
        <f t="shared" si="424"/>
        <v>0</v>
      </c>
      <c r="Q649" s="8">
        <f t="shared" si="425"/>
        <v>1151246.3500000001</v>
      </c>
      <c r="R649" s="43" t="s">
        <v>5</v>
      </c>
      <c r="S649" s="12" t="s">
        <v>684</v>
      </c>
    </row>
    <row r="650" spans="1:19" x14ac:dyDescent="0.35">
      <c r="A650" s="4">
        <v>44651</v>
      </c>
      <c r="B650" s="5">
        <f t="shared" si="426"/>
        <v>3</v>
      </c>
      <c r="C650" s="5">
        <f t="shared" si="427"/>
        <v>2022</v>
      </c>
      <c r="D650" s="5" t="s">
        <v>674</v>
      </c>
      <c r="E650" s="5" t="s">
        <v>675</v>
      </c>
      <c r="F650" s="6" t="s">
        <v>676</v>
      </c>
      <c r="G650" s="13" t="s">
        <v>670</v>
      </c>
      <c r="H650" s="5">
        <v>1</v>
      </c>
      <c r="I650" s="5" t="s">
        <v>5</v>
      </c>
      <c r="J650" s="5">
        <v>0</v>
      </c>
      <c r="K650" s="4">
        <f t="shared" si="421"/>
        <v>44651</v>
      </c>
      <c r="L650" s="5">
        <f t="shared" si="429"/>
        <v>3</v>
      </c>
      <c r="M650" s="5">
        <f t="shared" si="430"/>
        <v>2022</v>
      </c>
      <c r="N650" s="7">
        <v>1000</v>
      </c>
      <c r="O650" s="7">
        <f t="shared" si="431"/>
        <v>-1000</v>
      </c>
      <c r="P650" s="7">
        <f t="shared" si="424"/>
        <v>0</v>
      </c>
      <c r="Q650" s="8">
        <f t="shared" si="425"/>
        <v>1152246.3500000001</v>
      </c>
      <c r="R650" s="43" t="s">
        <v>5</v>
      </c>
      <c r="S650" s="12" t="s">
        <v>684</v>
      </c>
    </row>
    <row r="651" spans="1:19" x14ac:dyDescent="0.35">
      <c r="A651" s="4">
        <v>44651</v>
      </c>
      <c r="B651" s="5">
        <f t="shared" si="426"/>
        <v>3</v>
      </c>
      <c r="C651" s="5">
        <f t="shared" si="427"/>
        <v>2022</v>
      </c>
      <c r="D651" s="5" t="s">
        <v>674</v>
      </c>
      <c r="E651" s="5" t="s">
        <v>675</v>
      </c>
      <c r="F651" s="6" t="s">
        <v>676</v>
      </c>
      <c r="G651" s="13" t="s">
        <v>66</v>
      </c>
      <c r="H651" s="5">
        <v>2</v>
      </c>
      <c r="I651" s="5" t="s">
        <v>5</v>
      </c>
      <c r="J651" s="5">
        <v>0</v>
      </c>
      <c r="K651" s="4">
        <f t="shared" si="421"/>
        <v>44651</v>
      </c>
      <c r="L651" s="5">
        <f t="shared" si="429"/>
        <v>3</v>
      </c>
      <c r="M651" s="5">
        <f t="shared" si="430"/>
        <v>2022</v>
      </c>
      <c r="N651" s="7">
        <v>125</v>
      </c>
      <c r="O651" s="7">
        <f t="shared" si="431"/>
        <v>-125</v>
      </c>
      <c r="P651" s="7">
        <f t="shared" si="424"/>
        <v>0</v>
      </c>
      <c r="Q651" s="8">
        <f t="shared" si="425"/>
        <v>1152371.3500000001</v>
      </c>
      <c r="R651" s="43" t="s">
        <v>5</v>
      </c>
      <c r="S651" s="12" t="s">
        <v>684</v>
      </c>
    </row>
    <row r="652" spans="1:19" x14ac:dyDescent="0.35">
      <c r="A652" s="4">
        <v>44652</v>
      </c>
      <c r="B652" s="5">
        <f t="shared" si="426"/>
        <v>4</v>
      </c>
      <c r="C652" s="5">
        <f t="shared" si="427"/>
        <v>2022</v>
      </c>
      <c r="D652" s="5" t="s">
        <v>691</v>
      </c>
      <c r="E652" s="5" t="s">
        <v>483</v>
      </c>
      <c r="F652" s="6" t="s">
        <v>500</v>
      </c>
      <c r="G652" s="13" t="s">
        <v>69</v>
      </c>
      <c r="H652" s="5">
        <v>2</v>
      </c>
      <c r="I652" s="5" t="s">
        <v>5</v>
      </c>
      <c r="J652" s="5">
        <v>0</v>
      </c>
      <c r="K652" s="4">
        <f t="shared" si="421"/>
        <v>44652</v>
      </c>
      <c r="L652" s="5">
        <f t="shared" ref="L652:L668" si="432">MONTH(K652)</f>
        <v>4</v>
      </c>
      <c r="M652" s="5">
        <f t="shared" ref="M652:M668" si="433">YEAR(K652)</f>
        <v>2022</v>
      </c>
      <c r="N652" s="7">
        <v>4136</v>
      </c>
      <c r="O652" s="7">
        <f t="shared" si="431"/>
        <v>-4136</v>
      </c>
      <c r="P652" s="7">
        <f t="shared" si="424"/>
        <v>0</v>
      </c>
      <c r="Q652" s="8">
        <f t="shared" ref="Q652:Q671" si="434">SUM(Q651+N652)</f>
        <v>1156507.3500000001</v>
      </c>
      <c r="R652" s="43" t="s">
        <v>5</v>
      </c>
      <c r="S652" s="12" t="s">
        <v>767</v>
      </c>
    </row>
    <row r="653" spans="1:19" x14ac:dyDescent="0.35">
      <c r="A653" s="4">
        <v>44652</v>
      </c>
      <c r="B653" s="5">
        <f t="shared" si="426"/>
        <v>4</v>
      </c>
      <c r="C653" s="5">
        <f t="shared" si="427"/>
        <v>2022</v>
      </c>
      <c r="D653" s="5" t="s">
        <v>691</v>
      </c>
      <c r="E653" s="5" t="s">
        <v>483</v>
      </c>
      <c r="F653" s="6" t="s">
        <v>500</v>
      </c>
      <c r="G653" s="13" t="s">
        <v>665</v>
      </c>
      <c r="H653" s="5">
        <v>3</v>
      </c>
      <c r="I653" s="5" t="s">
        <v>5</v>
      </c>
      <c r="J653" s="5">
        <v>0</v>
      </c>
      <c r="K653" s="4">
        <f t="shared" si="421"/>
        <v>44652</v>
      </c>
      <c r="L653" s="5">
        <f t="shared" si="432"/>
        <v>4</v>
      </c>
      <c r="M653" s="5">
        <f t="shared" si="433"/>
        <v>2022</v>
      </c>
      <c r="N653" s="7">
        <v>855</v>
      </c>
      <c r="O653" s="7">
        <f t="shared" si="431"/>
        <v>-855</v>
      </c>
      <c r="P653" s="7">
        <f t="shared" si="424"/>
        <v>0</v>
      </c>
      <c r="Q653" s="8">
        <f t="shared" si="434"/>
        <v>1157362.3500000001</v>
      </c>
      <c r="R653" s="43" t="s">
        <v>5</v>
      </c>
      <c r="S653" s="12" t="s">
        <v>767</v>
      </c>
    </row>
    <row r="654" spans="1:19" x14ac:dyDescent="0.35">
      <c r="A654" s="4">
        <v>44652</v>
      </c>
      <c r="B654" s="5">
        <f t="shared" si="426"/>
        <v>4</v>
      </c>
      <c r="C654" s="5">
        <f t="shared" si="427"/>
        <v>2022</v>
      </c>
      <c r="D654" s="5" t="s">
        <v>691</v>
      </c>
      <c r="E654" s="5" t="s">
        <v>483</v>
      </c>
      <c r="F654" s="6" t="s">
        <v>500</v>
      </c>
      <c r="G654" s="13" t="s">
        <v>677</v>
      </c>
      <c r="H654" s="5">
        <v>2</v>
      </c>
      <c r="I654" s="5" t="s">
        <v>5</v>
      </c>
      <c r="J654" s="5">
        <v>0</v>
      </c>
      <c r="K654" s="4">
        <f t="shared" si="421"/>
        <v>44652</v>
      </c>
      <c r="L654" s="5">
        <f t="shared" si="432"/>
        <v>4</v>
      </c>
      <c r="M654" s="5">
        <f t="shared" si="433"/>
        <v>2022</v>
      </c>
      <c r="N654" s="7">
        <v>170</v>
      </c>
      <c r="O654" s="7">
        <f t="shared" si="431"/>
        <v>-170</v>
      </c>
      <c r="P654" s="7">
        <f t="shared" si="424"/>
        <v>0</v>
      </c>
      <c r="Q654" s="8">
        <f t="shared" si="434"/>
        <v>1157532.3500000001</v>
      </c>
      <c r="R654" s="43" t="s">
        <v>5</v>
      </c>
      <c r="S654" s="12" t="s">
        <v>767</v>
      </c>
    </row>
    <row r="655" spans="1:19" x14ac:dyDescent="0.35">
      <c r="A655" s="4">
        <v>44652</v>
      </c>
      <c r="B655" s="5">
        <f t="shared" si="426"/>
        <v>4</v>
      </c>
      <c r="C655" s="5">
        <f t="shared" si="427"/>
        <v>2022</v>
      </c>
      <c r="D655" s="5" t="s">
        <v>691</v>
      </c>
      <c r="E655" s="5" t="s">
        <v>483</v>
      </c>
      <c r="F655" s="6" t="s">
        <v>500</v>
      </c>
      <c r="G655" s="13" t="s">
        <v>66</v>
      </c>
      <c r="H655" s="5">
        <v>10</v>
      </c>
      <c r="I655" s="5" t="s">
        <v>5</v>
      </c>
      <c r="J655" s="5">
        <v>0</v>
      </c>
      <c r="K655" s="4">
        <f t="shared" si="421"/>
        <v>44652</v>
      </c>
      <c r="L655" s="5">
        <f t="shared" si="432"/>
        <v>4</v>
      </c>
      <c r="M655" s="5">
        <f t="shared" si="433"/>
        <v>2022</v>
      </c>
      <c r="N655" s="7">
        <v>575</v>
      </c>
      <c r="O655" s="7">
        <f t="shared" si="431"/>
        <v>-575</v>
      </c>
      <c r="P655" s="7">
        <f t="shared" si="424"/>
        <v>0</v>
      </c>
      <c r="Q655" s="8">
        <f t="shared" si="434"/>
        <v>1158107.3500000001</v>
      </c>
      <c r="R655" s="43" t="s">
        <v>5</v>
      </c>
      <c r="S655" s="12" t="s">
        <v>767</v>
      </c>
    </row>
    <row r="656" spans="1:19" x14ac:dyDescent="0.35">
      <c r="A656" s="4">
        <v>44652</v>
      </c>
      <c r="B656" s="5">
        <f t="shared" si="426"/>
        <v>4</v>
      </c>
      <c r="C656" s="5">
        <f t="shared" si="427"/>
        <v>2022</v>
      </c>
      <c r="D656" s="5" t="s">
        <v>691</v>
      </c>
      <c r="E656" s="5" t="s">
        <v>483</v>
      </c>
      <c r="F656" s="6" t="s">
        <v>500</v>
      </c>
      <c r="G656" s="13" t="s">
        <v>692</v>
      </c>
      <c r="H656" s="5">
        <v>1</v>
      </c>
      <c r="I656" s="5" t="s">
        <v>5</v>
      </c>
      <c r="J656" s="5">
        <v>0</v>
      </c>
      <c r="K656" s="4">
        <f t="shared" si="421"/>
        <v>44652</v>
      </c>
      <c r="L656" s="5">
        <f t="shared" si="432"/>
        <v>4</v>
      </c>
      <c r="M656" s="5">
        <f t="shared" si="433"/>
        <v>2022</v>
      </c>
      <c r="N656" s="7">
        <v>347.5</v>
      </c>
      <c r="O656" s="7">
        <f t="shared" si="431"/>
        <v>-347.5</v>
      </c>
      <c r="P656" s="7">
        <f t="shared" si="424"/>
        <v>0</v>
      </c>
      <c r="Q656" s="8">
        <f t="shared" si="434"/>
        <v>1158454.8500000001</v>
      </c>
      <c r="R656" s="43" t="s">
        <v>5</v>
      </c>
      <c r="S656" s="12" t="s">
        <v>767</v>
      </c>
    </row>
    <row r="657" spans="1:19" x14ac:dyDescent="0.35">
      <c r="A657" s="4">
        <v>44652</v>
      </c>
      <c r="B657" s="5">
        <f t="shared" si="426"/>
        <v>4</v>
      </c>
      <c r="C657" s="5">
        <f t="shared" si="427"/>
        <v>2022</v>
      </c>
      <c r="D657" s="5" t="s">
        <v>694</v>
      </c>
      <c r="E657" s="5" t="s">
        <v>416</v>
      </c>
      <c r="F657" s="6" t="s">
        <v>417</v>
      </c>
      <c r="G657" s="13" t="s">
        <v>69</v>
      </c>
      <c r="H657" s="5">
        <v>1</v>
      </c>
      <c r="I657" s="5" t="s">
        <v>5</v>
      </c>
      <c r="J657" s="5">
        <v>0</v>
      </c>
      <c r="K657" s="4">
        <f t="shared" si="421"/>
        <v>44652</v>
      </c>
      <c r="L657" s="5">
        <f t="shared" si="432"/>
        <v>4</v>
      </c>
      <c r="M657" s="5">
        <f t="shared" si="433"/>
        <v>2022</v>
      </c>
      <c r="N657" s="7">
        <v>2090</v>
      </c>
      <c r="P657" s="7">
        <f t="shared" si="424"/>
        <v>2090</v>
      </c>
      <c r="Q657" s="8">
        <f t="shared" si="434"/>
        <v>1160544.8500000001</v>
      </c>
      <c r="R657" s="43" t="s">
        <v>5</v>
      </c>
      <c r="S657" s="12"/>
    </row>
    <row r="658" spans="1:19" x14ac:dyDescent="0.35">
      <c r="A658" s="4">
        <v>44652</v>
      </c>
      <c r="B658" s="5">
        <f t="shared" si="426"/>
        <v>4</v>
      </c>
      <c r="C658" s="5">
        <f t="shared" si="427"/>
        <v>2022</v>
      </c>
      <c r="D658" s="5" t="s">
        <v>694</v>
      </c>
      <c r="E658" s="5" t="s">
        <v>416</v>
      </c>
      <c r="F658" s="6" t="s">
        <v>417</v>
      </c>
      <c r="G658" s="13" t="s">
        <v>99</v>
      </c>
      <c r="H658" s="5">
        <v>2</v>
      </c>
      <c r="I658" s="5" t="s">
        <v>5</v>
      </c>
      <c r="J658" s="5">
        <v>0</v>
      </c>
      <c r="K658" s="4">
        <f t="shared" si="421"/>
        <v>44652</v>
      </c>
      <c r="L658" s="5">
        <f t="shared" si="432"/>
        <v>4</v>
      </c>
      <c r="M658" s="5">
        <f t="shared" si="433"/>
        <v>2022</v>
      </c>
      <c r="N658" s="7">
        <v>4180</v>
      </c>
      <c r="P658" s="7">
        <f t="shared" si="424"/>
        <v>4180</v>
      </c>
      <c r="Q658" s="8">
        <f t="shared" si="434"/>
        <v>1164724.8500000001</v>
      </c>
      <c r="R658" s="43" t="s">
        <v>5</v>
      </c>
      <c r="S658" s="12"/>
    </row>
    <row r="659" spans="1:19" x14ac:dyDescent="0.35">
      <c r="A659" s="4">
        <v>44652</v>
      </c>
      <c r="B659" s="5">
        <f t="shared" si="426"/>
        <v>4</v>
      </c>
      <c r="C659" s="5">
        <f t="shared" si="427"/>
        <v>2022</v>
      </c>
      <c r="D659" s="5" t="s">
        <v>694</v>
      </c>
      <c r="E659" s="5" t="s">
        <v>416</v>
      </c>
      <c r="F659" s="6" t="s">
        <v>417</v>
      </c>
      <c r="G659" s="13" t="s">
        <v>693</v>
      </c>
      <c r="H659" s="5">
        <v>3</v>
      </c>
      <c r="I659" s="5" t="s">
        <v>5</v>
      </c>
      <c r="J659" s="5">
        <v>0</v>
      </c>
      <c r="K659" s="4">
        <f t="shared" si="421"/>
        <v>44652</v>
      </c>
      <c r="L659" s="5">
        <f t="shared" si="432"/>
        <v>4</v>
      </c>
      <c r="M659" s="5">
        <f t="shared" si="433"/>
        <v>2022</v>
      </c>
      <c r="N659" s="7">
        <v>1764</v>
      </c>
      <c r="P659" s="7">
        <f t="shared" si="424"/>
        <v>1764</v>
      </c>
      <c r="Q659" s="8">
        <f t="shared" si="434"/>
        <v>1166488.8500000001</v>
      </c>
      <c r="R659" s="43" t="s">
        <v>5</v>
      </c>
      <c r="S659" s="12"/>
    </row>
    <row r="660" spans="1:19" x14ac:dyDescent="0.35">
      <c r="A660" s="4">
        <v>44652</v>
      </c>
      <c r="B660" s="5">
        <f t="shared" si="426"/>
        <v>4</v>
      </c>
      <c r="C660" s="5">
        <f t="shared" si="427"/>
        <v>2022</v>
      </c>
      <c r="D660" s="5" t="s">
        <v>694</v>
      </c>
      <c r="E660" s="5" t="s">
        <v>416</v>
      </c>
      <c r="F660" s="6" t="s">
        <v>417</v>
      </c>
      <c r="G660" s="13" t="s">
        <v>666</v>
      </c>
      <c r="H660" s="5">
        <v>3</v>
      </c>
      <c r="I660" s="5" t="s">
        <v>5</v>
      </c>
      <c r="J660" s="5">
        <v>0</v>
      </c>
      <c r="K660" s="4">
        <f t="shared" si="421"/>
        <v>44652</v>
      </c>
      <c r="L660" s="5">
        <f t="shared" si="432"/>
        <v>4</v>
      </c>
      <c r="M660" s="5">
        <f t="shared" si="433"/>
        <v>2022</v>
      </c>
      <c r="N660" s="7">
        <v>936</v>
      </c>
      <c r="P660" s="7">
        <f t="shared" si="424"/>
        <v>936</v>
      </c>
      <c r="Q660" s="8">
        <f t="shared" si="434"/>
        <v>1167424.8500000001</v>
      </c>
      <c r="R660" s="43" t="s">
        <v>5</v>
      </c>
      <c r="S660" s="12"/>
    </row>
    <row r="661" spans="1:19" x14ac:dyDescent="0.35">
      <c r="A661" s="4">
        <v>44652</v>
      </c>
      <c r="B661" s="5">
        <f t="shared" si="426"/>
        <v>4</v>
      </c>
      <c r="C661" s="5">
        <f t="shared" si="427"/>
        <v>2022</v>
      </c>
      <c r="D661" s="5" t="s">
        <v>694</v>
      </c>
      <c r="E661" s="5" t="s">
        <v>416</v>
      </c>
      <c r="F661" s="6" t="s">
        <v>417</v>
      </c>
      <c r="G661" s="13" t="s">
        <v>66</v>
      </c>
      <c r="H661" s="5">
        <v>3</v>
      </c>
      <c r="I661" s="5" t="s">
        <v>5</v>
      </c>
      <c r="J661" s="5">
        <v>0</v>
      </c>
      <c r="K661" s="4">
        <f t="shared" si="421"/>
        <v>44652</v>
      </c>
      <c r="L661" s="5">
        <f t="shared" si="432"/>
        <v>4</v>
      </c>
      <c r="M661" s="5">
        <f t="shared" si="433"/>
        <v>2022</v>
      </c>
      <c r="N661" s="7">
        <v>187.5</v>
      </c>
      <c r="P661" s="7">
        <f t="shared" si="424"/>
        <v>187.5</v>
      </c>
      <c r="Q661" s="8">
        <f t="shared" si="434"/>
        <v>1167612.3500000001</v>
      </c>
      <c r="R661" s="43" t="s">
        <v>5</v>
      </c>
      <c r="S661" s="12"/>
    </row>
    <row r="662" spans="1:19" x14ac:dyDescent="0.35">
      <c r="A662" s="4">
        <v>44652</v>
      </c>
      <c r="B662" s="5">
        <f t="shared" si="426"/>
        <v>4</v>
      </c>
      <c r="C662" s="5">
        <f t="shared" si="427"/>
        <v>2022</v>
      </c>
      <c r="D662" s="5" t="s">
        <v>695</v>
      </c>
      <c r="E662" s="1" t="s">
        <v>646</v>
      </c>
      <c r="F662" s="6" t="s">
        <v>647</v>
      </c>
      <c r="G662" s="13" t="s">
        <v>99</v>
      </c>
      <c r="H662" s="5">
        <v>1</v>
      </c>
      <c r="I662" s="5" t="s">
        <v>5</v>
      </c>
      <c r="J662" s="5">
        <v>0</v>
      </c>
      <c r="K662" s="4">
        <f t="shared" si="421"/>
        <v>44652</v>
      </c>
      <c r="L662" s="5">
        <f t="shared" si="432"/>
        <v>4</v>
      </c>
      <c r="M662" s="5">
        <f t="shared" si="433"/>
        <v>2022</v>
      </c>
      <c r="N662" s="7">
        <v>2112</v>
      </c>
      <c r="P662" s="7">
        <f t="shared" si="424"/>
        <v>2112</v>
      </c>
      <c r="Q662" s="8">
        <f t="shared" si="434"/>
        <v>1169724.3500000001</v>
      </c>
      <c r="R662" s="43" t="s">
        <v>5</v>
      </c>
      <c r="S662" s="12"/>
    </row>
    <row r="663" spans="1:19" x14ac:dyDescent="0.35">
      <c r="A663" s="4">
        <v>44652</v>
      </c>
      <c r="B663" s="5">
        <f t="shared" si="426"/>
        <v>4</v>
      </c>
      <c r="C663" s="5">
        <f t="shared" si="427"/>
        <v>2022</v>
      </c>
      <c r="D663" s="5" t="s">
        <v>695</v>
      </c>
      <c r="E663" s="5" t="s">
        <v>646</v>
      </c>
      <c r="F663" s="6" t="s">
        <v>647</v>
      </c>
      <c r="G663" s="13" t="s">
        <v>561</v>
      </c>
      <c r="H663" s="5">
        <v>2</v>
      </c>
      <c r="I663" s="5" t="s">
        <v>5</v>
      </c>
      <c r="J663" s="5">
        <v>0</v>
      </c>
      <c r="K663" s="4">
        <f t="shared" si="421"/>
        <v>44652</v>
      </c>
      <c r="L663" s="5">
        <f t="shared" si="432"/>
        <v>4</v>
      </c>
      <c r="M663" s="5">
        <f t="shared" si="433"/>
        <v>2022</v>
      </c>
      <c r="N663" s="7">
        <v>588</v>
      </c>
      <c r="P663" s="7">
        <f t="shared" si="424"/>
        <v>588</v>
      </c>
      <c r="Q663" s="8">
        <f t="shared" si="434"/>
        <v>1170312.3500000001</v>
      </c>
      <c r="R663" s="43" t="s">
        <v>5</v>
      </c>
      <c r="S663" s="12"/>
    </row>
    <row r="664" spans="1:19" x14ac:dyDescent="0.35">
      <c r="A664" s="4">
        <v>44652</v>
      </c>
      <c r="B664" s="5">
        <f t="shared" si="426"/>
        <v>4</v>
      </c>
      <c r="C664" s="5">
        <f t="shared" si="427"/>
        <v>2022</v>
      </c>
      <c r="D664" s="5" t="s">
        <v>695</v>
      </c>
      <c r="E664" s="5" t="s">
        <v>646</v>
      </c>
      <c r="F664" s="6" t="s">
        <v>647</v>
      </c>
      <c r="G664" s="13" t="s">
        <v>666</v>
      </c>
      <c r="H664" s="5">
        <v>1</v>
      </c>
      <c r="I664" s="5" t="s">
        <v>5</v>
      </c>
      <c r="J664" s="5">
        <v>0</v>
      </c>
      <c r="K664" s="4">
        <f t="shared" si="421"/>
        <v>44652</v>
      </c>
      <c r="L664" s="5">
        <f t="shared" si="432"/>
        <v>4</v>
      </c>
      <c r="M664" s="5">
        <f t="shared" si="433"/>
        <v>2022</v>
      </c>
      <c r="N664" s="7">
        <v>300</v>
      </c>
      <c r="P664" s="7">
        <f t="shared" si="424"/>
        <v>300</v>
      </c>
      <c r="Q664" s="8">
        <f t="shared" si="434"/>
        <v>1170612.3500000001</v>
      </c>
      <c r="R664" s="43" t="s">
        <v>5</v>
      </c>
      <c r="S664" s="12"/>
    </row>
    <row r="665" spans="1:19" x14ac:dyDescent="0.35">
      <c r="A665" s="4">
        <v>44652</v>
      </c>
      <c r="B665" s="5">
        <f t="shared" si="426"/>
        <v>4</v>
      </c>
      <c r="C665" s="5">
        <f t="shared" si="427"/>
        <v>2022</v>
      </c>
      <c r="D665" s="5" t="s">
        <v>695</v>
      </c>
      <c r="E665" s="5" t="s">
        <v>646</v>
      </c>
      <c r="F665" s="6" t="s">
        <v>647</v>
      </c>
      <c r="G665" s="13" t="s">
        <v>650</v>
      </c>
      <c r="H665" s="5">
        <v>2</v>
      </c>
      <c r="I665" s="5" t="s">
        <v>5</v>
      </c>
      <c r="J665" s="5">
        <v>0</v>
      </c>
      <c r="K665" s="4">
        <f t="shared" si="421"/>
        <v>44652</v>
      </c>
      <c r="L665" s="5">
        <f t="shared" si="432"/>
        <v>4</v>
      </c>
      <c r="M665" s="5">
        <f t="shared" si="433"/>
        <v>2022</v>
      </c>
      <c r="N665" s="7">
        <v>480</v>
      </c>
      <c r="P665" s="7">
        <f t="shared" si="424"/>
        <v>480</v>
      </c>
      <c r="Q665" s="8">
        <f t="shared" si="434"/>
        <v>1171092.3500000001</v>
      </c>
      <c r="R665" s="43" t="s">
        <v>5</v>
      </c>
      <c r="S665" s="12"/>
    </row>
    <row r="666" spans="1:19" x14ac:dyDescent="0.35">
      <c r="A666" s="4">
        <v>44656</v>
      </c>
      <c r="B666" s="5">
        <f t="shared" si="426"/>
        <v>4</v>
      </c>
      <c r="C666" s="5">
        <f t="shared" si="427"/>
        <v>2022</v>
      </c>
      <c r="D666" s="5" t="s">
        <v>696</v>
      </c>
      <c r="E666" s="5" t="s">
        <v>416</v>
      </c>
      <c r="F666" s="6" t="s">
        <v>417</v>
      </c>
      <c r="G666" s="13" t="s">
        <v>99</v>
      </c>
      <c r="H666" s="5">
        <v>3</v>
      </c>
      <c r="I666" s="5" t="s">
        <v>5</v>
      </c>
      <c r="J666" s="5">
        <v>0</v>
      </c>
      <c r="K666" s="4">
        <f t="shared" si="421"/>
        <v>44656</v>
      </c>
      <c r="L666" s="5">
        <f t="shared" si="432"/>
        <v>4</v>
      </c>
      <c r="M666" s="5">
        <f t="shared" si="433"/>
        <v>2022</v>
      </c>
      <c r="N666" s="7">
        <v>6270</v>
      </c>
      <c r="P666" s="7">
        <f t="shared" si="424"/>
        <v>6270</v>
      </c>
      <c r="Q666" s="8">
        <f t="shared" si="434"/>
        <v>1177362.3500000001</v>
      </c>
      <c r="R666" s="43" t="s">
        <v>5</v>
      </c>
      <c r="S666" s="12"/>
    </row>
    <row r="667" spans="1:19" x14ac:dyDescent="0.35">
      <c r="A667" s="4">
        <v>44656</v>
      </c>
      <c r="B667" s="5">
        <f t="shared" si="426"/>
        <v>4</v>
      </c>
      <c r="C667" s="5">
        <f t="shared" si="427"/>
        <v>2022</v>
      </c>
      <c r="D667" s="5" t="s">
        <v>696</v>
      </c>
      <c r="E667" s="5" t="s">
        <v>416</v>
      </c>
      <c r="F667" s="6" t="s">
        <v>417</v>
      </c>
      <c r="G667" s="13" t="s">
        <v>665</v>
      </c>
      <c r="H667" s="5">
        <v>6</v>
      </c>
      <c r="I667" s="5" t="s">
        <v>5</v>
      </c>
      <c r="J667" s="5">
        <v>0</v>
      </c>
      <c r="K667" s="4">
        <f t="shared" si="421"/>
        <v>44656</v>
      </c>
      <c r="L667" s="5">
        <f t="shared" si="432"/>
        <v>4</v>
      </c>
      <c r="M667" s="5">
        <f t="shared" si="433"/>
        <v>2022</v>
      </c>
      <c r="N667" s="7">
        <v>1764</v>
      </c>
      <c r="P667" s="7">
        <f t="shared" si="424"/>
        <v>1764</v>
      </c>
      <c r="Q667" s="8">
        <f t="shared" si="434"/>
        <v>1179126.3500000001</v>
      </c>
      <c r="R667" s="43" t="s">
        <v>5</v>
      </c>
      <c r="S667" s="12"/>
    </row>
    <row r="668" spans="1:19" x14ac:dyDescent="0.35">
      <c r="A668" s="4">
        <v>44656</v>
      </c>
      <c r="B668" s="5">
        <f t="shared" si="426"/>
        <v>4</v>
      </c>
      <c r="C668" s="5">
        <f t="shared" si="427"/>
        <v>2022</v>
      </c>
      <c r="D668" s="5" t="s">
        <v>696</v>
      </c>
      <c r="E668" s="5" t="s">
        <v>416</v>
      </c>
      <c r="F668" s="6" t="s">
        <v>417</v>
      </c>
      <c r="G668" s="13" t="s">
        <v>666</v>
      </c>
      <c r="H668" s="5">
        <v>3</v>
      </c>
      <c r="I668" s="5" t="s">
        <v>5</v>
      </c>
      <c r="J668" s="5">
        <v>0</v>
      </c>
      <c r="K668" s="4">
        <f t="shared" si="421"/>
        <v>44656</v>
      </c>
      <c r="L668" s="5">
        <f t="shared" si="432"/>
        <v>4</v>
      </c>
      <c r="M668" s="5">
        <f t="shared" si="433"/>
        <v>2022</v>
      </c>
      <c r="N668" s="7">
        <v>936</v>
      </c>
      <c r="P668" s="7">
        <f t="shared" si="424"/>
        <v>936</v>
      </c>
      <c r="Q668" s="8">
        <f t="shared" si="434"/>
        <v>1180062.3500000001</v>
      </c>
      <c r="R668" s="43" t="s">
        <v>5</v>
      </c>
      <c r="S668" s="12"/>
    </row>
    <row r="669" spans="1:19" x14ac:dyDescent="0.35">
      <c r="A669" s="4">
        <v>44656</v>
      </c>
      <c r="B669" s="5">
        <f t="shared" si="426"/>
        <v>4</v>
      </c>
      <c r="C669" s="5">
        <f t="shared" si="427"/>
        <v>2022</v>
      </c>
      <c r="D669" s="5" t="s">
        <v>696</v>
      </c>
      <c r="E669" s="5" t="s">
        <v>416</v>
      </c>
      <c r="F669" s="6" t="s">
        <v>417</v>
      </c>
      <c r="G669" s="13" t="s">
        <v>66</v>
      </c>
      <c r="H669" s="5">
        <v>3</v>
      </c>
      <c r="I669" s="5" t="s">
        <v>5</v>
      </c>
      <c r="J669" s="5">
        <v>0</v>
      </c>
      <c r="K669" s="4">
        <f t="shared" ref="K669:K676" si="435">A669+J669</f>
        <v>44656</v>
      </c>
      <c r="L669" s="5">
        <f t="shared" ref="L669:L671" si="436">MONTH(K669)</f>
        <v>4</v>
      </c>
      <c r="M669" s="5">
        <f t="shared" ref="M669:M671" si="437">YEAR(K669)</f>
        <v>2022</v>
      </c>
      <c r="N669" s="7">
        <v>187.5</v>
      </c>
      <c r="P669" s="7">
        <f t="shared" si="424"/>
        <v>187.5</v>
      </c>
      <c r="Q669" s="8">
        <f t="shared" si="434"/>
        <v>1180249.8500000001</v>
      </c>
      <c r="R669" s="43" t="s">
        <v>5</v>
      </c>
      <c r="S669" s="12"/>
    </row>
    <row r="670" spans="1:19" x14ac:dyDescent="0.35">
      <c r="A670" s="4">
        <v>44656</v>
      </c>
      <c r="B670" s="5">
        <f t="shared" si="426"/>
        <v>4</v>
      </c>
      <c r="C670" s="5">
        <f t="shared" si="427"/>
        <v>2022</v>
      </c>
      <c r="D670" s="5" t="s">
        <v>696</v>
      </c>
      <c r="E670" s="5" t="s">
        <v>416</v>
      </c>
      <c r="F670" s="6" t="s">
        <v>417</v>
      </c>
      <c r="G670" s="13" t="s">
        <v>670</v>
      </c>
      <c r="H670" s="5">
        <v>1</v>
      </c>
      <c r="I670" s="5" t="s">
        <v>5</v>
      </c>
      <c r="J670" s="5">
        <v>0</v>
      </c>
      <c r="K670" s="4">
        <f t="shared" si="435"/>
        <v>44656</v>
      </c>
      <c r="L670" s="5">
        <f t="shared" si="436"/>
        <v>4</v>
      </c>
      <c r="M670" s="5">
        <f t="shared" si="437"/>
        <v>2022</v>
      </c>
      <c r="N670" s="7">
        <v>1000</v>
      </c>
      <c r="P670" s="7">
        <f t="shared" si="424"/>
        <v>1000</v>
      </c>
      <c r="Q670" s="8">
        <f t="shared" si="434"/>
        <v>1181249.8500000001</v>
      </c>
      <c r="R670" s="43" t="s">
        <v>5</v>
      </c>
      <c r="S670" s="12"/>
    </row>
    <row r="671" spans="1:19" x14ac:dyDescent="0.35">
      <c r="A671" s="4">
        <v>44656</v>
      </c>
      <c r="B671" s="5">
        <f t="shared" si="426"/>
        <v>4</v>
      </c>
      <c r="C671" s="5">
        <f t="shared" si="427"/>
        <v>2022</v>
      </c>
      <c r="D671" s="5" t="s">
        <v>696</v>
      </c>
      <c r="E671" s="5" t="s">
        <v>416</v>
      </c>
      <c r="F671" s="6" t="s">
        <v>417</v>
      </c>
      <c r="G671" s="13" t="s">
        <v>677</v>
      </c>
      <c r="H671" s="5">
        <v>4</v>
      </c>
      <c r="I671" s="5" t="s">
        <v>5</v>
      </c>
      <c r="J671" s="5">
        <v>0</v>
      </c>
      <c r="K671" s="4">
        <f t="shared" si="435"/>
        <v>44656</v>
      </c>
      <c r="L671" s="5">
        <f t="shared" si="436"/>
        <v>4</v>
      </c>
      <c r="M671" s="5">
        <f t="shared" si="437"/>
        <v>2022</v>
      </c>
      <c r="N671" s="7">
        <v>340</v>
      </c>
      <c r="P671" s="7">
        <f t="shared" si="424"/>
        <v>340</v>
      </c>
      <c r="Q671" s="8">
        <f t="shared" si="434"/>
        <v>1181589.8500000001</v>
      </c>
      <c r="R671" s="43" t="s">
        <v>5</v>
      </c>
      <c r="S671" s="12"/>
    </row>
    <row r="672" spans="1:19" x14ac:dyDescent="0.35">
      <c r="A672" s="4">
        <v>44659</v>
      </c>
      <c r="B672" s="5">
        <f t="shared" si="426"/>
        <v>4</v>
      </c>
      <c r="C672" s="5">
        <f t="shared" si="427"/>
        <v>2022</v>
      </c>
      <c r="D672" s="5" t="s">
        <v>697</v>
      </c>
      <c r="E672" s="5" t="s">
        <v>407</v>
      </c>
      <c r="F672" s="6" t="s">
        <v>408</v>
      </c>
      <c r="G672" s="13" t="s">
        <v>99</v>
      </c>
      <c r="H672" s="5">
        <v>2</v>
      </c>
      <c r="I672" s="5" t="s">
        <v>5</v>
      </c>
      <c r="J672" s="5">
        <v>0</v>
      </c>
      <c r="K672" s="4">
        <f t="shared" si="435"/>
        <v>44659</v>
      </c>
      <c r="L672" s="5">
        <f t="shared" ref="L672:L676" si="438">MONTH(K672)</f>
        <v>4</v>
      </c>
      <c r="M672" s="5">
        <f t="shared" ref="M672:M676" si="439">YEAR(K672)</f>
        <v>2022</v>
      </c>
      <c r="N672" s="7">
        <v>4136</v>
      </c>
      <c r="O672" s="7">
        <f t="shared" ref="O672:O676" si="440">-N672</f>
        <v>-4136</v>
      </c>
      <c r="P672" s="7">
        <f t="shared" ref="P672:P676" si="441">SUM(N672+O672)</f>
        <v>0</v>
      </c>
      <c r="Q672" s="8">
        <f t="shared" ref="Q672:Q676" si="442">SUM(Q671+N672)</f>
        <v>1185725.8500000001</v>
      </c>
      <c r="R672" s="43" t="s">
        <v>5</v>
      </c>
      <c r="S672" s="12"/>
    </row>
    <row r="673" spans="1:19" x14ac:dyDescent="0.35">
      <c r="A673" s="4">
        <v>44659</v>
      </c>
      <c r="B673" s="5">
        <f t="shared" ref="B673:B676" si="443">MONTH(A673)</f>
        <v>4</v>
      </c>
      <c r="C673" s="5">
        <f t="shared" ref="C673:C676" si="444">YEAR(A673)</f>
        <v>2022</v>
      </c>
      <c r="D673" s="5" t="s">
        <v>697</v>
      </c>
      <c r="E673" s="5" t="s">
        <v>407</v>
      </c>
      <c r="F673" s="6" t="s">
        <v>408</v>
      </c>
      <c r="G673" s="13" t="s">
        <v>487</v>
      </c>
      <c r="H673" s="5">
        <v>2</v>
      </c>
      <c r="I673" s="5" t="s">
        <v>5</v>
      </c>
      <c r="J673" s="5">
        <v>0</v>
      </c>
      <c r="K673" s="4">
        <f t="shared" si="435"/>
        <v>44659</v>
      </c>
      <c r="L673" s="5">
        <f t="shared" si="438"/>
        <v>4</v>
      </c>
      <c r="M673" s="5">
        <f t="shared" si="439"/>
        <v>2022</v>
      </c>
      <c r="N673" s="7">
        <v>1047.5999999999999</v>
      </c>
      <c r="O673" s="7">
        <f t="shared" si="440"/>
        <v>-1047.5999999999999</v>
      </c>
      <c r="P673" s="7">
        <f t="shared" si="441"/>
        <v>0</v>
      </c>
      <c r="Q673" s="8">
        <f t="shared" si="442"/>
        <v>1186773.4500000002</v>
      </c>
      <c r="R673" s="43" t="s">
        <v>5</v>
      </c>
      <c r="S673" s="12"/>
    </row>
    <row r="674" spans="1:19" x14ac:dyDescent="0.35">
      <c r="A674" s="4">
        <v>44659</v>
      </c>
      <c r="B674" s="5">
        <f t="shared" si="443"/>
        <v>4</v>
      </c>
      <c r="C674" s="5">
        <f t="shared" si="444"/>
        <v>2022</v>
      </c>
      <c r="D674" s="5" t="s">
        <v>697</v>
      </c>
      <c r="E674" s="5" t="s">
        <v>407</v>
      </c>
      <c r="F674" s="6" t="s">
        <v>408</v>
      </c>
      <c r="G674" s="13" t="s">
        <v>66</v>
      </c>
      <c r="H674" s="5">
        <v>3</v>
      </c>
      <c r="I674" s="5" t="s">
        <v>5</v>
      </c>
      <c r="J674" s="5">
        <v>0</v>
      </c>
      <c r="K674" s="4">
        <f t="shared" si="435"/>
        <v>44659</v>
      </c>
      <c r="L674" s="5">
        <f t="shared" si="438"/>
        <v>4</v>
      </c>
      <c r="M674" s="5">
        <f t="shared" si="439"/>
        <v>2022</v>
      </c>
      <c r="N674" s="7">
        <v>187.5</v>
      </c>
      <c r="O674" s="7">
        <f t="shared" si="440"/>
        <v>-187.5</v>
      </c>
      <c r="P674" s="7">
        <f t="shared" si="441"/>
        <v>0</v>
      </c>
      <c r="Q674" s="8">
        <f t="shared" si="442"/>
        <v>1186960.9500000002</v>
      </c>
      <c r="R674" s="43" t="s">
        <v>5</v>
      </c>
      <c r="S674" s="12"/>
    </row>
    <row r="675" spans="1:19" x14ac:dyDescent="0.35">
      <c r="A675" s="4">
        <v>44659</v>
      </c>
      <c r="B675" s="5">
        <f t="shared" si="443"/>
        <v>4</v>
      </c>
      <c r="C675" s="5">
        <f t="shared" si="444"/>
        <v>2022</v>
      </c>
      <c r="D675" s="5" t="s">
        <v>697</v>
      </c>
      <c r="E675" s="5" t="s">
        <v>407</v>
      </c>
      <c r="F675" s="6" t="s">
        <v>408</v>
      </c>
      <c r="G675" s="13" t="s">
        <v>298</v>
      </c>
      <c r="H675" s="5">
        <v>2</v>
      </c>
      <c r="I675" s="5" t="s">
        <v>5</v>
      </c>
      <c r="J675" s="5">
        <v>0</v>
      </c>
      <c r="K675" s="4">
        <f t="shared" si="435"/>
        <v>44659</v>
      </c>
      <c r="L675" s="5">
        <f t="shared" si="438"/>
        <v>4</v>
      </c>
      <c r="M675" s="5">
        <f t="shared" si="439"/>
        <v>2022</v>
      </c>
      <c r="N675" s="7">
        <v>780</v>
      </c>
      <c r="O675" s="7">
        <f t="shared" si="440"/>
        <v>-780</v>
      </c>
      <c r="P675" s="7">
        <f t="shared" si="441"/>
        <v>0</v>
      </c>
      <c r="Q675" s="8">
        <f t="shared" si="442"/>
        <v>1187740.9500000002</v>
      </c>
      <c r="R675" s="43" t="s">
        <v>5</v>
      </c>
      <c r="S675" s="12"/>
    </row>
    <row r="676" spans="1:19" x14ac:dyDescent="0.35">
      <c r="A676" s="4">
        <v>44659</v>
      </c>
      <c r="B676" s="5">
        <f t="shared" si="443"/>
        <v>4</v>
      </c>
      <c r="C676" s="5">
        <f t="shared" si="444"/>
        <v>2022</v>
      </c>
      <c r="D676" s="5" t="s">
        <v>697</v>
      </c>
      <c r="E676" s="5" t="s">
        <v>407</v>
      </c>
      <c r="F676" s="6" t="s">
        <v>408</v>
      </c>
      <c r="G676" s="13" t="s">
        <v>576</v>
      </c>
      <c r="H676" s="5">
        <v>2</v>
      </c>
      <c r="I676" s="5" t="s">
        <v>5</v>
      </c>
      <c r="J676" s="5">
        <v>0</v>
      </c>
      <c r="K676" s="4">
        <f t="shared" si="435"/>
        <v>44659</v>
      </c>
      <c r="L676" s="5">
        <f t="shared" si="438"/>
        <v>4</v>
      </c>
      <c r="M676" s="5">
        <f t="shared" si="439"/>
        <v>2022</v>
      </c>
      <c r="N676" s="7">
        <v>210</v>
      </c>
      <c r="O676" s="7">
        <f t="shared" si="440"/>
        <v>-210</v>
      </c>
      <c r="P676" s="7">
        <f t="shared" si="441"/>
        <v>0</v>
      </c>
      <c r="Q676" s="8">
        <f t="shared" si="442"/>
        <v>1187950.9500000002</v>
      </c>
      <c r="R676" s="43" t="s">
        <v>5</v>
      </c>
      <c r="S676" s="12"/>
    </row>
    <row r="677" spans="1:19" x14ac:dyDescent="0.35">
      <c r="A677" s="4">
        <v>44659</v>
      </c>
      <c r="B677" s="5">
        <f t="shared" ref="B677:B681" si="445">MONTH(A677)</f>
        <v>4</v>
      </c>
      <c r="C677" s="5">
        <f t="shared" ref="C677:C681" si="446">YEAR(A677)</f>
        <v>2022</v>
      </c>
      <c r="D677" s="5" t="s">
        <v>698</v>
      </c>
      <c r="E677" s="5" t="s">
        <v>19</v>
      </c>
      <c r="F677" s="6" t="s">
        <v>20</v>
      </c>
      <c r="G677" s="13" t="s">
        <v>69</v>
      </c>
      <c r="H677" s="5">
        <v>3</v>
      </c>
      <c r="I677" s="5" t="s">
        <v>72</v>
      </c>
      <c r="J677" s="5">
        <v>45</v>
      </c>
      <c r="K677" s="4">
        <f t="shared" ref="K677:K680" si="447">A677+J677</f>
        <v>44704</v>
      </c>
      <c r="L677" s="5">
        <f t="shared" ref="L677:L680" si="448">MONTH(K677)</f>
        <v>5</v>
      </c>
      <c r="M677" s="5">
        <f t="shared" ref="M677:M680" si="449">YEAR(K677)</f>
        <v>2022</v>
      </c>
      <c r="N677" s="7">
        <v>6336</v>
      </c>
      <c r="P677" s="7">
        <f t="shared" ref="P677:P683" si="450">SUM(N677+O677)</f>
        <v>6336</v>
      </c>
      <c r="Q677" s="8">
        <f t="shared" ref="Q677:Q680" si="451">SUM(Q676+N677)</f>
        <v>1194286.9500000002</v>
      </c>
      <c r="R677" s="43" t="s">
        <v>91</v>
      </c>
      <c r="S677" s="12"/>
    </row>
    <row r="678" spans="1:19" x14ac:dyDescent="0.35">
      <c r="A678" s="4">
        <v>44659</v>
      </c>
      <c r="B678" s="5">
        <f t="shared" si="445"/>
        <v>4</v>
      </c>
      <c r="C678" s="5">
        <f t="shared" si="446"/>
        <v>2022</v>
      </c>
      <c r="D678" s="5" t="s">
        <v>698</v>
      </c>
      <c r="E678" s="5" t="s">
        <v>19</v>
      </c>
      <c r="F678" s="6" t="s">
        <v>20</v>
      </c>
      <c r="G678" s="13" t="s">
        <v>66</v>
      </c>
      <c r="H678" s="5">
        <v>4</v>
      </c>
      <c r="I678" s="5" t="s">
        <v>72</v>
      </c>
      <c r="J678" s="5">
        <v>45</v>
      </c>
      <c r="K678" s="4">
        <f t="shared" si="447"/>
        <v>44704</v>
      </c>
      <c r="L678" s="5">
        <f t="shared" si="448"/>
        <v>5</v>
      </c>
      <c r="M678" s="5">
        <f t="shared" si="449"/>
        <v>2022</v>
      </c>
      <c r="N678" s="7">
        <v>260</v>
      </c>
      <c r="P678" s="7">
        <f t="shared" si="450"/>
        <v>260</v>
      </c>
      <c r="Q678" s="8">
        <f t="shared" si="451"/>
        <v>1194546.9500000002</v>
      </c>
      <c r="R678" s="43" t="s">
        <v>91</v>
      </c>
      <c r="S678" s="12"/>
    </row>
    <row r="679" spans="1:19" x14ac:dyDescent="0.35">
      <c r="A679" s="4">
        <v>44659</v>
      </c>
      <c r="B679" s="5">
        <f t="shared" si="445"/>
        <v>4</v>
      </c>
      <c r="C679" s="5">
        <f t="shared" si="446"/>
        <v>2022</v>
      </c>
      <c r="D679" s="5" t="s">
        <v>698</v>
      </c>
      <c r="E679" s="5" t="s">
        <v>19</v>
      </c>
      <c r="F679" s="6" t="s">
        <v>20</v>
      </c>
      <c r="G679" s="13" t="s">
        <v>17</v>
      </c>
      <c r="H679" s="5">
        <v>6</v>
      </c>
      <c r="I679" s="5" t="s">
        <v>72</v>
      </c>
      <c r="J679" s="5">
        <v>45</v>
      </c>
      <c r="K679" s="4">
        <f t="shared" si="447"/>
        <v>44704</v>
      </c>
      <c r="L679" s="5">
        <f t="shared" si="448"/>
        <v>5</v>
      </c>
      <c r="M679" s="5">
        <f t="shared" si="449"/>
        <v>2022</v>
      </c>
      <c r="N679" s="7">
        <v>630</v>
      </c>
      <c r="P679" s="7">
        <f t="shared" si="450"/>
        <v>630</v>
      </c>
      <c r="Q679" s="8">
        <f t="shared" si="451"/>
        <v>1195176.9500000002</v>
      </c>
      <c r="R679" s="43" t="s">
        <v>91</v>
      </c>
      <c r="S679" s="12"/>
    </row>
    <row r="680" spans="1:19" x14ac:dyDescent="0.35">
      <c r="A680" s="4">
        <v>44659</v>
      </c>
      <c r="B680" s="5">
        <f t="shared" si="445"/>
        <v>4</v>
      </c>
      <c r="C680" s="5">
        <f t="shared" si="446"/>
        <v>2022</v>
      </c>
      <c r="D680" s="5" t="s">
        <v>698</v>
      </c>
      <c r="E680" s="5" t="s">
        <v>19</v>
      </c>
      <c r="F680" s="6" t="s">
        <v>20</v>
      </c>
      <c r="G680" s="13" t="s">
        <v>183</v>
      </c>
      <c r="H680" s="5">
        <v>2</v>
      </c>
      <c r="I680" s="5" t="s">
        <v>72</v>
      </c>
      <c r="J680" s="5">
        <v>45</v>
      </c>
      <c r="K680" s="4">
        <f t="shared" si="447"/>
        <v>44704</v>
      </c>
      <c r="L680" s="5">
        <f t="shared" si="448"/>
        <v>5</v>
      </c>
      <c r="M680" s="5">
        <f t="shared" si="449"/>
        <v>2022</v>
      </c>
      <c r="N680" s="7">
        <v>90</v>
      </c>
      <c r="P680" s="7">
        <f t="shared" si="450"/>
        <v>90</v>
      </c>
      <c r="Q680" s="8">
        <f t="shared" si="451"/>
        <v>1195266.9500000002</v>
      </c>
      <c r="R680" s="43" t="s">
        <v>91</v>
      </c>
      <c r="S680" s="12"/>
    </row>
    <row r="681" spans="1:19" x14ac:dyDescent="0.35">
      <c r="A681" s="4">
        <v>44660</v>
      </c>
      <c r="B681" s="5">
        <f t="shared" si="445"/>
        <v>4</v>
      </c>
      <c r="C681" s="5">
        <f t="shared" si="446"/>
        <v>2022</v>
      </c>
      <c r="D681" s="5" t="s">
        <v>699</v>
      </c>
      <c r="E681" s="5" t="s">
        <v>61</v>
      </c>
      <c r="F681" s="6" t="s">
        <v>60</v>
      </c>
      <c r="G681" s="13" t="s">
        <v>99</v>
      </c>
      <c r="H681" s="5">
        <v>2</v>
      </c>
      <c r="I681" s="5" t="s">
        <v>51</v>
      </c>
      <c r="J681" s="5">
        <v>60</v>
      </c>
      <c r="K681" s="4">
        <f t="shared" ref="K681:K684" si="452">A681+J681</f>
        <v>44720</v>
      </c>
      <c r="L681" s="5">
        <f t="shared" ref="L681:L684" si="453">MONTH(K681)</f>
        <v>6</v>
      </c>
      <c r="M681" s="5">
        <f t="shared" ref="M681:M684" si="454">YEAR(K681)</f>
        <v>2022</v>
      </c>
      <c r="N681" s="7">
        <v>3960</v>
      </c>
      <c r="P681" s="7">
        <f t="shared" si="450"/>
        <v>3960</v>
      </c>
      <c r="Q681" s="8">
        <f t="shared" ref="Q681:Q683" si="455">SUM(Q680+N681)</f>
        <v>1199226.9500000002</v>
      </c>
      <c r="R681" s="43" t="s">
        <v>91</v>
      </c>
      <c r="S681" s="12"/>
    </row>
    <row r="682" spans="1:19" x14ac:dyDescent="0.35">
      <c r="A682" s="4">
        <v>44660</v>
      </c>
      <c r="B682" s="5">
        <f t="shared" ref="B682:B683" si="456">MONTH(A682)</f>
        <v>4</v>
      </c>
      <c r="C682" s="5">
        <f t="shared" ref="C682:C683" si="457">YEAR(A682)</f>
        <v>2022</v>
      </c>
      <c r="D682" s="5" t="s">
        <v>699</v>
      </c>
      <c r="E682" s="5" t="s">
        <v>61</v>
      </c>
      <c r="F682" s="6" t="s">
        <v>60</v>
      </c>
      <c r="G682" s="13" t="s">
        <v>693</v>
      </c>
      <c r="H682" s="5">
        <v>1</v>
      </c>
      <c r="I682" s="5" t="s">
        <v>51</v>
      </c>
      <c r="J682" s="5">
        <v>60</v>
      </c>
      <c r="K682" s="4">
        <f t="shared" si="452"/>
        <v>44720</v>
      </c>
      <c r="L682" s="5">
        <f t="shared" si="453"/>
        <v>6</v>
      </c>
      <c r="M682" s="5">
        <f t="shared" si="454"/>
        <v>2022</v>
      </c>
      <c r="N682" s="7">
        <v>570</v>
      </c>
      <c r="P682" s="7">
        <f t="shared" si="450"/>
        <v>570</v>
      </c>
      <c r="Q682" s="8">
        <f t="shared" si="455"/>
        <v>1199796.9500000002</v>
      </c>
      <c r="R682" s="43" t="s">
        <v>91</v>
      </c>
      <c r="S682" s="12"/>
    </row>
    <row r="683" spans="1:19" x14ac:dyDescent="0.35">
      <c r="A683" s="4">
        <v>44660</v>
      </c>
      <c r="B683" s="5">
        <f t="shared" si="456"/>
        <v>4</v>
      </c>
      <c r="C683" s="5">
        <f t="shared" si="457"/>
        <v>2022</v>
      </c>
      <c r="D683" s="5" t="s">
        <v>699</v>
      </c>
      <c r="E683" s="5" t="s">
        <v>61</v>
      </c>
      <c r="F683" s="6" t="s">
        <v>60</v>
      </c>
      <c r="G683" s="13" t="s">
        <v>714</v>
      </c>
      <c r="H683" s="5">
        <v>1</v>
      </c>
      <c r="I683" s="5" t="s">
        <v>51</v>
      </c>
      <c r="J683" s="5">
        <v>60</v>
      </c>
      <c r="K683" s="4">
        <f t="shared" si="452"/>
        <v>44720</v>
      </c>
      <c r="L683" s="5">
        <f t="shared" si="453"/>
        <v>6</v>
      </c>
      <c r="M683" s="5">
        <f t="shared" si="454"/>
        <v>2022</v>
      </c>
      <c r="N683" s="7">
        <v>513</v>
      </c>
      <c r="P683" s="7">
        <f t="shared" si="450"/>
        <v>513</v>
      </c>
      <c r="Q683" s="8">
        <f t="shared" si="455"/>
        <v>1200309.9500000002</v>
      </c>
      <c r="R683" s="43" t="s">
        <v>91</v>
      </c>
      <c r="S683" s="12"/>
    </row>
    <row r="684" spans="1:19" x14ac:dyDescent="0.35">
      <c r="A684" s="4">
        <v>44660</v>
      </c>
      <c r="B684" s="5">
        <f t="shared" ref="B684:B687" si="458">MONTH(A684)</f>
        <v>4</v>
      </c>
      <c r="C684" s="5">
        <f t="shared" ref="C684:C687" si="459">YEAR(A684)</f>
        <v>2022</v>
      </c>
      <c r="D684" s="5" t="s">
        <v>700</v>
      </c>
      <c r="E684" s="5" t="s">
        <v>416</v>
      </c>
      <c r="F684" s="6" t="s">
        <v>417</v>
      </c>
      <c r="G684" s="13" t="s">
        <v>69</v>
      </c>
      <c r="H684" s="5">
        <v>3</v>
      </c>
      <c r="I684" s="5" t="s">
        <v>5</v>
      </c>
      <c r="J684" s="5">
        <v>0</v>
      </c>
      <c r="K684" s="4">
        <f t="shared" si="452"/>
        <v>44660</v>
      </c>
      <c r="L684" s="5">
        <f t="shared" si="453"/>
        <v>4</v>
      </c>
      <c r="M684" s="5">
        <f t="shared" si="454"/>
        <v>2022</v>
      </c>
      <c r="N684" s="7">
        <v>6270</v>
      </c>
      <c r="P684" s="7">
        <f t="shared" ref="P684:P687" si="460">SUM(N684+O684)</f>
        <v>6270</v>
      </c>
      <c r="Q684" s="8">
        <f t="shared" ref="Q684:Q687" si="461">SUM(Q683+N684)</f>
        <v>1206579.9500000002</v>
      </c>
      <c r="R684" s="43" t="s">
        <v>5</v>
      </c>
      <c r="S684" s="12"/>
    </row>
    <row r="685" spans="1:19" x14ac:dyDescent="0.35">
      <c r="A685" s="4">
        <v>44660</v>
      </c>
      <c r="B685" s="5">
        <f t="shared" si="458"/>
        <v>4</v>
      </c>
      <c r="C685" s="5">
        <f t="shared" si="459"/>
        <v>2022</v>
      </c>
      <c r="D685" s="5" t="s">
        <v>700</v>
      </c>
      <c r="E685" s="5" t="s">
        <v>416</v>
      </c>
      <c r="F685" s="6" t="s">
        <v>417</v>
      </c>
      <c r="G685" s="13" t="s">
        <v>665</v>
      </c>
      <c r="H685" s="5">
        <v>4</v>
      </c>
      <c r="I685" s="5" t="s">
        <v>5</v>
      </c>
      <c r="J685" s="5">
        <v>0</v>
      </c>
      <c r="K685" s="4">
        <f t="shared" ref="K685:K687" si="462">A685+J685</f>
        <v>44660</v>
      </c>
      <c r="L685" s="5">
        <f t="shared" ref="L685:L687" si="463">MONTH(K685)</f>
        <v>4</v>
      </c>
      <c r="M685" s="5">
        <f t="shared" ref="M685:M687" si="464">YEAR(K685)</f>
        <v>2022</v>
      </c>
      <c r="N685" s="7">
        <v>1176</v>
      </c>
      <c r="P685" s="7">
        <f t="shared" si="460"/>
        <v>1176</v>
      </c>
      <c r="Q685" s="8">
        <f t="shared" si="461"/>
        <v>1207755.9500000002</v>
      </c>
      <c r="R685" s="43" t="s">
        <v>5</v>
      </c>
      <c r="S685" s="12"/>
    </row>
    <row r="686" spans="1:19" x14ac:dyDescent="0.35">
      <c r="A686" s="4">
        <v>44660</v>
      </c>
      <c r="B686" s="5">
        <f t="shared" si="458"/>
        <v>4</v>
      </c>
      <c r="C686" s="5">
        <f t="shared" si="459"/>
        <v>2022</v>
      </c>
      <c r="D686" s="5" t="s">
        <v>700</v>
      </c>
      <c r="E686" s="5" t="s">
        <v>416</v>
      </c>
      <c r="F686" s="6" t="s">
        <v>417</v>
      </c>
      <c r="G686" s="13" t="s">
        <v>666</v>
      </c>
      <c r="H686" s="5">
        <v>3</v>
      </c>
      <c r="I686" s="5" t="s">
        <v>5</v>
      </c>
      <c r="J686" s="5">
        <v>0</v>
      </c>
      <c r="K686" s="4">
        <f t="shared" si="462"/>
        <v>44660</v>
      </c>
      <c r="L686" s="5">
        <f t="shared" si="463"/>
        <v>4</v>
      </c>
      <c r="M686" s="5">
        <f t="shared" si="464"/>
        <v>2022</v>
      </c>
      <c r="N686" s="7">
        <v>936</v>
      </c>
      <c r="P686" s="7">
        <f t="shared" si="460"/>
        <v>936</v>
      </c>
      <c r="Q686" s="8">
        <f t="shared" si="461"/>
        <v>1208691.9500000002</v>
      </c>
      <c r="R686" s="43" t="s">
        <v>5</v>
      </c>
      <c r="S686" s="12"/>
    </row>
    <row r="687" spans="1:19" x14ac:dyDescent="0.35">
      <c r="A687" s="4">
        <v>44660</v>
      </c>
      <c r="B687" s="5">
        <f t="shared" si="458"/>
        <v>4</v>
      </c>
      <c r="C687" s="5">
        <f t="shared" si="459"/>
        <v>2022</v>
      </c>
      <c r="D687" s="5" t="s">
        <v>700</v>
      </c>
      <c r="E687" s="5" t="s">
        <v>416</v>
      </c>
      <c r="F687" s="6" t="s">
        <v>417</v>
      </c>
      <c r="G687" s="13" t="s">
        <v>66</v>
      </c>
      <c r="H687" s="5">
        <v>3</v>
      </c>
      <c r="I687" s="5" t="s">
        <v>5</v>
      </c>
      <c r="J687" s="5">
        <v>0</v>
      </c>
      <c r="K687" s="4">
        <f t="shared" si="462"/>
        <v>44660</v>
      </c>
      <c r="L687" s="5">
        <f t="shared" si="463"/>
        <v>4</v>
      </c>
      <c r="M687" s="5">
        <f t="shared" si="464"/>
        <v>2022</v>
      </c>
      <c r="N687" s="7">
        <v>187.5</v>
      </c>
      <c r="P687" s="7">
        <f t="shared" si="460"/>
        <v>187.5</v>
      </c>
      <c r="Q687" s="8">
        <f t="shared" si="461"/>
        <v>1208879.4500000002</v>
      </c>
      <c r="R687" s="43" t="s">
        <v>5</v>
      </c>
      <c r="S687" s="12"/>
    </row>
    <row r="688" spans="1:19" x14ac:dyDescent="0.35">
      <c r="A688" s="4">
        <v>44660</v>
      </c>
      <c r="B688" s="5">
        <f t="shared" ref="B688:B693" si="465">MONTH(A688)</f>
        <v>4</v>
      </c>
      <c r="C688" s="5">
        <f t="shared" ref="C688:C693" si="466">YEAR(A688)</f>
        <v>2022</v>
      </c>
      <c r="D688" s="5" t="s">
        <v>701</v>
      </c>
      <c r="E688" s="5" t="s">
        <v>715</v>
      </c>
      <c r="F688" s="6" t="s">
        <v>716</v>
      </c>
      <c r="G688" s="13" t="s">
        <v>69</v>
      </c>
      <c r="H688" s="5">
        <v>1</v>
      </c>
      <c r="I688" s="5" t="s">
        <v>5</v>
      </c>
      <c r="J688" s="5">
        <v>0</v>
      </c>
      <c r="K688" s="4">
        <f t="shared" ref="K688:K693" si="467">A688+J688</f>
        <v>44660</v>
      </c>
      <c r="L688" s="5">
        <f t="shared" ref="L688:L693" si="468">MONTH(K688)</f>
        <v>4</v>
      </c>
      <c r="M688" s="5">
        <f t="shared" ref="M688:M693" si="469">YEAR(K688)</f>
        <v>2022</v>
      </c>
      <c r="N688" s="7">
        <v>2090</v>
      </c>
      <c r="O688" s="7">
        <f t="shared" ref="O688:O693" si="470">-N688</f>
        <v>-2090</v>
      </c>
      <c r="P688" s="7">
        <f t="shared" ref="P688:P693" si="471">SUM(N688+O688)</f>
        <v>0</v>
      </c>
      <c r="Q688" s="8">
        <f t="shared" ref="Q688:Q693" si="472">SUM(Q687+N688)</f>
        <v>1210969.4500000002</v>
      </c>
      <c r="R688" s="43" t="s">
        <v>5</v>
      </c>
      <c r="S688" s="12" t="s">
        <v>757</v>
      </c>
    </row>
    <row r="689" spans="1:19" x14ac:dyDescent="0.35">
      <c r="A689" s="4">
        <v>44660</v>
      </c>
      <c r="B689" s="5">
        <f t="shared" si="465"/>
        <v>4</v>
      </c>
      <c r="C689" s="5">
        <f t="shared" si="466"/>
        <v>2022</v>
      </c>
      <c r="D689" s="5" t="s">
        <v>701</v>
      </c>
      <c r="E689" s="5" t="s">
        <v>715</v>
      </c>
      <c r="F689" s="6" t="s">
        <v>716</v>
      </c>
      <c r="G689" s="13" t="s">
        <v>717</v>
      </c>
      <c r="H689" s="5">
        <v>1</v>
      </c>
      <c r="I689" s="5" t="s">
        <v>5</v>
      </c>
      <c r="J689" s="5">
        <v>0</v>
      </c>
      <c r="K689" s="4">
        <f t="shared" si="467"/>
        <v>44660</v>
      </c>
      <c r="L689" s="5">
        <f t="shared" si="468"/>
        <v>4</v>
      </c>
      <c r="M689" s="5">
        <f t="shared" si="469"/>
        <v>2022</v>
      </c>
      <c r="N689" s="7">
        <v>350</v>
      </c>
      <c r="O689" s="7">
        <f t="shared" si="470"/>
        <v>-350</v>
      </c>
      <c r="P689" s="7">
        <f t="shared" si="471"/>
        <v>0</v>
      </c>
      <c r="Q689" s="8">
        <f t="shared" si="472"/>
        <v>1211319.4500000002</v>
      </c>
      <c r="R689" s="43" t="s">
        <v>5</v>
      </c>
      <c r="S689" s="12" t="s">
        <v>757</v>
      </c>
    </row>
    <row r="690" spans="1:19" x14ac:dyDescent="0.35">
      <c r="A690" s="4">
        <v>44660</v>
      </c>
      <c r="B690" s="5">
        <f t="shared" si="465"/>
        <v>4</v>
      </c>
      <c r="C690" s="5">
        <f t="shared" si="466"/>
        <v>2022</v>
      </c>
      <c r="D690" s="5" t="s">
        <v>701</v>
      </c>
      <c r="E690" s="5" t="s">
        <v>715</v>
      </c>
      <c r="F690" s="6" t="s">
        <v>716</v>
      </c>
      <c r="G690" s="13" t="s">
        <v>665</v>
      </c>
      <c r="H690" s="5">
        <v>1</v>
      </c>
      <c r="I690" s="5" t="s">
        <v>5</v>
      </c>
      <c r="J690" s="5">
        <v>0</v>
      </c>
      <c r="K690" s="4">
        <f t="shared" si="467"/>
        <v>44660</v>
      </c>
      <c r="L690" s="5">
        <f t="shared" si="468"/>
        <v>4</v>
      </c>
      <c r="M690" s="5">
        <f t="shared" si="469"/>
        <v>2022</v>
      </c>
      <c r="N690" s="7">
        <v>294</v>
      </c>
      <c r="O690" s="7">
        <f t="shared" si="470"/>
        <v>-294</v>
      </c>
      <c r="P690" s="7">
        <f t="shared" si="471"/>
        <v>0</v>
      </c>
      <c r="Q690" s="8">
        <f t="shared" si="472"/>
        <v>1211613.4500000002</v>
      </c>
      <c r="R690" s="43" t="s">
        <v>5</v>
      </c>
      <c r="S690" s="12" t="s">
        <v>757</v>
      </c>
    </row>
    <row r="691" spans="1:19" x14ac:dyDescent="0.35">
      <c r="A691" s="4">
        <v>44660</v>
      </c>
      <c r="B691" s="5">
        <f t="shared" si="465"/>
        <v>4</v>
      </c>
      <c r="C691" s="5">
        <f t="shared" si="466"/>
        <v>2022</v>
      </c>
      <c r="D691" s="5" t="s">
        <v>701</v>
      </c>
      <c r="E691" s="5" t="s">
        <v>715</v>
      </c>
      <c r="F691" s="6" t="s">
        <v>716</v>
      </c>
      <c r="G691" s="13" t="s">
        <v>66</v>
      </c>
      <c r="H691" s="5">
        <v>1</v>
      </c>
      <c r="I691" s="5" t="s">
        <v>5</v>
      </c>
      <c r="J691" s="5">
        <v>0</v>
      </c>
      <c r="K691" s="4">
        <f t="shared" si="467"/>
        <v>44660</v>
      </c>
      <c r="L691" s="5">
        <f t="shared" si="468"/>
        <v>4</v>
      </c>
      <c r="M691" s="5">
        <f t="shared" si="469"/>
        <v>2022</v>
      </c>
      <c r="N691" s="7">
        <v>62.5</v>
      </c>
      <c r="O691" s="7">
        <f t="shared" si="470"/>
        <v>-62.5</v>
      </c>
      <c r="P691" s="7">
        <f t="shared" si="471"/>
        <v>0</v>
      </c>
      <c r="Q691" s="8">
        <f t="shared" si="472"/>
        <v>1211675.9500000002</v>
      </c>
      <c r="R691" s="43" t="s">
        <v>5</v>
      </c>
      <c r="S691" s="12" t="s">
        <v>757</v>
      </c>
    </row>
    <row r="692" spans="1:19" x14ac:dyDescent="0.35">
      <c r="A692" s="4">
        <v>44660</v>
      </c>
      <c r="B692" s="5">
        <f t="shared" si="465"/>
        <v>4</v>
      </c>
      <c r="C692" s="5">
        <f t="shared" si="466"/>
        <v>2022</v>
      </c>
      <c r="D692" s="5" t="s">
        <v>701</v>
      </c>
      <c r="E692" s="5" t="s">
        <v>715</v>
      </c>
      <c r="F692" s="6" t="s">
        <v>716</v>
      </c>
      <c r="G692" s="13" t="s">
        <v>670</v>
      </c>
      <c r="H692" s="5">
        <v>1</v>
      </c>
      <c r="I692" s="5" t="s">
        <v>5</v>
      </c>
      <c r="J692" s="5">
        <v>0</v>
      </c>
      <c r="K692" s="4">
        <f t="shared" si="467"/>
        <v>44660</v>
      </c>
      <c r="L692" s="5">
        <f t="shared" si="468"/>
        <v>4</v>
      </c>
      <c r="M692" s="5">
        <f t="shared" si="469"/>
        <v>2022</v>
      </c>
      <c r="N692" s="7">
        <v>1000</v>
      </c>
      <c r="O692" s="7">
        <f t="shared" si="470"/>
        <v>-1000</v>
      </c>
      <c r="P692" s="7">
        <f t="shared" si="471"/>
        <v>0</v>
      </c>
      <c r="Q692" s="8">
        <f t="shared" si="472"/>
        <v>1212675.9500000002</v>
      </c>
      <c r="R692" s="43" t="s">
        <v>5</v>
      </c>
      <c r="S692" s="12" t="s">
        <v>757</v>
      </c>
    </row>
    <row r="693" spans="1:19" x14ac:dyDescent="0.35">
      <c r="A693" s="4">
        <v>44660</v>
      </c>
      <c r="B693" s="5">
        <f t="shared" si="465"/>
        <v>4</v>
      </c>
      <c r="C693" s="5">
        <f t="shared" si="466"/>
        <v>2022</v>
      </c>
      <c r="D693" s="5" t="s">
        <v>701</v>
      </c>
      <c r="E693" s="5" t="s">
        <v>715</v>
      </c>
      <c r="F693" s="6" t="s">
        <v>716</v>
      </c>
      <c r="G693" s="13" t="s">
        <v>677</v>
      </c>
      <c r="H693" s="5">
        <v>1</v>
      </c>
      <c r="I693" s="5" t="s">
        <v>5</v>
      </c>
      <c r="J693" s="5">
        <v>0</v>
      </c>
      <c r="K693" s="4">
        <f t="shared" si="467"/>
        <v>44660</v>
      </c>
      <c r="L693" s="5">
        <f t="shared" si="468"/>
        <v>4</v>
      </c>
      <c r="M693" s="5">
        <f t="shared" si="469"/>
        <v>2022</v>
      </c>
      <c r="N693" s="7">
        <v>85</v>
      </c>
      <c r="O693" s="7">
        <f t="shared" si="470"/>
        <v>-85</v>
      </c>
      <c r="P693" s="7">
        <f t="shared" si="471"/>
        <v>0</v>
      </c>
      <c r="Q693" s="8">
        <f t="shared" si="472"/>
        <v>1212760.9500000002</v>
      </c>
      <c r="R693" s="43" t="s">
        <v>5</v>
      </c>
      <c r="S693" s="12" t="s">
        <v>757</v>
      </c>
    </row>
    <row r="694" spans="1:19" x14ac:dyDescent="0.35">
      <c r="A694" s="4">
        <v>44663</v>
      </c>
      <c r="B694" s="5">
        <f t="shared" ref="B694:B701" si="473">MONTH(A694)</f>
        <v>4</v>
      </c>
      <c r="C694" s="5">
        <f t="shared" ref="C694:C701" si="474">YEAR(A694)</f>
        <v>2022</v>
      </c>
      <c r="D694" s="5" t="s">
        <v>702</v>
      </c>
      <c r="E694" s="5" t="s">
        <v>646</v>
      </c>
      <c r="F694" s="6" t="s">
        <v>647</v>
      </c>
      <c r="G694" s="13" t="s">
        <v>718</v>
      </c>
      <c r="H694" s="5">
        <v>2</v>
      </c>
      <c r="I694" s="5" t="s">
        <v>5</v>
      </c>
      <c r="J694" s="5">
        <v>0</v>
      </c>
      <c r="K694" s="4">
        <f t="shared" ref="K694:K700" si="475">A694+J694</f>
        <v>44663</v>
      </c>
      <c r="L694" s="5">
        <f t="shared" ref="L694:L700" si="476">MONTH(K694)</f>
        <v>4</v>
      </c>
      <c r="M694" s="5">
        <f t="shared" ref="M694:M700" si="477">YEAR(K694)</f>
        <v>2022</v>
      </c>
      <c r="N694" s="7">
        <v>200</v>
      </c>
      <c r="P694" s="7">
        <f t="shared" ref="P694:P700" si="478">SUM(N694+O694)</f>
        <v>200</v>
      </c>
      <c r="Q694" s="8">
        <f t="shared" ref="Q694:Q700" si="479">SUM(Q693+N694)</f>
        <v>1212960.9500000002</v>
      </c>
      <c r="R694" s="43" t="s">
        <v>5</v>
      </c>
      <c r="S694" s="12"/>
    </row>
    <row r="695" spans="1:19" x14ac:dyDescent="0.35">
      <c r="A695" s="4">
        <v>44663</v>
      </c>
      <c r="B695" s="5">
        <f t="shared" si="473"/>
        <v>4</v>
      </c>
      <c r="C695" s="5">
        <f t="shared" si="474"/>
        <v>2022</v>
      </c>
      <c r="D695" s="5" t="s">
        <v>702</v>
      </c>
      <c r="E695" s="5" t="s">
        <v>646</v>
      </c>
      <c r="F695" s="6" t="s">
        <v>647</v>
      </c>
      <c r="G695" s="13" t="s">
        <v>298</v>
      </c>
      <c r="H695" s="5">
        <v>1</v>
      </c>
      <c r="I695" s="5" t="s">
        <v>5</v>
      </c>
      <c r="J695" s="5">
        <v>0</v>
      </c>
      <c r="K695" s="4">
        <f t="shared" si="475"/>
        <v>44663</v>
      </c>
      <c r="L695" s="5">
        <f t="shared" si="476"/>
        <v>4</v>
      </c>
      <c r="M695" s="5">
        <f t="shared" si="477"/>
        <v>2022</v>
      </c>
      <c r="N695" s="7">
        <v>390</v>
      </c>
      <c r="P695" s="7">
        <f t="shared" si="478"/>
        <v>390</v>
      </c>
      <c r="Q695" s="8">
        <f t="shared" si="479"/>
        <v>1213350.9500000002</v>
      </c>
      <c r="R695" s="43" t="s">
        <v>5</v>
      </c>
      <c r="S695" s="12"/>
    </row>
    <row r="696" spans="1:19" x14ac:dyDescent="0.35">
      <c r="A696" s="4">
        <v>44664</v>
      </c>
      <c r="B696" s="5">
        <f t="shared" si="473"/>
        <v>4</v>
      </c>
      <c r="C696" s="5">
        <f t="shared" si="474"/>
        <v>2022</v>
      </c>
      <c r="D696" s="5" t="s">
        <v>703</v>
      </c>
      <c r="E696" s="5" t="s">
        <v>715</v>
      </c>
      <c r="F696" s="6" t="s">
        <v>716</v>
      </c>
      <c r="G696" s="13" t="s">
        <v>665</v>
      </c>
      <c r="H696" s="5">
        <v>2</v>
      </c>
      <c r="I696" s="5" t="s">
        <v>5</v>
      </c>
      <c r="J696" s="5">
        <v>0</v>
      </c>
      <c r="K696" s="4">
        <f t="shared" si="475"/>
        <v>44664</v>
      </c>
      <c r="L696" s="5">
        <f t="shared" si="476"/>
        <v>4</v>
      </c>
      <c r="M696" s="5">
        <f t="shared" si="477"/>
        <v>2022</v>
      </c>
      <c r="N696" s="7">
        <v>588</v>
      </c>
      <c r="O696" s="7">
        <f t="shared" ref="O696" si="480">-N696</f>
        <v>-588</v>
      </c>
      <c r="P696" s="7">
        <f t="shared" si="478"/>
        <v>0</v>
      </c>
      <c r="Q696" s="8">
        <f t="shared" si="479"/>
        <v>1213938.9500000002</v>
      </c>
      <c r="R696" s="43" t="s">
        <v>5</v>
      </c>
      <c r="S696" s="12" t="s">
        <v>759</v>
      </c>
    </row>
    <row r="697" spans="1:19" x14ac:dyDescent="0.35">
      <c r="A697" s="4">
        <v>44664</v>
      </c>
      <c r="B697" s="5">
        <f t="shared" si="473"/>
        <v>4</v>
      </c>
      <c r="C697" s="5">
        <f t="shared" si="474"/>
        <v>2022</v>
      </c>
      <c r="D697" s="5" t="s">
        <v>704</v>
      </c>
      <c r="E697" s="5" t="s">
        <v>416</v>
      </c>
      <c r="F697" s="6" t="s">
        <v>417</v>
      </c>
      <c r="G697" s="13" t="s">
        <v>99</v>
      </c>
      <c r="H697" s="5">
        <v>3</v>
      </c>
      <c r="I697" s="5" t="s">
        <v>5</v>
      </c>
      <c r="J697" s="5">
        <v>0</v>
      </c>
      <c r="K697" s="4">
        <f t="shared" si="475"/>
        <v>44664</v>
      </c>
      <c r="L697" s="5">
        <f t="shared" si="476"/>
        <v>4</v>
      </c>
      <c r="M697" s="5">
        <f t="shared" si="477"/>
        <v>2022</v>
      </c>
      <c r="N697" s="7">
        <v>6270</v>
      </c>
      <c r="P697" s="7">
        <f t="shared" si="478"/>
        <v>6270</v>
      </c>
      <c r="Q697" s="8">
        <f t="shared" si="479"/>
        <v>1220208.9500000002</v>
      </c>
      <c r="R697" s="43" t="s">
        <v>5</v>
      </c>
      <c r="S697" s="12"/>
    </row>
    <row r="698" spans="1:19" x14ac:dyDescent="0.35">
      <c r="A698" s="4">
        <v>44664</v>
      </c>
      <c r="B698" s="5">
        <f t="shared" si="473"/>
        <v>4</v>
      </c>
      <c r="C698" s="5">
        <f t="shared" si="474"/>
        <v>2022</v>
      </c>
      <c r="D698" s="5" t="s">
        <v>704</v>
      </c>
      <c r="E698" s="5" t="s">
        <v>416</v>
      </c>
      <c r="F698" s="6" t="s">
        <v>417</v>
      </c>
      <c r="G698" s="13" t="s">
        <v>719</v>
      </c>
      <c r="H698" s="5">
        <v>5</v>
      </c>
      <c r="I698" s="5" t="s">
        <v>5</v>
      </c>
      <c r="J698" s="5">
        <v>0</v>
      </c>
      <c r="K698" s="4">
        <f t="shared" si="475"/>
        <v>44664</v>
      </c>
      <c r="L698" s="5">
        <f t="shared" si="476"/>
        <v>4</v>
      </c>
      <c r="M698" s="5">
        <f t="shared" si="477"/>
        <v>2022</v>
      </c>
      <c r="N698" s="7">
        <v>2646</v>
      </c>
      <c r="P698" s="7">
        <f t="shared" si="478"/>
        <v>2646</v>
      </c>
      <c r="Q698" s="8">
        <f t="shared" si="479"/>
        <v>1222854.9500000002</v>
      </c>
      <c r="R698" s="43" t="s">
        <v>5</v>
      </c>
      <c r="S698" s="12"/>
    </row>
    <row r="699" spans="1:19" x14ac:dyDescent="0.35">
      <c r="A699" s="4">
        <v>44664</v>
      </c>
      <c r="B699" s="5">
        <f t="shared" si="473"/>
        <v>4</v>
      </c>
      <c r="C699" s="5">
        <f t="shared" si="474"/>
        <v>2022</v>
      </c>
      <c r="D699" s="5" t="s">
        <v>704</v>
      </c>
      <c r="E699" s="5" t="s">
        <v>416</v>
      </c>
      <c r="F699" s="6" t="s">
        <v>417</v>
      </c>
      <c r="G699" s="13" t="s">
        <v>666</v>
      </c>
      <c r="H699" s="5">
        <v>6</v>
      </c>
      <c r="I699" s="5" t="s">
        <v>5</v>
      </c>
      <c r="J699" s="5">
        <v>0</v>
      </c>
      <c r="K699" s="4">
        <f t="shared" si="475"/>
        <v>44664</v>
      </c>
      <c r="L699" s="5">
        <f t="shared" si="476"/>
        <v>4</v>
      </c>
      <c r="M699" s="5">
        <f t="shared" si="477"/>
        <v>2022</v>
      </c>
      <c r="N699" s="7">
        <v>1872</v>
      </c>
      <c r="P699" s="7">
        <f t="shared" si="478"/>
        <v>1872</v>
      </c>
      <c r="Q699" s="8">
        <f t="shared" si="479"/>
        <v>1224726.9500000002</v>
      </c>
      <c r="R699" s="43" t="s">
        <v>5</v>
      </c>
      <c r="S699" s="12"/>
    </row>
    <row r="700" spans="1:19" x14ac:dyDescent="0.35">
      <c r="A700" s="4">
        <v>44664</v>
      </c>
      <c r="B700" s="5">
        <f t="shared" si="473"/>
        <v>4</v>
      </c>
      <c r="C700" s="5">
        <f t="shared" si="474"/>
        <v>2022</v>
      </c>
      <c r="D700" s="5" t="s">
        <v>704</v>
      </c>
      <c r="E700" s="5" t="s">
        <v>416</v>
      </c>
      <c r="F700" s="6" t="s">
        <v>417</v>
      </c>
      <c r="G700" s="13" t="s">
        <v>66</v>
      </c>
      <c r="H700" s="5">
        <v>3</v>
      </c>
      <c r="I700" s="5" t="s">
        <v>5</v>
      </c>
      <c r="J700" s="5">
        <v>0</v>
      </c>
      <c r="K700" s="4">
        <f t="shared" si="475"/>
        <v>44664</v>
      </c>
      <c r="L700" s="5">
        <f t="shared" si="476"/>
        <v>4</v>
      </c>
      <c r="M700" s="5">
        <f t="shared" si="477"/>
        <v>2022</v>
      </c>
      <c r="N700" s="7">
        <v>187.5</v>
      </c>
      <c r="P700" s="7">
        <f t="shared" si="478"/>
        <v>187.5</v>
      </c>
      <c r="Q700" s="8">
        <f t="shared" si="479"/>
        <v>1224914.4500000002</v>
      </c>
      <c r="R700" s="43" t="s">
        <v>5</v>
      </c>
      <c r="S700" s="12"/>
    </row>
    <row r="701" spans="1:19" x14ac:dyDescent="0.35">
      <c r="A701" s="4">
        <v>44665</v>
      </c>
      <c r="B701" s="5">
        <f t="shared" si="473"/>
        <v>4</v>
      </c>
      <c r="C701" s="5">
        <f t="shared" si="474"/>
        <v>2022</v>
      </c>
      <c r="D701" s="5" t="s">
        <v>705</v>
      </c>
      <c r="E701" s="5" t="s">
        <v>483</v>
      </c>
      <c r="F701" s="6" t="s">
        <v>500</v>
      </c>
      <c r="G701" s="13" t="s">
        <v>69</v>
      </c>
      <c r="H701" s="5">
        <v>2</v>
      </c>
      <c r="I701" s="5" t="s">
        <v>5</v>
      </c>
      <c r="J701" s="5">
        <v>0</v>
      </c>
      <c r="K701" s="4">
        <f t="shared" ref="K701:K723" si="481">A701+J701</f>
        <v>44665</v>
      </c>
      <c r="L701" s="5">
        <f t="shared" ref="L701:L723" si="482">MONTH(K701)</f>
        <v>4</v>
      </c>
      <c r="M701" s="5">
        <f t="shared" ref="M701:M723" si="483">YEAR(K701)</f>
        <v>2022</v>
      </c>
      <c r="N701" s="7">
        <v>4136</v>
      </c>
      <c r="P701" s="7">
        <f t="shared" ref="P701:P723" si="484">SUM(N701+O701)</f>
        <v>4136</v>
      </c>
      <c r="Q701" s="8">
        <f t="shared" ref="Q701:Q723" si="485">SUM(Q700+N701)</f>
        <v>1229050.4500000002</v>
      </c>
      <c r="R701" s="43" t="s">
        <v>5</v>
      </c>
      <c r="S701" s="12"/>
    </row>
    <row r="702" spans="1:19" x14ac:dyDescent="0.35">
      <c r="A702" s="4">
        <v>44665</v>
      </c>
      <c r="B702" s="5">
        <f t="shared" ref="B702:B703" si="486">MONTH(A702)</f>
        <v>4</v>
      </c>
      <c r="C702" s="5">
        <f t="shared" ref="C702:C703" si="487">YEAR(A702)</f>
        <v>2022</v>
      </c>
      <c r="D702" s="5" t="s">
        <v>705</v>
      </c>
      <c r="E702" s="5" t="s">
        <v>483</v>
      </c>
      <c r="F702" s="6" t="s">
        <v>500</v>
      </c>
      <c r="G702" s="13" t="s">
        <v>665</v>
      </c>
      <c r="H702" s="5">
        <v>5</v>
      </c>
      <c r="I702" s="5" t="s">
        <v>5</v>
      </c>
      <c r="J702" s="5">
        <v>0</v>
      </c>
      <c r="K702" s="4">
        <f t="shared" si="481"/>
        <v>44665</v>
      </c>
      <c r="L702" s="5">
        <f t="shared" si="482"/>
        <v>4</v>
      </c>
      <c r="M702" s="5">
        <f t="shared" si="483"/>
        <v>2022</v>
      </c>
      <c r="N702" s="7">
        <v>1440</v>
      </c>
      <c r="P702" s="7">
        <f t="shared" si="484"/>
        <v>1440</v>
      </c>
      <c r="Q702" s="8">
        <f t="shared" si="485"/>
        <v>1230490.4500000002</v>
      </c>
      <c r="R702" s="43" t="s">
        <v>5</v>
      </c>
      <c r="S702" s="12"/>
    </row>
    <row r="703" spans="1:19" x14ac:dyDescent="0.35">
      <c r="A703" s="4">
        <v>44665</v>
      </c>
      <c r="B703" s="5">
        <f t="shared" si="486"/>
        <v>4</v>
      </c>
      <c r="C703" s="5">
        <f t="shared" si="487"/>
        <v>2022</v>
      </c>
      <c r="D703" s="5" t="s">
        <v>705</v>
      </c>
      <c r="E703" s="5" t="s">
        <v>483</v>
      </c>
      <c r="F703" s="6" t="s">
        <v>500</v>
      </c>
      <c r="G703" s="13" t="s">
        <v>677</v>
      </c>
      <c r="H703" s="5">
        <v>2</v>
      </c>
      <c r="I703" s="5" t="s">
        <v>5</v>
      </c>
      <c r="J703" s="5">
        <v>0</v>
      </c>
      <c r="K703" s="4">
        <f t="shared" si="481"/>
        <v>44665</v>
      </c>
      <c r="L703" s="5">
        <f t="shared" si="482"/>
        <v>4</v>
      </c>
      <c r="M703" s="5">
        <f t="shared" si="483"/>
        <v>2022</v>
      </c>
      <c r="N703" s="7">
        <v>170</v>
      </c>
      <c r="P703" s="7">
        <f t="shared" si="484"/>
        <v>170</v>
      </c>
      <c r="Q703" s="8">
        <f t="shared" si="485"/>
        <v>1230660.4500000002</v>
      </c>
      <c r="R703" s="43" t="s">
        <v>5</v>
      </c>
      <c r="S703" s="12"/>
    </row>
    <row r="704" spans="1:19" x14ac:dyDescent="0.35">
      <c r="A704" s="4">
        <v>44666</v>
      </c>
      <c r="B704" s="5">
        <f t="shared" ref="B704:B724" si="488">MONTH(A704)</f>
        <v>4</v>
      </c>
      <c r="C704" s="5">
        <f t="shared" ref="C704:C724" si="489">YEAR(A704)</f>
        <v>2022</v>
      </c>
      <c r="D704" s="5" t="s">
        <v>706</v>
      </c>
      <c r="E704" s="5" t="s">
        <v>715</v>
      </c>
      <c r="F704" s="6" t="s">
        <v>716</v>
      </c>
      <c r="G704" s="13" t="s">
        <v>69</v>
      </c>
      <c r="H704" s="5">
        <v>1</v>
      </c>
      <c r="I704" s="5" t="s">
        <v>5</v>
      </c>
      <c r="J704" s="5">
        <v>0</v>
      </c>
      <c r="K704" s="4">
        <f t="shared" si="481"/>
        <v>44666</v>
      </c>
      <c r="L704" s="5">
        <f t="shared" si="482"/>
        <v>4</v>
      </c>
      <c r="M704" s="5">
        <f t="shared" si="483"/>
        <v>2022</v>
      </c>
      <c r="N704" s="7">
        <v>2090</v>
      </c>
      <c r="O704" s="7">
        <f t="shared" ref="O704:O705" si="490">-N704</f>
        <v>-2090</v>
      </c>
      <c r="P704" s="7">
        <f t="shared" si="484"/>
        <v>0</v>
      </c>
      <c r="Q704" s="8">
        <f t="shared" si="485"/>
        <v>1232750.4500000002</v>
      </c>
      <c r="R704" s="43" t="s">
        <v>5</v>
      </c>
      <c r="S704" s="12" t="s">
        <v>761</v>
      </c>
    </row>
    <row r="705" spans="1:19" x14ac:dyDescent="0.35">
      <c r="A705" s="4">
        <v>44666</v>
      </c>
      <c r="B705" s="5">
        <f t="shared" si="488"/>
        <v>4</v>
      </c>
      <c r="C705" s="5">
        <f t="shared" si="489"/>
        <v>2022</v>
      </c>
      <c r="D705" s="5" t="s">
        <v>706</v>
      </c>
      <c r="E705" s="5" t="s">
        <v>715</v>
      </c>
      <c r="F705" s="6" t="s">
        <v>716</v>
      </c>
      <c r="G705" s="13" t="s">
        <v>677</v>
      </c>
      <c r="H705" s="5">
        <v>1</v>
      </c>
      <c r="I705" s="5" t="s">
        <v>5</v>
      </c>
      <c r="J705" s="5">
        <v>0</v>
      </c>
      <c r="K705" s="4">
        <f t="shared" si="481"/>
        <v>44666</v>
      </c>
      <c r="L705" s="5">
        <f t="shared" si="482"/>
        <v>4</v>
      </c>
      <c r="M705" s="5">
        <f t="shared" si="483"/>
        <v>2022</v>
      </c>
      <c r="N705" s="7">
        <v>85</v>
      </c>
      <c r="O705" s="7">
        <f t="shared" si="490"/>
        <v>-85</v>
      </c>
      <c r="P705" s="7">
        <f t="shared" si="484"/>
        <v>0</v>
      </c>
      <c r="Q705" s="8">
        <f t="shared" si="485"/>
        <v>1232835.4500000002</v>
      </c>
      <c r="R705" s="43" t="s">
        <v>5</v>
      </c>
      <c r="S705" s="12" t="s">
        <v>761</v>
      </c>
    </row>
    <row r="706" spans="1:19" x14ac:dyDescent="0.35">
      <c r="A706" s="4">
        <v>44667</v>
      </c>
      <c r="B706" s="5">
        <f t="shared" si="488"/>
        <v>4</v>
      </c>
      <c r="C706" s="5">
        <f t="shared" si="489"/>
        <v>2022</v>
      </c>
      <c r="D706" s="5" t="s">
        <v>707</v>
      </c>
      <c r="E706" s="5" t="s">
        <v>416</v>
      </c>
      <c r="F706" s="6" t="s">
        <v>417</v>
      </c>
      <c r="G706" s="13" t="s">
        <v>99</v>
      </c>
      <c r="H706" s="5">
        <v>3</v>
      </c>
      <c r="I706" s="5" t="s">
        <v>5</v>
      </c>
      <c r="J706" s="5">
        <v>0</v>
      </c>
      <c r="K706" s="4">
        <f t="shared" si="481"/>
        <v>44667</v>
      </c>
      <c r="L706" s="5">
        <f t="shared" si="482"/>
        <v>4</v>
      </c>
      <c r="M706" s="5">
        <f t="shared" si="483"/>
        <v>2022</v>
      </c>
      <c r="N706" s="7">
        <v>6270</v>
      </c>
      <c r="P706" s="7">
        <f t="shared" si="484"/>
        <v>6270</v>
      </c>
      <c r="Q706" s="8">
        <f t="shared" si="485"/>
        <v>1239105.4500000002</v>
      </c>
      <c r="R706" s="43" t="s">
        <v>5</v>
      </c>
      <c r="S706" s="12"/>
    </row>
    <row r="707" spans="1:19" x14ac:dyDescent="0.35">
      <c r="A707" s="4">
        <v>44667</v>
      </c>
      <c r="B707" s="5">
        <f t="shared" si="488"/>
        <v>4</v>
      </c>
      <c r="C707" s="5">
        <f t="shared" si="489"/>
        <v>2022</v>
      </c>
      <c r="D707" s="5" t="s">
        <v>707</v>
      </c>
      <c r="E707" s="5" t="s">
        <v>416</v>
      </c>
      <c r="F707" s="6" t="s">
        <v>417</v>
      </c>
      <c r="G707" s="13" t="s">
        <v>665</v>
      </c>
      <c r="H707" s="5">
        <v>7</v>
      </c>
      <c r="I707" s="5" t="s">
        <v>5</v>
      </c>
      <c r="J707" s="5">
        <v>0</v>
      </c>
      <c r="K707" s="4">
        <f t="shared" si="481"/>
        <v>44667</v>
      </c>
      <c r="L707" s="5">
        <f t="shared" si="482"/>
        <v>4</v>
      </c>
      <c r="M707" s="5">
        <f t="shared" si="483"/>
        <v>2022</v>
      </c>
      <c r="N707" s="7">
        <v>2058</v>
      </c>
      <c r="P707" s="7">
        <f t="shared" si="484"/>
        <v>2058</v>
      </c>
      <c r="Q707" s="8">
        <f t="shared" si="485"/>
        <v>1241163.4500000002</v>
      </c>
      <c r="R707" s="43" t="s">
        <v>5</v>
      </c>
      <c r="S707" s="12"/>
    </row>
    <row r="708" spans="1:19" x14ac:dyDescent="0.35">
      <c r="A708" s="4">
        <v>44667</v>
      </c>
      <c r="B708" s="5">
        <f t="shared" si="488"/>
        <v>4</v>
      </c>
      <c r="C708" s="5">
        <f t="shared" si="489"/>
        <v>2022</v>
      </c>
      <c r="D708" s="5" t="s">
        <v>707</v>
      </c>
      <c r="E708" s="5" t="s">
        <v>416</v>
      </c>
      <c r="F708" s="6" t="s">
        <v>417</v>
      </c>
      <c r="G708" s="13" t="s">
        <v>666</v>
      </c>
      <c r="H708" s="5">
        <v>4</v>
      </c>
      <c r="I708" s="5" t="s">
        <v>5</v>
      </c>
      <c r="J708" s="5">
        <v>0</v>
      </c>
      <c r="K708" s="4">
        <f t="shared" si="481"/>
        <v>44667</v>
      </c>
      <c r="L708" s="5">
        <f t="shared" si="482"/>
        <v>4</v>
      </c>
      <c r="M708" s="5">
        <f t="shared" si="483"/>
        <v>2022</v>
      </c>
      <c r="N708" s="7">
        <v>1248</v>
      </c>
      <c r="P708" s="7">
        <f t="shared" si="484"/>
        <v>1248</v>
      </c>
      <c r="Q708" s="8">
        <f t="shared" si="485"/>
        <v>1242411.4500000002</v>
      </c>
      <c r="R708" s="43" t="s">
        <v>5</v>
      </c>
      <c r="S708" s="12"/>
    </row>
    <row r="709" spans="1:19" x14ac:dyDescent="0.35">
      <c r="A709" s="4">
        <v>44667</v>
      </c>
      <c r="B709" s="5">
        <f t="shared" si="488"/>
        <v>4</v>
      </c>
      <c r="C709" s="5">
        <f t="shared" si="489"/>
        <v>2022</v>
      </c>
      <c r="D709" s="5" t="s">
        <v>707</v>
      </c>
      <c r="E709" s="5" t="s">
        <v>416</v>
      </c>
      <c r="F709" s="6" t="s">
        <v>417</v>
      </c>
      <c r="G709" s="13" t="s">
        <v>66</v>
      </c>
      <c r="H709" s="5">
        <v>3</v>
      </c>
      <c r="I709" s="5" t="s">
        <v>5</v>
      </c>
      <c r="J709" s="5">
        <v>0</v>
      </c>
      <c r="K709" s="4">
        <f t="shared" si="481"/>
        <v>44667</v>
      </c>
      <c r="L709" s="5">
        <f t="shared" si="482"/>
        <v>4</v>
      </c>
      <c r="M709" s="5">
        <f t="shared" si="483"/>
        <v>2022</v>
      </c>
      <c r="N709" s="7">
        <v>187.5</v>
      </c>
      <c r="P709" s="7">
        <f t="shared" si="484"/>
        <v>187.5</v>
      </c>
      <c r="Q709" s="8">
        <f t="shared" si="485"/>
        <v>1242598.9500000002</v>
      </c>
      <c r="R709" s="43" t="s">
        <v>5</v>
      </c>
      <c r="S709" s="12"/>
    </row>
    <row r="710" spans="1:19" x14ac:dyDescent="0.35">
      <c r="A710" s="4">
        <v>44667</v>
      </c>
      <c r="B710" s="5">
        <f t="shared" si="488"/>
        <v>4</v>
      </c>
      <c r="C710" s="5">
        <f t="shared" si="489"/>
        <v>2022</v>
      </c>
      <c r="D710" s="5" t="s">
        <v>707</v>
      </c>
      <c r="E710" s="5" t="s">
        <v>416</v>
      </c>
      <c r="F710" s="6" t="s">
        <v>417</v>
      </c>
      <c r="G710" s="13" t="s">
        <v>677</v>
      </c>
      <c r="H710" s="5">
        <v>4</v>
      </c>
      <c r="I710" s="5" t="s">
        <v>5</v>
      </c>
      <c r="J710" s="5">
        <v>0</v>
      </c>
      <c r="K710" s="4">
        <f t="shared" si="481"/>
        <v>44667</v>
      </c>
      <c r="L710" s="5">
        <f t="shared" si="482"/>
        <v>4</v>
      </c>
      <c r="M710" s="5">
        <f t="shared" si="483"/>
        <v>2022</v>
      </c>
      <c r="N710" s="7">
        <v>340</v>
      </c>
      <c r="P710" s="7">
        <f t="shared" si="484"/>
        <v>340</v>
      </c>
      <c r="Q710" s="8">
        <f t="shared" si="485"/>
        <v>1242938.9500000002</v>
      </c>
      <c r="R710" s="43" t="s">
        <v>5</v>
      </c>
      <c r="S710" s="12"/>
    </row>
    <row r="711" spans="1:19" x14ac:dyDescent="0.35">
      <c r="A711" s="4">
        <v>44667</v>
      </c>
      <c r="B711" s="5">
        <f t="shared" si="488"/>
        <v>4</v>
      </c>
      <c r="C711" s="5">
        <f t="shared" si="489"/>
        <v>2022</v>
      </c>
      <c r="D711" s="5" t="s">
        <v>708</v>
      </c>
      <c r="E711" s="5" t="s">
        <v>675</v>
      </c>
      <c r="F711" s="6" t="s">
        <v>676</v>
      </c>
      <c r="G711" s="13" t="s">
        <v>720</v>
      </c>
      <c r="H711" s="5">
        <v>5</v>
      </c>
      <c r="I711" s="5" t="s">
        <v>5</v>
      </c>
      <c r="J711" s="5">
        <v>0</v>
      </c>
      <c r="K711" s="4">
        <f t="shared" si="481"/>
        <v>44667</v>
      </c>
      <c r="L711" s="5">
        <f t="shared" si="482"/>
        <v>4</v>
      </c>
      <c r="M711" s="5">
        <f t="shared" si="483"/>
        <v>2022</v>
      </c>
      <c r="N711" s="7">
        <v>10450</v>
      </c>
      <c r="P711" s="7">
        <f t="shared" si="484"/>
        <v>10450</v>
      </c>
      <c r="Q711" s="8">
        <f t="shared" si="485"/>
        <v>1253388.9500000002</v>
      </c>
      <c r="R711" s="43" t="s">
        <v>5</v>
      </c>
      <c r="S711" s="12"/>
    </row>
    <row r="712" spans="1:19" x14ac:dyDescent="0.35">
      <c r="A712" s="4">
        <v>44667</v>
      </c>
      <c r="B712" s="5">
        <f t="shared" si="488"/>
        <v>4</v>
      </c>
      <c r="C712" s="5">
        <f t="shared" si="489"/>
        <v>2022</v>
      </c>
      <c r="D712" s="5" t="s">
        <v>708</v>
      </c>
      <c r="E712" s="5" t="s">
        <v>675</v>
      </c>
      <c r="F712" s="6" t="s">
        <v>676</v>
      </c>
      <c r="G712" s="13" t="s">
        <v>665</v>
      </c>
      <c r="H712" s="5">
        <v>9</v>
      </c>
      <c r="I712" s="5" t="s">
        <v>5</v>
      </c>
      <c r="J712" s="5">
        <v>0</v>
      </c>
      <c r="K712" s="4">
        <f t="shared" si="481"/>
        <v>44667</v>
      </c>
      <c r="L712" s="5">
        <f t="shared" si="482"/>
        <v>4</v>
      </c>
      <c r="M712" s="5">
        <f t="shared" si="483"/>
        <v>2022</v>
      </c>
      <c r="N712" s="7">
        <v>2646</v>
      </c>
      <c r="P712" s="7">
        <f t="shared" si="484"/>
        <v>2646</v>
      </c>
      <c r="Q712" s="8">
        <f t="shared" si="485"/>
        <v>1256034.9500000002</v>
      </c>
      <c r="R712" s="43" t="s">
        <v>5</v>
      </c>
      <c r="S712" s="12"/>
    </row>
    <row r="713" spans="1:19" x14ac:dyDescent="0.35">
      <c r="A713" s="4">
        <v>44667</v>
      </c>
      <c r="B713" s="5">
        <f t="shared" si="488"/>
        <v>4</v>
      </c>
      <c r="C713" s="5">
        <f t="shared" si="489"/>
        <v>2022</v>
      </c>
      <c r="D713" s="5" t="s">
        <v>708</v>
      </c>
      <c r="E713" s="5" t="s">
        <v>675</v>
      </c>
      <c r="F713" s="6" t="s">
        <v>676</v>
      </c>
      <c r="G713" s="13" t="s">
        <v>677</v>
      </c>
      <c r="H713" s="5">
        <v>8</v>
      </c>
      <c r="I713" s="5" t="s">
        <v>5</v>
      </c>
      <c r="J713" s="5">
        <v>0</v>
      </c>
      <c r="K713" s="4">
        <f t="shared" si="481"/>
        <v>44667</v>
      </c>
      <c r="L713" s="5">
        <f t="shared" si="482"/>
        <v>4</v>
      </c>
      <c r="M713" s="5">
        <f t="shared" si="483"/>
        <v>2022</v>
      </c>
      <c r="N713" s="7">
        <v>680</v>
      </c>
      <c r="P713" s="7">
        <f t="shared" si="484"/>
        <v>680</v>
      </c>
      <c r="Q713" s="8">
        <f t="shared" si="485"/>
        <v>1256714.9500000002</v>
      </c>
      <c r="R713" s="43" t="s">
        <v>5</v>
      </c>
      <c r="S713" s="12"/>
    </row>
    <row r="714" spans="1:19" x14ac:dyDescent="0.35">
      <c r="A714" s="4">
        <v>44667</v>
      </c>
      <c r="B714" s="5">
        <f t="shared" si="488"/>
        <v>4</v>
      </c>
      <c r="C714" s="5">
        <f t="shared" si="489"/>
        <v>2022</v>
      </c>
      <c r="D714" s="5" t="s">
        <v>708</v>
      </c>
      <c r="E714" s="5" t="s">
        <v>675</v>
      </c>
      <c r="F714" s="6" t="s">
        <v>676</v>
      </c>
      <c r="G714" s="13" t="s">
        <v>66</v>
      </c>
      <c r="H714" s="5">
        <v>5</v>
      </c>
      <c r="I714" s="5" t="s">
        <v>5</v>
      </c>
      <c r="J714" s="5">
        <v>0</v>
      </c>
      <c r="K714" s="4">
        <f t="shared" si="481"/>
        <v>44667</v>
      </c>
      <c r="L714" s="5">
        <f t="shared" si="482"/>
        <v>4</v>
      </c>
      <c r="M714" s="5">
        <f t="shared" si="483"/>
        <v>2022</v>
      </c>
      <c r="N714" s="7">
        <v>312.5</v>
      </c>
      <c r="P714" s="7">
        <f t="shared" si="484"/>
        <v>312.5</v>
      </c>
      <c r="Q714" s="8">
        <f t="shared" si="485"/>
        <v>1257027.4500000002</v>
      </c>
      <c r="R714" s="43" t="s">
        <v>5</v>
      </c>
      <c r="S714" s="12"/>
    </row>
    <row r="715" spans="1:19" x14ac:dyDescent="0.35">
      <c r="A715" s="4">
        <v>44670</v>
      </c>
      <c r="B715" s="5">
        <f t="shared" si="488"/>
        <v>4</v>
      </c>
      <c r="C715" s="5">
        <f t="shared" si="489"/>
        <v>2022</v>
      </c>
      <c r="D715" s="5" t="s">
        <v>709</v>
      </c>
      <c r="E715" s="5" t="s">
        <v>416</v>
      </c>
      <c r="F715" s="6" t="s">
        <v>417</v>
      </c>
      <c r="G715" s="13" t="s">
        <v>670</v>
      </c>
      <c r="H715" s="5">
        <v>1</v>
      </c>
      <c r="I715" s="5" t="s">
        <v>5</v>
      </c>
      <c r="J715" s="5">
        <v>0</v>
      </c>
      <c r="K715" s="4">
        <f t="shared" si="481"/>
        <v>44670</v>
      </c>
      <c r="L715" s="5">
        <f t="shared" si="482"/>
        <v>4</v>
      </c>
      <c r="M715" s="5">
        <f t="shared" si="483"/>
        <v>2022</v>
      </c>
      <c r="N715" s="7">
        <v>1000</v>
      </c>
      <c r="P715" s="7">
        <f t="shared" si="484"/>
        <v>1000</v>
      </c>
      <c r="Q715" s="8">
        <f t="shared" si="485"/>
        <v>1258027.4500000002</v>
      </c>
      <c r="R715" s="43" t="s">
        <v>5</v>
      </c>
      <c r="S715" s="12"/>
    </row>
    <row r="716" spans="1:19" x14ac:dyDescent="0.35">
      <c r="A716" s="4">
        <v>44670</v>
      </c>
      <c r="B716" s="5">
        <f t="shared" si="488"/>
        <v>4</v>
      </c>
      <c r="C716" s="5">
        <f t="shared" si="489"/>
        <v>2022</v>
      </c>
      <c r="D716" s="5" t="s">
        <v>709</v>
      </c>
      <c r="E716" s="5" t="s">
        <v>416</v>
      </c>
      <c r="F716" s="6" t="s">
        <v>417</v>
      </c>
      <c r="G716" s="13" t="s">
        <v>665</v>
      </c>
      <c r="H716" s="5">
        <v>6</v>
      </c>
      <c r="I716" s="5" t="s">
        <v>5</v>
      </c>
      <c r="J716" s="5">
        <v>0</v>
      </c>
      <c r="K716" s="4">
        <f t="shared" si="481"/>
        <v>44670</v>
      </c>
      <c r="L716" s="5">
        <f t="shared" si="482"/>
        <v>4</v>
      </c>
      <c r="M716" s="5">
        <f t="shared" si="483"/>
        <v>2022</v>
      </c>
      <c r="N716" s="7">
        <v>1764</v>
      </c>
      <c r="P716" s="7">
        <f t="shared" si="484"/>
        <v>1764</v>
      </c>
      <c r="Q716" s="8">
        <f t="shared" si="485"/>
        <v>1259791.4500000002</v>
      </c>
      <c r="R716" s="43" t="s">
        <v>5</v>
      </c>
      <c r="S716" s="12"/>
    </row>
    <row r="717" spans="1:19" x14ac:dyDescent="0.35">
      <c r="A717" s="4">
        <v>44670</v>
      </c>
      <c r="B717" s="5">
        <f t="shared" si="488"/>
        <v>4</v>
      </c>
      <c r="C717" s="5">
        <f t="shared" si="489"/>
        <v>2022</v>
      </c>
      <c r="D717" s="5" t="s">
        <v>709</v>
      </c>
      <c r="E717" s="5" t="s">
        <v>416</v>
      </c>
      <c r="F717" s="6" t="s">
        <v>417</v>
      </c>
      <c r="G717" s="13" t="s">
        <v>264</v>
      </c>
      <c r="H717" s="5">
        <v>1</v>
      </c>
      <c r="I717" s="5" t="s">
        <v>5</v>
      </c>
      <c r="J717" s="5">
        <v>0</v>
      </c>
      <c r="K717" s="4">
        <f t="shared" si="481"/>
        <v>44670</v>
      </c>
      <c r="L717" s="5">
        <f t="shared" si="482"/>
        <v>4</v>
      </c>
      <c r="M717" s="5">
        <f t="shared" si="483"/>
        <v>2022</v>
      </c>
      <c r="N717" s="7">
        <v>312</v>
      </c>
      <c r="P717" s="7">
        <f t="shared" si="484"/>
        <v>312</v>
      </c>
      <c r="Q717" s="8">
        <f t="shared" si="485"/>
        <v>1260103.4500000002</v>
      </c>
      <c r="R717" s="43" t="s">
        <v>5</v>
      </c>
      <c r="S717" s="12"/>
    </row>
    <row r="718" spans="1:19" x14ac:dyDescent="0.35">
      <c r="A718" s="4">
        <v>44671</v>
      </c>
      <c r="B718" s="5">
        <f t="shared" si="488"/>
        <v>4</v>
      </c>
      <c r="C718" s="5">
        <f t="shared" si="489"/>
        <v>2022</v>
      </c>
      <c r="D718" s="5" t="s">
        <v>710</v>
      </c>
      <c r="E718" s="5" t="s">
        <v>722</v>
      </c>
      <c r="F718" s="6" t="s">
        <v>721</v>
      </c>
      <c r="G718" s="13" t="s">
        <v>723</v>
      </c>
      <c r="H718" s="5">
        <v>2</v>
      </c>
      <c r="I718" s="5" t="s">
        <v>5</v>
      </c>
      <c r="J718" s="5">
        <v>0</v>
      </c>
      <c r="K718" s="4">
        <f t="shared" si="481"/>
        <v>44671</v>
      </c>
      <c r="L718" s="5">
        <f t="shared" si="482"/>
        <v>4</v>
      </c>
      <c r="M718" s="5">
        <f t="shared" si="483"/>
        <v>2022</v>
      </c>
      <c r="N718" s="7">
        <v>700</v>
      </c>
      <c r="O718" s="7">
        <f t="shared" ref="O718:O721" si="491">-N718</f>
        <v>-700</v>
      </c>
      <c r="P718" s="7">
        <f t="shared" si="484"/>
        <v>0</v>
      </c>
      <c r="Q718" s="8">
        <f t="shared" si="485"/>
        <v>1260803.4500000002</v>
      </c>
      <c r="R718" s="43" t="s">
        <v>5</v>
      </c>
      <c r="S718" s="12" t="s">
        <v>762</v>
      </c>
    </row>
    <row r="719" spans="1:19" x14ac:dyDescent="0.35">
      <c r="A719" s="4">
        <v>44671</v>
      </c>
      <c r="B719" s="5">
        <f t="shared" si="488"/>
        <v>4</v>
      </c>
      <c r="C719" s="5">
        <f t="shared" si="489"/>
        <v>2022</v>
      </c>
      <c r="D719" s="5" t="s">
        <v>710</v>
      </c>
      <c r="E719" s="5" t="s">
        <v>722</v>
      </c>
      <c r="F719" s="6" t="s">
        <v>721</v>
      </c>
      <c r="G719" s="13" t="s">
        <v>724</v>
      </c>
      <c r="H719" s="5">
        <v>1</v>
      </c>
      <c r="I719" s="5" t="s">
        <v>5</v>
      </c>
      <c r="J719" s="5">
        <v>0</v>
      </c>
      <c r="K719" s="4">
        <f t="shared" si="481"/>
        <v>44671</v>
      </c>
      <c r="L719" s="5">
        <f t="shared" si="482"/>
        <v>4</v>
      </c>
      <c r="M719" s="5">
        <f t="shared" si="483"/>
        <v>2022</v>
      </c>
      <c r="N719" s="7">
        <v>315</v>
      </c>
      <c r="O719" s="7">
        <f t="shared" si="491"/>
        <v>-315</v>
      </c>
      <c r="P719" s="7">
        <f t="shared" si="484"/>
        <v>0</v>
      </c>
      <c r="Q719" s="8">
        <f t="shared" si="485"/>
        <v>1261118.4500000002</v>
      </c>
      <c r="R719" s="43" t="s">
        <v>5</v>
      </c>
      <c r="S719" s="12" t="s">
        <v>762</v>
      </c>
    </row>
    <row r="720" spans="1:19" x14ac:dyDescent="0.35">
      <c r="A720" s="4">
        <v>44671</v>
      </c>
      <c r="B720" s="5">
        <f t="shared" si="488"/>
        <v>4</v>
      </c>
      <c r="C720" s="5">
        <f t="shared" si="489"/>
        <v>2022</v>
      </c>
      <c r="D720" s="5" t="s">
        <v>710</v>
      </c>
      <c r="E720" s="5" t="s">
        <v>722</v>
      </c>
      <c r="F720" s="6" t="s">
        <v>721</v>
      </c>
      <c r="G720" s="13" t="s">
        <v>725</v>
      </c>
      <c r="H720" s="5">
        <v>1</v>
      </c>
      <c r="I720" s="5" t="s">
        <v>5</v>
      </c>
      <c r="J720" s="5">
        <v>0</v>
      </c>
      <c r="K720" s="4">
        <f t="shared" si="481"/>
        <v>44671</v>
      </c>
      <c r="L720" s="5">
        <f t="shared" si="482"/>
        <v>4</v>
      </c>
      <c r="M720" s="5">
        <f t="shared" si="483"/>
        <v>2022</v>
      </c>
      <c r="N720" s="7">
        <v>90</v>
      </c>
      <c r="O720" s="7">
        <f t="shared" si="491"/>
        <v>-90</v>
      </c>
      <c r="P720" s="7">
        <f t="shared" si="484"/>
        <v>0</v>
      </c>
      <c r="Q720" s="8">
        <f t="shared" si="485"/>
        <v>1261208.4500000002</v>
      </c>
      <c r="R720" s="43" t="s">
        <v>5</v>
      </c>
      <c r="S720" s="12" t="s">
        <v>762</v>
      </c>
    </row>
    <row r="721" spans="1:19" x14ac:dyDescent="0.35">
      <c r="A721" s="4">
        <v>44671</v>
      </c>
      <c r="B721" s="5">
        <f t="shared" si="488"/>
        <v>4</v>
      </c>
      <c r="C721" s="5">
        <f t="shared" si="489"/>
        <v>2022</v>
      </c>
      <c r="D721" s="5" t="s">
        <v>710</v>
      </c>
      <c r="E721" s="5" t="s">
        <v>722</v>
      </c>
      <c r="F721" s="6" t="s">
        <v>721</v>
      </c>
      <c r="G721" s="13" t="s">
        <v>726</v>
      </c>
      <c r="H721" s="5">
        <v>1</v>
      </c>
      <c r="I721" s="5" t="s">
        <v>5</v>
      </c>
      <c r="J721" s="5">
        <v>0</v>
      </c>
      <c r="K721" s="4">
        <f t="shared" si="481"/>
        <v>44671</v>
      </c>
      <c r="L721" s="5">
        <f t="shared" si="482"/>
        <v>4</v>
      </c>
      <c r="M721" s="5">
        <f t="shared" si="483"/>
        <v>2022</v>
      </c>
      <c r="N721" s="7">
        <v>65</v>
      </c>
      <c r="O721" s="7">
        <f t="shared" si="491"/>
        <v>-65</v>
      </c>
      <c r="P721" s="7">
        <f t="shared" si="484"/>
        <v>0</v>
      </c>
      <c r="Q721" s="8">
        <f t="shared" si="485"/>
        <v>1261273.4500000002</v>
      </c>
      <c r="R721" s="43" t="s">
        <v>5</v>
      </c>
      <c r="S721" s="12" t="s">
        <v>762</v>
      </c>
    </row>
    <row r="722" spans="1:19" x14ac:dyDescent="0.35">
      <c r="A722" s="4">
        <v>44672</v>
      </c>
      <c r="B722" s="5">
        <f t="shared" si="488"/>
        <v>4</v>
      </c>
      <c r="C722" s="5">
        <f t="shared" si="489"/>
        <v>2022</v>
      </c>
      <c r="D722" s="5" t="s">
        <v>711</v>
      </c>
      <c r="E722" s="5" t="s">
        <v>22</v>
      </c>
      <c r="F722" s="6" t="s">
        <v>23</v>
      </c>
      <c r="G722" s="13" t="s">
        <v>570</v>
      </c>
      <c r="H722" s="5">
        <v>5</v>
      </c>
      <c r="I722" s="5" t="s">
        <v>5</v>
      </c>
      <c r="J722" s="5">
        <v>0</v>
      </c>
      <c r="K722" s="4">
        <f t="shared" si="481"/>
        <v>44672</v>
      </c>
      <c r="L722" s="5">
        <f t="shared" si="482"/>
        <v>4</v>
      </c>
      <c r="M722" s="5">
        <f t="shared" si="483"/>
        <v>2022</v>
      </c>
      <c r="N722" s="7">
        <v>10120</v>
      </c>
      <c r="P722" s="7">
        <f t="shared" si="484"/>
        <v>10120</v>
      </c>
      <c r="Q722" s="8">
        <f t="shared" si="485"/>
        <v>1271393.4500000002</v>
      </c>
      <c r="R722" s="43" t="s">
        <v>5</v>
      </c>
      <c r="S722" s="12"/>
    </row>
    <row r="723" spans="1:19" x14ac:dyDescent="0.35">
      <c r="A723" s="4">
        <v>44672</v>
      </c>
      <c r="B723" s="5">
        <f t="shared" si="488"/>
        <v>4</v>
      </c>
      <c r="C723" s="5">
        <f t="shared" si="489"/>
        <v>2022</v>
      </c>
      <c r="D723" s="5" t="s">
        <v>711</v>
      </c>
      <c r="E723" s="5" t="s">
        <v>22</v>
      </c>
      <c r="F723" s="6" t="s">
        <v>23</v>
      </c>
      <c r="G723" s="13" t="s">
        <v>580</v>
      </c>
      <c r="H723" s="5">
        <v>1</v>
      </c>
      <c r="I723" s="5" t="s">
        <v>5</v>
      </c>
      <c r="J723" s="5">
        <v>0</v>
      </c>
      <c r="K723" s="4">
        <f t="shared" si="481"/>
        <v>44672</v>
      </c>
      <c r="L723" s="5">
        <f t="shared" si="482"/>
        <v>4</v>
      </c>
      <c r="M723" s="5">
        <f t="shared" si="483"/>
        <v>2022</v>
      </c>
      <c r="N723" s="7">
        <v>2024</v>
      </c>
      <c r="P723" s="7">
        <f t="shared" si="484"/>
        <v>2024</v>
      </c>
      <c r="Q723" s="8">
        <f t="shared" si="485"/>
        <v>1273417.4500000002</v>
      </c>
      <c r="R723" s="43" t="s">
        <v>5</v>
      </c>
      <c r="S723" s="12"/>
    </row>
    <row r="724" spans="1:19" x14ac:dyDescent="0.35">
      <c r="A724" s="4">
        <v>44672</v>
      </c>
      <c r="B724" s="5">
        <f t="shared" si="488"/>
        <v>4</v>
      </c>
      <c r="C724" s="5">
        <f t="shared" si="489"/>
        <v>2022</v>
      </c>
      <c r="D724" s="5" t="s">
        <v>711</v>
      </c>
      <c r="E724" s="5" t="s">
        <v>22</v>
      </c>
      <c r="F724" s="6" t="s">
        <v>23</v>
      </c>
      <c r="G724" s="13" t="s">
        <v>719</v>
      </c>
      <c r="H724" s="5">
        <v>3</v>
      </c>
      <c r="I724" s="5" t="s">
        <v>5</v>
      </c>
      <c r="J724" s="5">
        <v>0</v>
      </c>
      <c r="K724" s="4">
        <f t="shared" ref="K724:K725" si="492">A724+J724</f>
        <v>44672</v>
      </c>
      <c r="L724" s="5">
        <f t="shared" ref="L724:L725" si="493">MONTH(K724)</f>
        <v>4</v>
      </c>
      <c r="M724" s="5">
        <f t="shared" ref="M724:M725" si="494">YEAR(K724)</f>
        <v>2022</v>
      </c>
      <c r="N724" s="7">
        <v>1539</v>
      </c>
      <c r="P724" s="7">
        <f t="shared" ref="P724:P728" si="495">SUM(N724+O724)</f>
        <v>1539</v>
      </c>
      <c r="Q724" s="8">
        <f t="shared" ref="Q724:Q728" si="496">SUM(Q723+N724)</f>
        <v>1274956.4500000002</v>
      </c>
      <c r="R724" s="43" t="s">
        <v>5</v>
      </c>
      <c r="S724" s="12"/>
    </row>
    <row r="725" spans="1:19" x14ac:dyDescent="0.35">
      <c r="A725" s="4">
        <v>44672</v>
      </c>
      <c r="B725" s="5">
        <f t="shared" ref="B725:B733" si="497">MONTH(A725)</f>
        <v>4</v>
      </c>
      <c r="C725" s="5">
        <f t="shared" ref="C725:C733" si="498">YEAR(A725)</f>
        <v>2022</v>
      </c>
      <c r="D725" s="5" t="s">
        <v>711</v>
      </c>
      <c r="E725" s="5" t="s">
        <v>22</v>
      </c>
      <c r="F725" s="6" t="s">
        <v>23</v>
      </c>
      <c r="G725" s="13" t="s">
        <v>714</v>
      </c>
      <c r="H725" s="5">
        <v>3</v>
      </c>
      <c r="I725" s="5" t="s">
        <v>5</v>
      </c>
      <c r="J725" s="5">
        <v>0</v>
      </c>
      <c r="K725" s="4">
        <f t="shared" si="492"/>
        <v>44672</v>
      </c>
      <c r="L725" s="5">
        <f t="shared" si="493"/>
        <v>4</v>
      </c>
      <c r="M725" s="5">
        <f t="shared" si="494"/>
        <v>2022</v>
      </c>
      <c r="N725" s="7">
        <v>1539</v>
      </c>
      <c r="P725" s="7">
        <f t="shared" si="495"/>
        <v>1539</v>
      </c>
      <c r="Q725" s="8">
        <f t="shared" si="496"/>
        <v>1276495.4500000002</v>
      </c>
      <c r="R725" s="43" t="s">
        <v>5</v>
      </c>
      <c r="S725" s="12"/>
    </row>
    <row r="726" spans="1:19" x14ac:dyDescent="0.35">
      <c r="A726" s="4">
        <v>44672</v>
      </c>
      <c r="B726" s="5">
        <f t="shared" si="497"/>
        <v>4</v>
      </c>
      <c r="C726" s="5">
        <f t="shared" si="498"/>
        <v>2022</v>
      </c>
      <c r="D726" s="5" t="s">
        <v>712</v>
      </c>
      <c r="E726" s="5" t="s">
        <v>722</v>
      </c>
      <c r="F726" s="6" t="s">
        <v>721</v>
      </c>
      <c r="G726" s="13" t="s">
        <v>299</v>
      </c>
      <c r="H726" s="5">
        <v>1</v>
      </c>
      <c r="I726" s="5" t="s">
        <v>5</v>
      </c>
      <c r="J726" s="5">
        <v>0</v>
      </c>
      <c r="K726" s="4">
        <f t="shared" ref="K726:K737" si="499">A726+J726</f>
        <v>44672</v>
      </c>
      <c r="L726" s="5">
        <f t="shared" ref="L726:L737" si="500">MONTH(K726)</f>
        <v>4</v>
      </c>
      <c r="M726" s="5">
        <f t="shared" ref="M726:M737" si="501">YEAR(K726)</f>
        <v>2022</v>
      </c>
      <c r="N726" s="7">
        <v>68</v>
      </c>
      <c r="O726" s="7">
        <f t="shared" ref="O726:O728" si="502">-N726</f>
        <v>-68</v>
      </c>
      <c r="P726" s="7">
        <f t="shared" si="495"/>
        <v>0</v>
      </c>
      <c r="Q726" s="8">
        <f t="shared" si="496"/>
        <v>1276563.4500000002</v>
      </c>
      <c r="R726" s="43" t="s">
        <v>5</v>
      </c>
      <c r="S726" s="12" t="s">
        <v>763</v>
      </c>
    </row>
    <row r="727" spans="1:19" x14ac:dyDescent="0.35">
      <c r="A727" s="4">
        <v>44672</v>
      </c>
      <c r="B727" s="5">
        <f t="shared" si="497"/>
        <v>4</v>
      </c>
      <c r="C727" s="5">
        <f t="shared" si="498"/>
        <v>2022</v>
      </c>
      <c r="D727" s="5" t="s">
        <v>727</v>
      </c>
      <c r="E727" s="5" t="s">
        <v>6</v>
      </c>
      <c r="F727" s="6" t="s">
        <v>7</v>
      </c>
      <c r="G727" s="13" t="s">
        <v>728</v>
      </c>
      <c r="H727" s="5">
        <v>1</v>
      </c>
      <c r="I727" s="5" t="s">
        <v>5</v>
      </c>
      <c r="J727" s="5">
        <v>0</v>
      </c>
      <c r="K727" s="4">
        <f t="shared" si="499"/>
        <v>44672</v>
      </c>
      <c r="L727" s="5">
        <f t="shared" si="500"/>
        <v>4</v>
      </c>
      <c r="M727" s="5">
        <f t="shared" si="501"/>
        <v>2022</v>
      </c>
      <c r="N727" s="7">
        <v>2068</v>
      </c>
      <c r="O727" s="7">
        <f t="shared" si="502"/>
        <v>-2068</v>
      </c>
      <c r="P727" s="7">
        <f t="shared" si="495"/>
        <v>0</v>
      </c>
      <c r="Q727" s="8">
        <f t="shared" si="496"/>
        <v>1278631.4500000002</v>
      </c>
      <c r="R727" s="43" t="s">
        <v>5</v>
      </c>
      <c r="S727" s="12" t="s">
        <v>768</v>
      </c>
    </row>
    <row r="728" spans="1:19" x14ac:dyDescent="0.35">
      <c r="A728" s="4">
        <v>44673</v>
      </c>
      <c r="B728" s="5">
        <f t="shared" si="497"/>
        <v>4</v>
      </c>
      <c r="C728" s="5">
        <f t="shared" si="498"/>
        <v>2022</v>
      </c>
      <c r="D728" s="5" t="s">
        <v>727</v>
      </c>
      <c r="E728" s="5" t="s">
        <v>6</v>
      </c>
      <c r="F728" s="6" t="s">
        <v>7</v>
      </c>
      <c r="G728" s="13" t="s">
        <v>729</v>
      </c>
      <c r="H728" s="5">
        <v>4</v>
      </c>
      <c r="I728" s="5" t="s">
        <v>5</v>
      </c>
      <c r="J728" s="5">
        <v>0</v>
      </c>
      <c r="K728" s="4">
        <f t="shared" si="499"/>
        <v>44673</v>
      </c>
      <c r="L728" s="5">
        <f t="shared" si="500"/>
        <v>4</v>
      </c>
      <c r="M728" s="5">
        <f t="shared" si="501"/>
        <v>2022</v>
      </c>
      <c r="N728" s="7">
        <v>420</v>
      </c>
      <c r="O728" s="7">
        <f t="shared" si="502"/>
        <v>-420</v>
      </c>
      <c r="P728" s="7">
        <f t="shared" si="495"/>
        <v>0</v>
      </c>
      <c r="Q728" s="8">
        <f t="shared" si="496"/>
        <v>1279051.4500000002</v>
      </c>
      <c r="R728" s="43" t="s">
        <v>5</v>
      </c>
      <c r="S728" s="12" t="s">
        <v>768</v>
      </c>
    </row>
    <row r="729" spans="1:19" x14ac:dyDescent="0.35">
      <c r="A729" s="4">
        <v>44674</v>
      </c>
      <c r="B729" s="5">
        <f t="shared" si="497"/>
        <v>4</v>
      </c>
      <c r="C729" s="5">
        <f t="shared" si="498"/>
        <v>2022</v>
      </c>
      <c r="D729" s="5" t="s">
        <v>730</v>
      </c>
      <c r="E729" s="5" t="s">
        <v>416</v>
      </c>
      <c r="F729" s="6" t="s">
        <v>417</v>
      </c>
      <c r="G729" s="13" t="s">
        <v>731</v>
      </c>
      <c r="H729" s="5">
        <v>3</v>
      </c>
      <c r="I729" s="5" t="s">
        <v>5</v>
      </c>
      <c r="J729" s="5">
        <v>0</v>
      </c>
      <c r="K729" s="4">
        <f t="shared" si="499"/>
        <v>44674</v>
      </c>
      <c r="L729" s="5">
        <f t="shared" si="500"/>
        <v>4</v>
      </c>
      <c r="M729" s="5">
        <f t="shared" si="501"/>
        <v>2022</v>
      </c>
      <c r="N729" s="7">
        <v>6270</v>
      </c>
      <c r="P729" s="7">
        <f t="shared" ref="P729:P733" si="503">SUM(N729+O729)</f>
        <v>6270</v>
      </c>
      <c r="Q729" s="8">
        <f t="shared" ref="Q729:Q733" si="504">SUM(Q728+N729)</f>
        <v>1285321.4500000002</v>
      </c>
      <c r="R729" s="43" t="s">
        <v>5</v>
      </c>
      <c r="S729" s="12"/>
    </row>
    <row r="730" spans="1:19" x14ac:dyDescent="0.35">
      <c r="A730" s="4">
        <v>44674</v>
      </c>
      <c r="B730" s="5">
        <f t="shared" si="497"/>
        <v>4</v>
      </c>
      <c r="C730" s="5">
        <f t="shared" si="498"/>
        <v>2022</v>
      </c>
      <c r="D730" s="5" t="s">
        <v>730</v>
      </c>
      <c r="E730" s="5" t="s">
        <v>416</v>
      </c>
      <c r="F730" s="6" t="s">
        <v>417</v>
      </c>
      <c r="G730" s="13" t="s">
        <v>665</v>
      </c>
      <c r="H730" s="5">
        <v>8</v>
      </c>
      <c r="I730" s="5" t="s">
        <v>5</v>
      </c>
      <c r="J730" s="5">
        <v>0</v>
      </c>
      <c r="K730" s="4">
        <f t="shared" si="499"/>
        <v>44674</v>
      </c>
      <c r="L730" s="5">
        <f t="shared" si="500"/>
        <v>4</v>
      </c>
      <c r="M730" s="5">
        <f t="shared" si="501"/>
        <v>2022</v>
      </c>
      <c r="N730" s="7">
        <v>2352</v>
      </c>
      <c r="P730" s="7">
        <f t="shared" si="503"/>
        <v>2352</v>
      </c>
      <c r="Q730" s="8">
        <f t="shared" si="504"/>
        <v>1287673.4500000002</v>
      </c>
      <c r="R730" s="43" t="s">
        <v>5</v>
      </c>
      <c r="S730" s="12"/>
    </row>
    <row r="731" spans="1:19" x14ac:dyDescent="0.35">
      <c r="A731" s="4">
        <v>44674</v>
      </c>
      <c r="B731" s="5">
        <f t="shared" si="497"/>
        <v>4</v>
      </c>
      <c r="C731" s="5">
        <f t="shared" si="498"/>
        <v>2022</v>
      </c>
      <c r="D731" s="5" t="s">
        <v>730</v>
      </c>
      <c r="E731" s="5" t="s">
        <v>416</v>
      </c>
      <c r="F731" s="6" t="s">
        <v>417</v>
      </c>
      <c r="G731" s="13" t="s">
        <v>422</v>
      </c>
      <c r="H731" s="5">
        <v>4</v>
      </c>
      <c r="I731" s="5" t="s">
        <v>5</v>
      </c>
      <c r="J731" s="5">
        <v>0</v>
      </c>
      <c r="K731" s="4">
        <f t="shared" si="499"/>
        <v>44674</v>
      </c>
      <c r="L731" s="5">
        <f t="shared" si="500"/>
        <v>4</v>
      </c>
      <c r="M731" s="5">
        <f t="shared" si="501"/>
        <v>2022</v>
      </c>
      <c r="N731" s="7">
        <v>1404</v>
      </c>
      <c r="P731" s="7">
        <f t="shared" si="503"/>
        <v>1404</v>
      </c>
      <c r="Q731" s="8">
        <f t="shared" si="504"/>
        <v>1289077.4500000002</v>
      </c>
      <c r="R731" s="43" t="s">
        <v>5</v>
      </c>
      <c r="S731" s="12"/>
    </row>
    <row r="732" spans="1:19" x14ac:dyDescent="0.35">
      <c r="A732" s="4">
        <v>44674</v>
      </c>
      <c r="B732" s="5">
        <f t="shared" si="497"/>
        <v>4</v>
      </c>
      <c r="C732" s="5">
        <f t="shared" si="498"/>
        <v>2022</v>
      </c>
      <c r="D732" s="5" t="s">
        <v>730</v>
      </c>
      <c r="E732" s="5" t="s">
        <v>416</v>
      </c>
      <c r="F732" s="6" t="s">
        <v>417</v>
      </c>
      <c r="G732" s="13" t="s">
        <v>66</v>
      </c>
      <c r="H732" s="5">
        <v>2</v>
      </c>
      <c r="I732" s="5" t="s">
        <v>5</v>
      </c>
      <c r="J732" s="5">
        <v>0</v>
      </c>
      <c r="K732" s="4">
        <f t="shared" si="499"/>
        <v>44674</v>
      </c>
      <c r="L732" s="5">
        <f t="shared" si="500"/>
        <v>4</v>
      </c>
      <c r="M732" s="5">
        <f t="shared" si="501"/>
        <v>2022</v>
      </c>
      <c r="N732" s="7">
        <v>125</v>
      </c>
      <c r="P732" s="7">
        <f t="shared" si="503"/>
        <v>125</v>
      </c>
      <c r="Q732" s="8">
        <f t="shared" si="504"/>
        <v>1289202.4500000002</v>
      </c>
      <c r="R732" s="43" t="s">
        <v>5</v>
      </c>
      <c r="S732" s="12"/>
    </row>
    <row r="733" spans="1:19" x14ac:dyDescent="0.35">
      <c r="A733" s="4">
        <v>44674</v>
      </c>
      <c r="B733" s="5">
        <f t="shared" si="497"/>
        <v>4</v>
      </c>
      <c r="C733" s="5">
        <f t="shared" si="498"/>
        <v>2022</v>
      </c>
      <c r="D733" s="5" t="s">
        <v>730</v>
      </c>
      <c r="E733" s="5" t="s">
        <v>416</v>
      </c>
      <c r="F733" s="6" t="s">
        <v>417</v>
      </c>
      <c r="G733" s="13" t="s">
        <v>670</v>
      </c>
      <c r="H733" s="5">
        <v>1</v>
      </c>
      <c r="I733" s="5" t="s">
        <v>5</v>
      </c>
      <c r="J733" s="5">
        <v>0</v>
      </c>
      <c r="K733" s="4">
        <f t="shared" si="499"/>
        <v>44674</v>
      </c>
      <c r="L733" s="5">
        <f t="shared" si="500"/>
        <v>4</v>
      </c>
      <c r="M733" s="5">
        <f t="shared" si="501"/>
        <v>2022</v>
      </c>
      <c r="N733" s="7">
        <v>1000</v>
      </c>
      <c r="P733" s="7">
        <f t="shared" si="503"/>
        <v>1000</v>
      </c>
      <c r="Q733" s="8">
        <f t="shared" si="504"/>
        <v>1290202.4500000002</v>
      </c>
      <c r="R733" s="43" t="s">
        <v>5</v>
      </c>
      <c r="S733" s="12"/>
    </row>
    <row r="734" spans="1:19" x14ac:dyDescent="0.35">
      <c r="A734" s="4" t="s">
        <v>733</v>
      </c>
      <c r="B734" s="5">
        <f t="shared" ref="B734:B737" si="505">MONTH(A734)</f>
        <v>4</v>
      </c>
      <c r="C734" s="5">
        <f t="shared" ref="C734:C737" si="506">YEAR(A734)</f>
        <v>2022</v>
      </c>
      <c r="D734" s="5" t="s">
        <v>732</v>
      </c>
      <c r="E734" s="5" t="s">
        <v>675</v>
      </c>
      <c r="F734" s="6" t="s">
        <v>676</v>
      </c>
      <c r="G734" s="13" t="s">
        <v>731</v>
      </c>
      <c r="H734" s="5">
        <v>1</v>
      </c>
      <c r="I734" s="5" t="s">
        <v>5</v>
      </c>
      <c r="J734" s="5">
        <v>0</v>
      </c>
      <c r="K734" s="4">
        <f t="shared" si="499"/>
        <v>44677</v>
      </c>
      <c r="L734" s="5">
        <f t="shared" si="500"/>
        <v>4</v>
      </c>
      <c r="M734" s="5">
        <f t="shared" si="501"/>
        <v>2022</v>
      </c>
      <c r="N734" s="7">
        <v>2090</v>
      </c>
      <c r="O734" s="7">
        <f t="shared" ref="O734:O737" si="507">-N734</f>
        <v>-2090</v>
      </c>
      <c r="P734" s="7">
        <f t="shared" ref="P734:P758" si="508">SUM(N734+O734)</f>
        <v>0</v>
      </c>
      <c r="Q734" s="8">
        <f t="shared" ref="Q734:Q758" si="509">SUM(Q733+N734)</f>
        <v>1292292.4500000002</v>
      </c>
      <c r="R734" s="43" t="s">
        <v>5</v>
      </c>
      <c r="S734" s="12" t="s">
        <v>766</v>
      </c>
    </row>
    <row r="735" spans="1:19" x14ac:dyDescent="0.35">
      <c r="A735" s="4" t="s">
        <v>733</v>
      </c>
      <c r="B735" s="5">
        <f t="shared" si="505"/>
        <v>4</v>
      </c>
      <c r="C735" s="5">
        <f t="shared" si="506"/>
        <v>2022</v>
      </c>
      <c r="D735" s="5" t="s">
        <v>732</v>
      </c>
      <c r="E735" s="5" t="s">
        <v>675</v>
      </c>
      <c r="F735" s="6" t="s">
        <v>676</v>
      </c>
      <c r="G735" s="13" t="s">
        <v>665</v>
      </c>
      <c r="H735" s="5">
        <v>3</v>
      </c>
      <c r="I735" s="5" t="s">
        <v>5</v>
      </c>
      <c r="J735" s="5">
        <v>0</v>
      </c>
      <c r="K735" s="4">
        <f t="shared" si="499"/>
        <v>44677</v>
      </c>
      <c r="L735" s="5">
        <f t="shared" si="500"/>
        <v>4</v>
      </c>
      <c r="M735" s="5">
        <f t="shared" si="501"/>
        <v>2022</v>
      </c>
      <c r="N735" s="7">
        <v>882</v>
      </c>
      <c r="O735" s="7">
        <f t="shared" si="507"/>
        <v>-882</v>
      </c>
      <c r="P735" s="7">
        <f t="shared" si="508"/>
        <v>0</v>
      </c>
      <c r="Q735" s="8">
        <f t="shared" si="509"/>
        <v>1293174.4500000002</v>
      </c>
      <c r="R735" s="43" t="s">
        <v>5</v>
      </c>
      <c r="S735" s="12" t="s">
        <v>766</v>
      </c>
    </row>
    <row r="736" spans="1:19" x14ac:dyDescent="0.35">
      <c r="A736" s="4" t="s">
        <v>733</v>
      </c>
      <c r="B736" s="5">
        <f t="shared" si="505"/>
        <v>4</v>
      </c>
      <c r="C736" s="5">
        <f t="shared" si="506"/>
        <v>2022</v>
      </c>
      <c r="D736" s="5" t="s">
        <v>732</v>
      </c>
      <c r="E736" s="5" t="s">
        <v>675</v>
      </c>
      <c r="F736" s="6" t="s">
        <v>676</v>
      </c>
      <c r="G736" s="13" t="s">
        <v>422</v>
      </c>
      <c r="H736" s="5">
        <v>2</v>
      </c>
      <c r="I736" s="5" t="s">
        <v>5</v>
      </c>
      <c r="J736" s="5">
        <v>0</v>
      </c>
      <c r="K736" s="4">
        <f t="shared" si="499"/>
        <v>44677</v>
      </c>
      <c r="L736" s="5">
        <f t="shared" si="500"/>
        <v>4</v>
      </c>
      <c r="M736" s="5">
        <f t="shared" si="501"/>
        <v>2022</v>
      </c>
      <c r="N736" s="7">
        <v>702</v>
      </c>
      <c r="O736" s="7">
        <f t="shared" si="507"/>
        <v>-702</v>
      </c>
      <c r="P736" s="7">
        <f t="shared" si="508"/>
        <v>0</v>
      </c>
      <c r="Q736" s="8">
        <f t="shared" si="509"/>
        <v>1293876.4500000002</v>
      </c>
      <c r="R736" s="43" t="s">
        <v>5</v>
      </c>
      <c r="S736" s="12" t="s">
        <v>766</v>
      </c>
    </row>
    <row r="737" spans="1:19" x14ac:dyDescent="0.35">
      <c r="A737" s="4" t="s">
        <v>733</v>
      </c>
      <c r="B737" s="5">
        <f t="shared" si="505"/>
        <v>4</v>
      </c>
      <c r="C737" s="5">
        <f t="shared" si="506"/>
        <v>2022</v>
      </c>
      <c r="D737" s="5" t="s">
        <v>732</v>
      </c>
      <c r="E737" s="5" t="s">
        <v>675</v>
      </c>
      <c r="F737" s="6" t="s">
        <v>676</v>
      </c>
      <c r="G737" s="13" t="s">
        <v>66</v>
      </c>
      <c r="H737" s="5">
        <v>2</v>
      </c>
      <c r="I737" s="5" t="s">
        <v>5</v>
      </c>
      <c r="J737" s="5">
        <v>0</v>
      </c>
      <c r="K737" s="4">
        <f t="shared" si="499"/>
        <v>44677</v>
      </c>
      <c r="L737" s="5">
        <f t="shared" si="500"/>
        <v>4</v>
      </c>
      <c r="M737" s="5">
        <f t="shared" si="501"/>
        <v>2022</v>
      </c>
      <c r="N737" s="7">
        <v>125</v>
      </c>
      <c r="O737" s="7">
        <f t="shared" si="507"/>
        <v>-125</v>
      </c>
      <c r="P737" s="7">
        <f t="shared" si="508"/>
        <v>0</v>
      </c>
      <c r="Q737" s="8">
        <f t="shared" si="509"/>
        <v>1294001.4500000002</v>
      </c>
      <c r="R737" s="43" t="s">
        <v>5</v>
      </c>
      <c r="S737" s="12" t="s">
        <v>766</v>
      </c>
    </row>
    <row r="738" spans="1:19" x14ac:dyDescent="0.35">
      <c r="A738" s="4">
        <v>44678</v>
      </c>
      <c r="B738" s="5">
        <f t="shared" ref="B738:B751" si="510">MONTH(A738)</f>
        <v>4</v>
      </c>
      <c r="C738" s="5">
        <f t="shared" ref="C738:C751" si="511">YEAR(A738)</f>
        <v>2022</v>
      </c>
      <c r="D738" s="5" t="s">
        <v>735</v>
      </c>
      <c r="E738" s="5" t="s">
        <v>63</v>
      </c>
      <c r="F738" s="6" t="s">
        <v>64</v>
      </c>
      <c r="G738" s="13" t="s">
        <v>734</v>
      </c>
      <c r="H738" s="5">
        <v>5</v>
      </c>
      <c r="I738" s="5" t="s">
        <v>50</v>
      </c>
      <c r="J738" s="5">
        <v>120</v>
      </c>
      <c r="K738" s="4">
        <f t="shared" ref="K738:K754" si="512">A738+J738</f>
        <v>44798</v>
      </c>
      <c r="L738" s="5">
        <f t="shared" ref="L738:L754" si="513">MONTH(K738)</f>
        <v>8</v>
      </c>
      <c r="M738" s="5">
        <f t="shared" ref="M738:M754" si="514">YEAR(K738)</f>
        <v>2022</v>
      </c>
      <c r="N738" s="7">
        <v>9900</v>
      </c>
      <c r="P738" s="7">
        <f t="shared" si="508"/>
        <v>9900</v>
      </c>
      <c r="Q738" s="8">
        <f t="shared" si="509"/>
        <v>1303901.4500000002</v>
      </c>
      <c r="R738" s="43" t="s">
        <v>5</v>
      </c>
      <c r="S738" s="12"/>
    </row>
    <row r="739" spans="1:19" x14ac:dyDescent="0.35">
      <c r="A739" s="4">
        <v>44678</v>
      </c>
      <c r="B739" s="5">
        <f t="shared" si="510"/>
        <v>4</v>
      </c>
      <c r="C739" s="5">
        <f t="shared" si="511"/>
        <v>2022</v>
      </c>
      <c r="D739" s="5" t="s">
        <v>735</v>
      </c>
      <c r="E739" s="5" t="s">
        <v>63</v>
      </c>
      <c r="F739" s="6" t="s">
        <v>64</v>
      </c>
      <c r="G739" s="13" t="s">
        <v>576</v>
      </c>
      <c r="H739" s="5">
        <v>12</v>
      </c>
      <c r="I739" s="5" t="s">
        <v>50</v>
      </c>
      <c r="J739" s="5">
        <v>120</v>
      </c>
      <c r="K739" s="4">
        <f t="shared" si="512"/>
        <v>44798</v>
      </c>
      <c r="L739" s="5">
        <f t="shared" si="513"/>
        <v>8</v>
      </c>
      <c r="M739" s="5">
        <f t="shared" si="514"/>
        <v>2022</v>
      </c>
      <c r="N739" s="7">
        <v>1260</v>
      </c>
      <c r="P739" s="7">
        <f t="shared" si="508"/>
        <v>1260</v>
      </c>
      <c r="Q739" s="8">
        <f t="shared" si="509"/>
        <v>1305161.4500000002</v>
      </c>
      <c r="R739" s="43" t="s">
        <v>5</v>
      </c>
      <c r="S739" s="12"/>
    </row>
    <row r="740" spans="1:19" x14ac:dyDescent="0.35">
      <c r="A740" s="4">
        <v>44679</v>
      </c>
      <c r="B740" s="5">
        <f t="shared" si="510"/>
        <v>4</v>
      </c>
      <c r="C740" s="5">
        <f t="shared" si="511"/>
        <v>2022</v>
      </c>
      <c r="D740" s="5" t="s">
        <v>736</v>
      </c>
      <c r="E740" s="5" t="s">
        <v>483</v>
      </c>
      <c r="F740" s="6" t="s">
        <v>500</v>
      </c>
      <c r="G740" s="13" t="s">
        <v>69</v>
      </c>
      <c r="H740" s="5">
        <v>2</v>
      </c>
      <c r="I740" s="5" t="s">
        <v>5</v>
      </c>
      <c r="J740" s="5">
        <v>0</v>
      </c>
      <c r="K740" s="4">
        <f t="shared" si="512"/>
        <v>44679</v>
      </c>
      <c r="L740" s="5">
        <f t="shared" si="513"/>
        <v>4</v>
      </c>
      <c r="M740" s="5">
        <f t="shared" si="514"/>
        <v>2022</v>
      </c>
      <c r="N740" s="7">
        <v>4136</v>
      </c>
      <c r="P740" s="7">
        <f t="shared" si="508"/>
        <v>4136</v>
      </c>
      <c r="Q740" s="8">
        <f t="shared" si="509"/>
        <v>1309297.4500000002</v>
      </c>
      <c r="R740" s="43" t="s">
        <v>5</v>
      </c>
      <c r="S740" s="12"/>
    </row>
    <row r="741" spans="1:19" x14ac:dyDescent="0.35">
      <c r="A741" s="4">
        <v>44679</v>
      </c>
      <c r="B741" s="5">
        <f t="shared" si="510"/>
        <v>4</v>
      </c>
      <c r="C741" s="5">
        <f t="shared" si="511"/>
        <v>2022</v>
      </c>
      <c r="D741" s="5" t="s">
        <v>736</v>
      </c>
      <c r="E741" s="5" t="s">
        <v>483</v>
      </c>
      <c r="F741" s="6" t="s">
        <v>500</v>
      </c>
      <c r="G741" s="13" t="s">
        <v>665</v>
      </c>
      <c r="H741" s="5">
        <v>4</v>
      </c>
      <c r="I741" s="5" t="s">
        <v>5</v>
      </c>
      <c r="J741" s="5">
        <v>0</v>
      </c>
      <c r="K741" s="4">
        <f t="shared" si="512"/>
        <v>44679</v>
      </c>
      <c r="L741" s="5">
        <f t="shared" si="513"/>
        <v>4</v>
      </c>
      <c r="M741" s="5">
        <f t="shared" si="514"/>
        <v>2022</v>
      </c>
      <c r="N741" s="7">
        <v>1152</v>
      </c>
      <c r="P741" s="7">
        <f t="shared" si="508"/>
        <v>1152</v>
      </c>
      <c r="Q741" s="8">
        <f t="shared" si="509"/>
        <v>1310449.4500000002</v>
      </c>
      <c r="R741" s="43" t="s">
        <v>5</v>
      </c>
      <c r="S741" s="12"/>
    </row>
    <row r="742" spans="1:19" x14ac:dyDescent="0.35">
      <c r="A742" s="4">
        <v>44679</v>
      </c>
      <c r="B742" s="5">
        <f t="shared" si="510"/>
        <v>4</v>
      </c>
      <c r="C742" s="5">
        <f t="shared" si="511"/>
        <v>2022</v>
      </c>
      <c r="D742" s="5" t="s">
        <v>736</v>
      </c>
      <c r="E742" s="5" t="s">
        <v>483</v>
      </c>
      <c r="F742" s="6" t="s">
        <v>500</v>
      </c>
      <c r="G742" s="13" t="s">
        <v>677</v>
      </c>
      <c r="H742" s="5">
        <v>2</v>
      </c>
      <c r="I742" s="5" t="s">
        <v>5</v>
      </c>
      <c r="J742" s="5">
        <v>0</v>
      </c>
      <c r="K742" s="4">
        <f t="shared" si="512"/>
        <v>44679</v>
      </c>
      <c r="L742" s="5">
        <f t="shared" si="513"/>
        <v>4</v>
      </c>
      <c r="M742" s="5">
        <f t="shared" si="514"/>
        <v>2022</v>
      </c>
      <c r="N742" s="7">
        <v>170</v>
      </c>
      <c r="P742" s="7">
        <f t="shared" si="508"/>
        <v>170</v>
      </c>
      <c r="Q742" s="8">
        <f t="shared" si="509"/>
        <v>1310619.4500000002</v>
      </c>
      <c r="R742" s="43" t="s">
        <v>5</v>
      </c>
      <c r="S742" s="12"/>
    </row>
    <row r="743" spans="1:19" x14ac:dyDescent="0.35">
      <c r="A743" s="4">
        <v>44679</v>
      </c>
      <c r="B743" s="5">
        <f t="shared" si="510"/>
        <v>4</v>
      </c>
      <c r="C743" s="5">
        <f t="shared" si="511"/>
        <v>2022</v>
      </c>
      <c r="D743" s="5" t="s">
        <v>737</v>
      </c>
      <c r="E743" s="5" t="s">
        <v>416</v>
      </c>
      <c r="F743" s="6" t="s">
        <v>417</v>
      </c>
      <c r="G743" s="13" t="s">
        <v>731</v>
      </c>
      <c r="H743" s="5">
        <v>3</v>
      </c>
      <c r="I743" s="5" t="s">
        <v>5</v>
      </c>
      <c r="J743" s="5">
        <v>0</v>
      </c>
      <c r="K743" s="4">
        <f t="shared" si="512"/>
        <v>44679</v>
      </c>
      <c r="L743" s="5">
        <f t="shared" si="513"/>
        <v>4</v>
      </c>
      <c r="M743" s="5">
        <f t="shared" si="514"/>
        <v>2022</v>
      </c>
      <c r="N743" s="7">
        <v>6270</v>
      </c>
      <c r="P743" s="7">
        <f t="shared" si="508"/>
        <v>6270</v>
      </c>
      <c r="Q743" s="8">
        <f t="shared" si="509"/>
        <v>1316889.4500000002</v>
      </c>
      <c r="R743" s="43" t="s">
        <v>5</v>
      </c>
      <c r="S743" s="12"/>
    </row>
    <row r="744" spans="1:19" x14ac:dyDescent="0.35">
      <c r="A744" s="4">
        <v>44679</v>
      </c>
      <c r="B744" s="5">
        <f t="shared" si="510"/>
        <v>4</v>
      </c>
      <c r="C744" s="5">
        <f t="shared" si="511"/>
        <v>2022</v>
      </c>
      <c r="D744" s="5" t="s">
        <v>737</v>
      </c>
      <c r="E744" s="5" t="s">
        <v>416</v>
      </c>
      <c r="F744" s="6" t="s">
        <v>417</v>
      </c>
      <c r="G744" s="13" t="s">
        <v>665</v>
      </c>
      <c r="H744" s="5">
        <v>9</v>
      </c>
      <c r="I744" s="5" t="s">
        <v>5</v>
      </c>
      <c r="J744" s="5">
        <v>0</v>
      </c>
      <c r="K744" s="4">
        <f t="shared" si="512"/>
        <v>44679</v>
      </c>
      <c r="L744" s="5">
        <f t="shared" si="513"/>
        <v>4</v>
      </c>
      <c r="M744" s="5">
        <f t="shared" si="514"/>
        <v>2022</v>
      </c>
      <c r="N744" s="7">
        <v>2646</v>
      </c>
      <c r="P744" s="7">
        <f t="shared" si="508"/>
        <v>2646</v>
      </c>
      <c r="Q744" s="8">
        <f t="shared" si="509"/>
        <v>1319535.4500000002</v>
      </c>
      <c r="R744" s="43" t="s">
        <v>5</v>
      </c>
      <c r="S744" s="12"/>
    </row>
    <row r="745" spans="1:19" x14ac:dyDescent="0.35">
      <c r="A745" s="4">
        <v>44679</v>
      </c>
      <c r="B745" s="5">
        <f t="shared" si="510"/>
        <v>4</v>
      </c>
      <c r="C745" s="5">
        <f t="shared" si="511"/>
        <v>2022</v>
      </c>
      <c r="D745" s="5" t="s">
        <v>737</v>
      </c>
      <c r="E745" s="5" t="s">
        <v>416</v>
      </c>
      <c r="F745" s="6" t="s">
        <v>417</v>
      </c>
      <c r="G745" s="13" t="s">
        <v>422</v>
      </c>
      <c r="H745" s="5">
        <v>5</v>
      </c>
      <c r="I745" s="5" t="s">
        <v>5</v>
      </c>
      <c r="J745" s="5">
        <v>0</v>
      </c>
      <c r="K745" s="4">
        <f t="shared" si="512"/>
        <v>44679</v>
      </c>
      <c r="L745" s="5">
        <f t="shared" si="513"/>
        <v>4</v>
      </c>
      <c r="M745" s="5">
        <f t="shared" si="514"/>
        <v>2022</v>
      </c>
      <c r="N745" s="7">
        <v>1755</v>
      </c>
      <c r="P745" s="7">
        <f t="shared" si="508"/>
        <v>1755</v>
      </c>
      <c r="Q745" s="8">
        <f t="shared" si="509"/>
        <v>1321290.4500000002</v>
      </c>
      <c r="R745" s="43" t="s">
        <v>5</v>
      </c>
      <c r="S745" s="12"/>
    </row>
    <row r="746" spans="1:19" x14ac:dyDescent="0.35">
      <c r="A746" s="4">
        <v>44679</v>
      </c>
      <c r="B746" s="5">
        <f t="shared" si="510"/>
        <v>4</v>
      </c>
      <c r="C746" s="5">
        <f t="shared" si="511"/>
        <v>2022</v>
      </c>
      <c r="D746" s="5" t="s">
        <v>737</v>
      </c>
      <c r="E746" s="5" t="s">
        <v>416</v>
      </c>
      <c r="F746" s="6" t="s">
        <v>417</v>
      </c>
      <c r="G746" s="13" t="s">
        <v>66</v>
      </c>
      <c r="H746" s="5">
        <v>3</v>
      </c>
      <c r="I746" s="5" t="s">
        <v>5</v>
      </c>
      <c r="J746" s="5">
        <v>0</v>
      </c>
      <c r="K746" s="4">
        <f t="shared" si="512"/>
        <v>44679</v>
      </c>
      <c r="L746" s="5">
        <f t="shared" si="513"/>
        <v>4</v>
      </c>
      <c r="M746" s="5">
        <f t="shared" si="514"/>
        <v>2022</v>
      </c>
      <c r="N746" s="7">
        <v>187.5</v>
      </c>
      <c r="P746" s="7">
        <f t="shared" si="508"/>
        <v>187.5</v>
      </c>
      <c r="Q746" s="8">
        <f t="shared" si="509"/>
        <v>1321477.9500000002</v>
      </c>
      <c r="R746" s="43" t="s">
        <v>5</v>
      </c>
      <c r="S746" s="12"/>
    </row>
    <row r="747" spans="1:19" x14ac:dyDescent="0.35">
      <c r="A747" s="4">
        <v>44679</v>
      </c>
      <c r="B747" s="5">
        <f t="shared" si="510"/>
        <v>4</v>
      </c>
      <c r="C747" s="5">
        <f t="shared" si="511"/>
        <v>2022</v>
      </c>
      <c r="D747" s="5" t="s">
        <v>737</v>
      </c>
      <c r="E747" s="5" t="s">
        <v>416</v>
      </c>
      <c r="F747" s="6" t="s">
        <v>417</v>
      </c>
      <c r="G747" s="13" t="s">
        <v>670</v>
      </c>
      <c r="H747" s="5">
        <v>1</v>
      </c>
      <c r="I747" s="5" t="s">
        <v>5</v>
      </c>
      <c r="J747" s="5">
        <v>0</v>
      </c>
      <c r="K747" s="4">
        <f t="shared" si="512"/>
        <v>44679</v>
      </c>
      <c r="L747" s="5">
        <f t="shared" si="513"/>
        <v>4</v>
      </c>
      <c r="M747" s="5">
        <f t="shared" si="514"/>
        <v>2022</v>
      </c>
      <c r="N747" s="7">
        <v>1000</v>
      </c>
      <c r="P747" s="7">
        <f t="shared" si="508"/>
        <v>1000</v>
      </c>
      <c r="Q747" s="8">
        <f t="shared" si="509"/>
        <v>1322477.9500000002</v>
      </c>
      <c r="R747" s="43" t="s">
        <v>5</v>
      </c>
      <c r="S747" s="12"/>
    </row>
    <row r="748" spans="1:19" x14ac:dyDescent="0.35">
      <c r="A748" s="4">
        <v>44679</v>
      </c>
      <c r="B748" s="5">
        <f t="shared" si="510"/>
        <v>4</v>
      </c>
      <c r="C748" s="5">
        <f t="shared" si="511"/>
        <v>2022</v>
      </c>
      <c r="D748" s="5" t="s">
        <v>738</v>
      </c>
      <c r="E748" s="5" t="s">
        <v>407</v>
      </c>
      <c r="F748" s="6" t="s">
        <v>408</v>
      </c>
      <c r="G748" s="13" t="s">
        <v>99</v>
      </c>
      <c r="H748" s="5">
        <v>2</v>
      </c>
      <c r="I748" s="5" t="s">
        <v>5</v>
      </c>
      <c r="J748" s="5">
        <v>0</v>
      </c>
      <c r="K748" s="4">
        <f t="shared" si="512"/>
        <v>44679</v>
      </c>
      <c r="L748" s="5">
        <f t="shared" si="513"/>
        <v>4</v>
      </c>
      <c r="M748" s="5">
        <f t="shared" si="514"/>
        <v>2022</v>
      </c>
      <c r="N748" s="7">
        <v>4136</v>
      </c>
      <c r="P748" s="7">
        <f t="shared" si="508"/>
        <v>4136</v>
      </c>
      <c r="Q748" s="8">
        <f t="shared" si="509"/>
        <v>1326613.9500000002</v>
      </c>
      <c r="R748" s="43" t="s">
        <v>5</v>
      </c>
      <c r="S748" s="12"/>
    </row>
    <row r="749" spans="1:19" x14ac:dyDescent="0.35">
      <c r="A749" s="4">
        <v>44679</v>
      </c>
      <c r="B749" s="5">
        <f t="shared" si="510"/>
        <v>4</v>
      </c>
      <c r="C749" s="5">
        <f t="shared" si="511"/>
        <v>2022</v>
      </c>
      <c r="D749" s="5" t="s">
        <v>738</v>
      </c>
      <c r="E749" s="5" t="s">
        <v>407</v>
      </c>
      <c r="F749" s="6" t="s">
        <v>408</v>
      </c>
      <c r="G749" s="13" t="s">
        <v>487</v>
      </c>
      <c r="H749" s="5">
        <v>2</v>
      </c>
      <c r="I749" s="5" t="s">
        <v>5</v>
      </c>
      <c r="J749" s="5">
        <v>0</v>
      </c>
      <c r="K749" s="4">
        <f t="shared" si="512"/>
        <v>44679</v>
      </c>
      <c r="L749" s="5">
        <f t="shared" si="513"/>
        <v>4</v>
      </c>
      <c r="M749" s="5">
        <f t="shared" si="514"/>
        <v>2022</v>
      </c>
      <c r="N749" s="7">
        <v>1047.5999999999999</v>
      </c>
      <c r="P749" s="7">
        <f t="shared" si="508"/>
        <v>1047.5999999999999</v>
      </c>
      <c r="Q749" s="8">
        <f t="shared" si="509"/>
        <v>1327661.5500000003</v>
      </c>
      <c r="R749" s="43" t="s">
        <v>5</v>
      </c>
      <c r="S749" s="12"/>
    </row>
    <row r="750" spans="1:19" x14ac:dyDescent="0.35">
      <c r="A750" s="4">
        <v>44679</v>
      </c>
      <c r="B750" s="5">
        <f t="shared" si="510"/>
        <v>4</v>
      </c>
      <c r="C750" s="5">
        <f t="shared" si="511"/>
        <v>2022</v>
      </c>
      <c r="D750" s="5" t="s">
        <v>738</v>
      </c>
      <c r="E750" s="5" t="s">
        <v>407</v>
      </c>
      <c r="F750" s="6" t="s">
        <v>408</v>
      </c>
      <c r="G750" s="13" t="s">
        <v>66</v>
      </c>
      <c r="H750" s="5">
        <v>5</v>
      </c>
      <c r="I750" s="5" t="s">
        <v>5</v>
      </c>
      <c r="J750" s="5">
        <v>0</v>
      </c>
      <c r="K750" s="4">
        <f t="shared" si="512"/>
        <v>44679</v>
      </c>
      <c r="L750" s="5">
        <f t="shared" si="513"/>
        <v>4</v>
      </c>
      <c r="M750" s="5">
        <f t="shared" si="514"/>
        <v>2022</v>
      </c>
      <c r="N750" s="7">
        <v>312.5</v>
      </c>
      <c r="P750" s="7">
        <f t="shared" si="508"/>
        <v>312.5</v>
      </c>
      <c r="Q750" s="8">
        <f t="shared" si="509"/>
        <v>1327974.0500000003</v>
      </c>
      <c r="R750" s="43" t="s">
        <v>5</v>
      </c>
      <c r="S750" s="12"/>
    </row>
    <row r="751" spans="1:19" x14ac:dyDescent="0.35">
      <c r="A751" s="4">
        <v>44679</v>
      </c>
      <c r="B751" s="5">
        <f t="shared" si="510"/>
        <v>4</v>
      </c>
      <c r="C751" s="5">
        <f t="shared" si="511"/>
        <v>2022</v>
      </c>
      <c r="D751" s="5" t="s">
        <v>738</v>
      </c>
      <c r="E751" s="5" t="s">
        <v>407</v>
      </c>
      <c r="F751" s="6" t="s">
        <v>408</v>
      </c>
      <c r="G751" s="13" t="s">
        <v>298</v>
      </c>
      <c r="H751" s="5">
        <v>1</v>
      </c>
      <c r="I751" s="5" t="s">
        <v>5</v>
      </c>
      <c r="J751" s="5">
        <v>0</v>
      </c>
      <c r="K751" s="4">
        <f t="shared" si="512"/>
        <v>44679</v>
      </c>
      <c r="L751" s="5">
        <f t="shared" si="513"/>
        <v>4</v>
      </c>
      <c r="M751" s="5">
        <f t="shared" si="514"/>
        <v>2022</v>
      </c>
      <c r="N751" s="7">
        <v>390</v>
      </c>
      <c r="P751" s="7">
        <f t="shared" si="508"/>
        <v>390</v>
      </c>
      <c r="Q751" s="8">
        <f t="shared" si="509"/>
        <v>1328364.0500000003</v>
      </c>
      <c r="R751" s="43" t="s">
        <v>5</v>
      </c>
      <c r="S751" s="12"/>
    </row>
    <row r="752" spans="1:19" x14ac:dyDescent="0.35">
      <c r="A752" s="4">
        <v>44679</v>
      </c>
      <c r="B752" s="5">
        <f t="shared" ref="B752:B758" si="515">MONTH(A752)</f>
        <v>4</v>
      </c>
      <c r="C752" s="5">
        <f t="shared" ref="C752:C758" si="516">YEAR(A752)</f>
        <v>2022</v>
      </c>
      <c r="D752" s="5" t="s">
        <v>738</v>
      </c>
      <c r="E752" s="5" t="s">
        <v>407</v>
      </c>
      <c r="F752" s="6" t="s">
        <v>408</v>
      </c>
      <c r="G752" s="13" t="s">
        <v>576</v>
      </c>
      <c r="H752" s="5">
        <v>2</v>
      </c>
      <c r="I752" s="5" t="s">
        <v>5</v>
      </c>
      <c r="J752" s="5">
        <v>0</v>
      </c>
      <c r="K752" s="4">
        <f t="shared" si="512"/>
        <v>44679</v>
      </c>
      <c r="L752" s="5">
        <f t="shared" si="513"/>
        <v>4</v>
      </c>
      <c r="M752" s="5">
        <f t="shared" si="514"/>
        <v>2022</v>
      </c>
      <c r="N752" s="7">
        <v>210</v>
      </c>
      <c r="P752" s="7">
        <f t="shared" si="508"/>
        <v>210</v>
      </c>
      <c r="Q752" s="8">
        <f t="shared" si="509"/>
        <v>1328574.0500000003</v>
      </c>
      <c r="R752" s="43" t="s">
        <v>5</v>
      </c>
      <c r="S752" s="12"/>
    </row>
    <row r="753" spans="1:19" x14ac:dyDescent="0.35">
      <c r="A753" s="4">
        <v>44680</v>
      </c>
      <c r="B753" s="5">
        <f t="shared" si="515"/>
        <v>4</v>
      </c>
      <c r="C753" s="5">
        <f t="shared" si="516"/>
        <v>2022</v>
      </c>
      <c r="D753" s="5" t="s">
        <v>740</v>
      </c>
      <c r="E753" s="5" t="s">
        <v>675</v>
      </c>
      <c r="F753" s="6" t="s">
        <v>676</v>
      </c>
      <c r="G753" s="13" t="s">
        <v>739</v>
      </c>
      <c r="H753" s="5">
        <v>1</v>
      </c>
      <c r="I753" s="5" t="s">
        <v>5</v>
      </c>
      <c r="J753" s="5">
        <v>0</v>
      </c>
      <c r="K753" s="4">
        <f t="shared" si="512"/>
        <v>44680</v>
      </c>
      <c r="L753" s="5">
        <f t="shared" si="513"/>
        <v>4</v>
      </c>
      <c r="M753" s="5">
        <f t="shared" si="514"/>
        <v>2022</v>
      </c>
      <c r="N753" s="7">
        <v>1350</v>
      </c>
      <c r="P753" s="7">
        <f t="shared" si="508"/>
        <v>1350</v>
      </c>
      <c r="Q753" s="8">
        <f t="shared" si="509"/>
        <v>1329924.0500000003</v>
      </c>
      <c r="R753" s="43" t="s">
        <v>5</v>
      </c>
      <c r="S753" s="12"/>
    </row>
    <row r="754" spans="1:19" x14ac:dyDescent="0.35">
      <c r="A754" s="4">
        <v>44681</v>
      </c>
      <c r="B754" s="5">
        <f t="shared" si="515"/>
        <v>4</v>
      </c>
      <c r="C754" s="5">
        <f t="shared" si="516"/>
        <v>2022</v>
      </c>
      <c r="D754" s="5" t="s">
        <v>741</v>
      </c>
      <c r="E754" s="5" t="s">
        <v>416</v>
      </c>
      <c r="F754" s="6" t="s">
        <v>417</v>
      </c>
      <c r="G754" s="13" t="s">
        <v>731</v>
      </c>
      <c r="H754" s="5">
        <v>4</v>
      </c>
      <c r="I754" s="5" t="s">
        <v>5</v>
      </c>
      <c r="J754" s="5">
        <v>0</v>
      </c>
      <c r="K754" s="4">
        <f t="shared" si="512"/>
        <v>44681</v>
      </c>
      <c r="L754" s="5">
        <f t="shared" si="513"/>
        <v>4</v>
      </c>
      <c r="M754" s="5">
        <f t="shared" si="514"/>
        <v>2022</v>
      </c>
      <c r="N754" s="7">
        <v>8360</v>
      </c>
      <c r="P754" s="7">
        <f t="shared" si="508"/>
        <v>8360</v>
      </c>
      <c r="Q754" s="8">
        <f t="shared" si="509"/>
        <v>1338284.0500000003</v>
      </c>
      <c r="R754" s="43" t="s">
        <v>5</v>
      </c>
      <c r="S754" s="12"/>
    </row>
    <row r="755" spans="1:19" x14ac:dyDescent="0.35">
      <c r="A755" s="4">
        <v>44681</v>
      </c>
      <c r="B755" s="5">
        <f t="shared" si="515"/>
        <v>4</v>
      </c>
      <c r="C755" s="5">
        <f t="shared" si="516"/>
        <v>2022</v>
      </c>
      <c r="D755" s="5" t="s">
        <v>741</v>
      </c>
      <c r="E755" s="5" t="s">
        <v>416</v>
      </c>
      <c r="F755" s="6" t="s">
        <v>417</v>
      </c>
      <c r="G755" s="13" t="s">
        <v>665</v>
      </c>
      <c r="H755" s="5">
        <v>12</v>
      </c>
      <c r="I755" s="5" t="s">
        <v>5</v>
      </c>
      <c r="J755" s="5">
        <v>0</v>
      </c>
      <c r="K755" s="4">
        <f t="shared" ref="K755:K758" si="517">A755+J755</f>
        <v>44681</v>
      </c>
      <c r="L755" s="5">
        <f t="shared" ref="L755:L758" si="518">MONTH(K755)</f>
        <v>4</v>
      </c>
      <c r="M755" s="5">
        <f t="shared" ref="M755:M758" si="519">YEAR(K755)</f>
        <v>2022</v>
      </c>
      <c r="N755" s="7">
        <v>3528</v>
      </c>
      <c r="P755" s="7">
        <f t="shared" si="508"/>
        <v>3528</v>
      </c>
      <c r="Q755" s="8">
        <f t="shared" si="509"/>
        <v>1341812.0500000003</v>
      </c>
      <c r="R755" s="43" t="s">
        <v>5</v>
      </c>
      <c r="S755" s="12"/>
    </row>
    <row r="756" spans="1:19" x14ac:dyDescent="0.35">
      <c r="A756" s="4">
        <v>44681</v>
      </c>
      <c r="B756" s="5">
        <f t="shared" si="515"/>
        <v>4</v>
      </c>
      <c r="C756" s="5">
        <f t="shared" si="516"/>
        <v>2022</v>
      </c>
      <c r="D756" s="5" t="s">
        <v>741</v>
      </c>
      <c r="E756" s="5" t="s">
        <v>416</v>
      </c>
      <c r="F756" s="6" t="s">
        <v>417</v>
      </c>
      <c r="G756" s="13" t="s">
        <v>422</v>
      </c>
      <c r="H756" s="5">
        <v>6</v>
      </c>
      <c r="I756" s="5" t="s">
        <v>5</v>
      </c>
      <c r="J756" s="5">
        <v>0</v>
      </c>
      <c r="K756" s="4">
        <f t="shared" si="517"/>
        <v>44681</v>
      </c>
      <c r="L756" s="5">
        <f t="shared" si="518"/>
        <v>4</v>
      </c>
      <c r="M756" s="5">
        <f t="shared" si="519"/>
        <v>2022</v>
      </c>
      <c r="N756" s="7">
        <v>2106</v>
      </c>
      <c r="P756" s="7">
        <f t="shared" si="508"/>
        <v>2106</v>
      </c>
      <c r="Q756" s="8">
        <f t="shared" si="509"/>
        <v>1343918.0500000003</v>
      </c>
      <c r="R756" s="43" t="s">
        <v>5</v>
      </c>
      <c r="S756" s="12"/>
    </row>
    <row r="757" spans="1:19" x14ac:dyDescent="0.35">
      <c r="A757" s="4">
        <v>44681</v>
      </c>
      <c r="B757" s="5">
        <f t="shared" si="515"/>
        <v>4</v>
      </c>
      <c r="C757" s="5">
        <f t="shared" si="516"/>
        <v>2022</v>
      </c>
      <c r="D757" s="5" t="s">
        <v>741</v>
      </c>
      <c r="E757" s="5" t="s">
        <v>416</v>
      </c>
      <c r="F757" s="6" t="s">
        <v>417</v>
      </c>
      <c r="G757" s="13" t="s">
        <v>66</v>
      </c>
      <c r="H757" s="5">
        <v>4</v>
      </c>
      <c r="I757" s="5" t="s">
        <v>5</v>
      </c>
      <c r="J757" s="5">
        <v>0</v>
      </c>
      <c r="K757" s="4">
        <f t="shared" si="517"/>
        <v>44681</v>
      </c>
      <c r="L757" s="5">
        <f t="shared" si="518"/>
        <v>4</v>
      </c>
      <c r="M757" s="5">
        <f t="shared" si="519"/>
        <v>2022</v>
      </c>
      <c r="N757" s="7">
        <v>250</v>
      </c>
      <c r="P757" s="7">
        <f t="shared" si="508"/>
        <v>250</v>
      </c>
      <c r="Q757" s="8">
        <f t="shared" si="509"/>
        <v>1344168.0500000003</v>
      </c>
      <c r="R757" s="43" t="s">
        <v>5</v>
      </c>
      <c r="S757" s="12"/>
    </row>
    <row r="758" spans="1:19" x14ac:dyDescent="0.35">
      <c r="A758" s="4">
        <v>44681</v>
      </c>
      <c r="B758" s="5">
        <f t="shared" si="515"/>
        <v>4</v>
      </c>
      <c r="C758" s="5">
        <f t="shared" si="516"/>
        <v>2022</v>
      </c>
      <c r="D758" s="5" t="s">
        <v>741</v>
      </c>
      <c r="E758" s="5" t="s">
        <v>416</v>
      </c>
      <c r="F758" s="6" t="s">
        <v>417</v>
      </c>
      <c r="G758" s="13" t="s">
        <v>670</v>
      </c>
      <c r="H758" s="5">
        <v>1</v>
      </c>
      <c r="I758" s="5" t="s">
        <v>5</v>
      </c>
      <c r="J758" s="5">
        <v>0</v>
      </c>
      <c r="K758" s="4">
        <f t="shared" si="517"/>
        <v>44681</v>
      </c>
      <c r="L758" s="5">
        <f t="shared" si="518"/>
        <v>4</v>
      </c>
      <c r="M758" s="5">
        <f t="shared" si="519"/>
        <v>2022</v>
      </c>
      <c r="N758" s="7">
        <v>1000</v>
      </c>
      <c r="P758" s="7">
        <f t="shared" si="508"/>
        <v>1000</v>
      </c>
      <c r="Q758" s="8">
        <f t="shared" si="509"/>
        <v>1345168.0500000003</v>
      </c>
      <c r="R758" s="43" t="s">
        <v>5</v>
      </c>
      <c r="S758" s="12"/>
    </row>
    <row r="759" spans="1:19" x14ac:dyDescent="0.35">
      <c r="A759" s="4"/>
      <c r="B759" s="5"/>
      <c r="C759" s="5"/>
      <c r="K759" s="4"/>
      <c r="Q759" s="8"/>
      <c r="R759" s="43"/>
      <c r="S759" s="12"/>
    </row>
    <row r="760" spans="1:19" x14ac:dyDescent="0.35">
      <c r="A760" s="4"/>
      <c r="B760" s="5"/>
      <c r="C760" s="5"/>
      <c r="K760" s="4"/>
      <c r="Q760" s="8"/>
      <c r="R760" s="43"/>
      <c r="S760" s="12"/>
    </row>
    <row r="761" spans="1:19" x14ac:dyDescent="0.35">
      <c r="A761" s="4"/>
      <c r="B761" s="5"/>
      <c r="C761" s="5"/>
      <c r="K761" s="4"/>
      <c r="Q761" s="8"/>
      <c r="R761" s="43"/>
      <c r="S761" s="12"/>
    </row>
    <row r="762" spans="1:19" x14ac:dyDescent="0.35">
      <c r="A762" s="4"/>
      <c r="B762" s="5"/>
      <c r="C762" s="5"/>
      <c r="K762" s="4"/>
      <c r="Q762" s="8"/>
      <c r="R762" s="43"/>
      <c r="S762" s="12"/>
    </row>
    <row r="763" spans="1:19" x14ac:dyDescent="0.35">
      <c r="A763" s="4"/>
      <c r="B763" s="5"/>
      <c r="C763" s="5"/>
      <c r="K763" s="4"/>
      <c r="Q763" s="62"/>
      <c r="R763" s="43"/>
      <c r="S763" s="12"/>
    </row>
    <row r="764" spans="1:19" x14ac:dyDescent="0.35">
      <c r="K764" s="4"/>
      <c r="L764" s="19"/>
      <c r="M764" s="19"/>
      <c r="Q764" s="62"/>
      <c r="R764" s="43"/>
      <c r="S764" s="12"/>
    </row>
    <row r="765" spans="1:19" x14ac:dyDescent="0.35">
      <c r="K765" s="13" t="s">
        <v>199</v>
      </c>
      <c r="N765" s="37">
        <f>SUM(N2:N764)</f>
        <v>1345168.0500000003</v>
      </c>
      <c r="O765" s="39">
        <f>SUM(O2:O764)</f>
        <v>-1007492.1500000001</v>
      </c>
      <c r="P765" s="41">
        <f>SUM(P2:P764)</f>
        <v>337675.89999999997</v>
      </c>
      <c r="Q765" s="63">
        <f>SUM(N765+O765)</f>
        <v>337675.90000000014</v>
      </c>
    </row>
    <row r="766" spans="1:19" x14ac:dyDescent="0.35">
      <c r="N766" s="38" t="s">
        <v>202</v>
      </c>
      <c r="O766" s="40" t="s">
        <v>200</v>
      </c>
      <c r="P766" s="42" t="s">
        <v>201</v>
      </c>
      <c r="Q766" s="64"/>
    </row>
    <row r="767" spans="1:19" x14ac:dyDescent="0.35">
      <c r="N767" s="35"/>
      <c r="O767" s="35"/>
      <c r="P767" s="35"/>
      <c r="Q767" s="35"/>
    </row>
    <row r="768" spans="1:19" x14ac:dyDescent="0.35">
      <c r="Q768" s="62"/>
    </row>
    <row r="769" spans="15:17" x14ac:dyDescent="0.35">
      <c r="O769" s="39">
        <f>SUM(O765)</f>
        <v>-1007492.1500000001</v>
      </c>
      <c r="P769" s="34" t="s">
        <v>198</v>
      </c>
      <c r="Q769" s="65" t="s">
        <v>200</v>
      </c>
    </row>
    <row r="770" spans="15:17" x14ac:dyDescent="0.35">
      <c r="O770" s="7">
        <v>0.5</v>
      </c>
      <c r="P770" s="34" t="s">
        <v>198</v>
      </c>
      <c r="Q770" s="61" t="s">
        <v>290</v>
      </c>
    </row>
    <row r="771" spans="15:17" x14ac:dyDescent="0.35">
      <c r="P771" s="34"/>
      <c r="Q771" s="61"/>
    </row>
    <row r="772" spans="15:17" ht="16" thickBot="1" x14ac:dyDescent="0.4">
      <c r="O772" s="36">
        <f>SUM(O769:O771)</f>
        <v>-1007491.6500000001</v>
      </c>
      <c r="P772" s="34" t="s">
        <v>198</v>
      </c>
      <c r="Q772" s="60" t="s">
        <v>769</v>
      </c>
    </row>
    <row r="773" spans="15:17" ht="16" thickTop="1" x14ac:dyDescent="0.35">
      <c r="Q773" s="62"/>
    </row>
    <row r="774" spans="15:17" x14ac:dyDescent="0.35">
      <c r="Q774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S55"/>
  <sheetViews>
    <sheetView topLeftCell="A35" zoomScaleNormal="100" workbookViewId="0">
      <selection activeCell="I56" sqref="I56"/>
    </sheetView>
  </sheetViews>
  <sheetFormatPr defaultRowHeight="14.5" x14ac:dyDescent="0.35"/>
  <cols>
    <col min="1" max="2" width="37.90625" bestFit="1" customWidth="1"/>
    <col min="3" max="8" width="9.90625" bestFit="1" customWidth="1"/>
    <col min="9" max="9" width="11.453125" bestFit="1" customWidth="1"/>
    <col min="10" max="10" width="9.90625" bestFit="1" customWidth="1"/>
    <col min="11" max="11" width="11.453125" bestFit="1" customWidth="1"/>
    <col min="12" max="20" width="9.90625" bestFit="1" customWidth="1"/>
    <col min="21" max="21" width="11.453125" bestFit="1" customWidth="1"/>
    <col min="22" max="22" width="37.90625" bestFit="1" customWidth="1"/>
    <col min="23" max="23" width="12.7265625" bestFit="1" customWidth="1"/>
    <col min="24" max="24" width="9.54296875" bestFit="1" customWidth="1"/>
    <col min="25" max="29" width="8.90625" bestFit="1" customWidth="1"/>
    <col min="30" max="44" width="9.90625" bestFit="1" customWidth="1"/>
    <col min="45" max="45" width="11.453125" bestFit="1" customWidth="1"/>
  </cols>
  <sheetData>
    <row r="1" spans="1:45" x14ac:dyDescent="0.35">
      <c r="A1" t="s">
        <v>208</v>
      </c>
      <c r="V1" t="s">
        <v>208</v>
      </c>
    </row>
    <row r="4" spans="1:45" x14ac:dyDescent="0.35">
      <c r="A4" s="20" t="s">
        <v>203</v>
      </c>
      <c r="C4" s="20" t="s">
        <v>91</v>
      </c>
      <c r="V4" s="20" t="s">
        <v>203</v>
      </c>
      <c r="W4" s="20" t="s">
        <v>230</v>
      </c>
      <c r="X4" s="20" t="s">
        <v>91</v>
      </c>
    </row>
    <row r="5" spans="1:45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>
        <v>124</v>
      </c>
      <c r="I5" t="s">
        <v>135</v>
      </c>
      <c r="W5">
        <v>2019</v>
      </c>
      <c r="X5" t="s">
        <v>355</v>
      </c>
      <c r="Y5">
        <v>2020</v>
      </c>
      <c r="AD5" t="s">
        <v>356</v>
      </c>
      <c r="AE5">
        <v>2021</v>
      </c>
      <c r="AJ5" t="s">
        <v>357</v>
      </c>
      <c r="AK5">
        <v>2022</v>
      </c>
      <c r="AR5" t="s">
        <v>594</v>
      </c>
      <c r="AS5" t="s">
        <v>135</v>
      </c>
    </row>
    <row r="6" spans="1:45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>
        <v>2973</v>
      </c>
      <c r="V6" s="20" t="s">
        <v>1</v>
      </c>
      <c r="W6">
        <v>0</v>
      </c>
      <c r="Y6">
        <v>0</v>
      </c>
      <c r="Z6">
        <v>45</v>
      </c>
      <c r="AA6">
        <v>60</v>
      </c>
      <c r="AB6" t="s">
        <v>154</v>
      </c>
      <c r="AC6">
        <v>120</v>
      </c>
      <c r="AE6">
        <v>0</v>
      </c>
      <c r="AF6">
        <v>45</v>
      </c>
      <c r="AG6">
        <v>60</v>
      </c>
      <c r="AH6" t="s">
        <v>154</v>
      </c>
      <c r="AI6">
        <v>120</v>
      </c>
      <c r="AK6">
        <v>0</v>
      </c>
      <c r="AL6">
        <v>45</v>
      </c>
      <c r="AM6">
        <v>60</v>
      </c>
      <c r="AN6">
        <v>120</v>
      </c>
      <c r="AO6">
        <v>124</v>
      </c>
      <c r="AP6">
        <v>1</v>
      </c>
      <c r="AQ6">
        <v>2</v>
      </c>
    </row>
    <row r="7" spans="1:45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>
        <v>2973</v>
      </c>
      <c r="V7" t="s">
        <v>35</v>
      </c>
      <c r="W7" s="24"/>
      <c r="X7" s="24"/>
      <c r="Y7" s="24">
        <v>9334</v>
      </c>
      <c r="Z7" s="24"/>
      <c r="AA7" s="24"/>
      <c r="AB7" s="24"/>
      <c r="AC7" s="24"/>
      <c r="AD7" s="24">
        <v>9334</v>
      </c>
      <c r="AE7" s="24">
        <v>13661.4</v>
      </c>
      <c r="AF7" s="24"/>
      <c r="AG7" s="24"/>
      <c r="AH7" s="24"/>
      <c r="AI7" s="24"/>
      <c r="AJ7" s="24">
        <v>13661.4</v>
      </c>
      <c r="AK7" s="24"/>
      <c r="AL7" s="24"/>
      <c r="AM7" s="24"/>
      <c r="AN7" s="24"/>
      <c r="AO7" s="24"/>
      <c r="AP7" s="24"/>
      <c r="AQ7" s="24"/>
      <c r="AR7" s="24"/>
      <c r="AS7" s="24">
        <v>22995.4</v>
      </c>
    </row>
    <row r="8" spans="1:45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>
        <v>9334</v>
      </c>
      <c r="V8" t="s">
        <v>47</v>
      </c>
      <c r="W8" s="24"/>
      <c r="X8" s="24"/>
      <c r="Y8" s="24"/>
      <c r="Z8" s="24"/>
      <c r="AA8" s="24">
        <v>5606</v>
      </c>
      <c r="AB8" s="24"/>
      <c r="AC8" s="24"/>
      <c r="AD8" s="24">
        <v>5606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>
        <v>5606</v>
      </c>
    </row>
    <row r="9" spans="1:45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>
        <v>5606</v>
      </c>
      <c r="V9" t="s">
        <v>60</v>
      </c>
      <c r="W9" s="24"/>
      <c r="X9" s="24"/>
      <c r="Y9" s="24"/>
      <c r="Z9" s="24"/>
      <c r="AA9" s="24">
        <v>4191.2000000000007</v>
      </c>
      <c r="AB9" s="24"/>
      <c r="AC9" s="24"/>
      <c r="AD9" s="24">
        <v>4191.2000000000007</v>
      </c>
      <c r="AE9" s="24"/>
      <c r="AF9" s="24"/>
      <c r="AG9" s="24">
        <v>23646.6</v>
      </c>
      <c r="AH9" s="24"/>
      <c r="AI9" s="24"/>
      <c r="AJ9" s="24">
        <v>23646.6</v>
      </c>
      <c r="AK9" s="24"/>
      <c r="AL9" s="24"/>
      <c r="AM9" s="24">
        <v>5940</v>
      </c>
      <c r="AN9" s="24"/>
      <c r="AO9" s="24"/>
      <c r="AP9" s="24"/>
      <c r="AQ9" s="24"/>
      <c r="AR9" s="24">
        <v>5940</v>
      </c>
      <c r="AS9" s="24">
        <v>33777.800000000003</v>
      </c>
    </row>
    <row r="10" spans="1:45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>
        <v>4191.2000000000007</v>
      </c>
      <c r="V10" t="s">
        <v>7</v>
      </c>
      <c r="W10" s="24">
        <v>2973</v>
      </c>
      <c r="X10" s="24">
        <v>2973</v>
      </c>
      <c r="Y10" s="24">
        <v>34235</v>
      </c>
      <c r="Z10" s="24"/>
      <c r="AA10" s="24"/>
      <c r="AB10" s="24"/>
      <c r="AC10" s="24"/>
      <c r="AD10" s="24">
        <v>34235</v>
      </c>
      <c r="AE10" s="24">
        <v>22043</v>
      </c>
      <c r="AF10" s="24"/>
      <c r="AG10" s="24"/>
      <c r="AH10" s="24"/>
      <c r="AI10" s="24"/>
      <c r="AJ10" s="24">
        <v>22043</v>
      </c>
      <c r="AK10" s="24"/>
      <c r="AL10" s="24"/>
      <c r="AM10" s="24"/>
      <c r="AN10" s="24"/>
      <c r="AO10" s="24"/>
      <c r="AP10" s="24"/>
      <c r="AQ10" s="24"/>
      <c r="AR10" s="24"/>
      <c r="AS10" s="24">
        <v>59251</v>
      </c>
    </row>
    <row r="11" spans="1:45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>
        <v>34235</v>
      </c>
      <c r="V11" t="s">
        <v>20</v>
      </c>
      <c r="W11" s="24"/>
      <c r="X11" s="24"/>
      <c r="Y11" s="24"/>
      <c r="Z11" s="24">
        <v>28025.7</v>
      </c>
      <c r="AA11" s="24"/>
      <c r="AB11" s="24"/>
      <c r="AC11" s="24"/>
      <c r="AD11" s="24">
        <v>28025.7</v>
      </c>
      <c r="AE11" s="24">
        <v>340</v>
      </c>
      <c r="AF11" s="24">
        <v>34142.5</v>
      </c>
      <c r="AG11" s="24"/>
      <c r="AH11" s="24"/>
      <c r="AI11" s="24"/>
      <c r="AJ11" s="24">
        <v>34482.5</v>
      </c>
      <c r="AK11" s="24"/>
      <c r="AL11" s="24">
        <v>14921</v>
      </c>
      <c r="AM11" s="24"/>
      <c r="AN11" s="24"/>
      <c r="AO11" s="24"/>
      <c r="AP11" s="24"/>
      <c r="AQ11" s="24"/>
      <c r="AR11" s="24">
        <v>14921</v>
      </c>
      <c r="AS11" s="24">
        <v>77429.2</v>
      </c>
    </row>
    <row r="12" spans="1:45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>
        <v>28025.7</v>
      </c>
      <c r="V12" t="s">
        <v>43</v>
      </c>
      <c r="W12" s="24"/>
      <c r="X12" s="24"/>
      <c r="Y12" s="24">
        <v>4008</v>
      </c>
      <c r="Z12" s="24"/>
      <c r="AA12" s="24"/>
      <c r="AB12" s="24"/>
      <c r="AC12" s="24"/>
      <c r="AD12" s="24">
        <v>4008</v>
      </c>
      <c r="AE12" s="24">
        <v>240</v>
      </c>
      <c r="AF12" s="24"/>
      <c r="AG12" s="24"/>
      <c r="AH12" s="24"/>
      <c r="AI12" s="24"/>
      <c r="AJ12" s="24">
        <v>240</v>
      </c>
      <c r="AK12" s="24">
        <v>2484</v>
      </c>
      <c r="AL12" s="24"/>
      <c r="AM12" s="24"/>
      <c r="AN12" s="24"/>
      <c r="AO12" s="24"/>
      <c r="AP12" s="24"/>
      <c r="AQ12" s="24"/>
      <c r="AR12" s="24">
        <v>2484</v>
      </c>
      <c r="AS12" s="24">
        <v>6732</v>
      </c>
    </row>
    <row r="13" spans="1:45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>
        <v>4008</v>
      </c>
      <c r="V13" t="s">
        <v>23</v>
      </c>
      <c r="W13" s="24"/>
      <c r="X13" s="24"/>
      <c r="Y13" s="24"/>
      <c r="Z13" s="24"/>
      <c r="AA13" s="24"/>
      <c r="AB13" s="24">
        <v>49425.600000000006</v>
      </c>
      <c r="AC13" s="24">
        <v>2860</v>
      </c>
      <c r="AD13" s="24">
        <v>52285.600000000006</v>
      </c>
      <c r="AE13" s="24"/>
      <c r="AF13" s="24"/>
      <c r="AG13" s="24"/>
      <c r="AH13" s="24"/>
      <c r="AI13" s="24">
        <v>85763.000000000015</v>
      </c>
      <c r="AJ13" s="24">
        <v>85763.000000000015</v>
      </c>
      <c r="AK13" s="24"/>
      <c r="AL13" s="24"/>
      <c r="AM13" s="24"/>
      <c r="AN13" s="24">
        <v>33079.5</v>
      </c>
      <c r="AO13" s="24"/>
      <c r="AP13" s="24"/>
      <c r="AQ13" s="24"/>
      <c r="AR13" s="24">
        <v>33079.5</v>
      </c>
      <c r="AS13" s="24">
        <v>171128.10000000003</v>
      </c>
    </row>
    <row r="14" spans="1:45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>
        <v>52285.600000000006</v>
      </c>
      <c r="V14" t="s">
        <v>14</v>
      </c>
      <c r="W14" s="24"/>
      <c r="X14" s="24"/>
      <c r="Y14" s="24">
        <v>2067</v>
      </c>
      <c r="Z14" s="24"/>
      <c r="AA14" s="24"/>
      <c r="AB14" s="24"/>
      <c r="AC14" s="24"/>
      <c r="AD14" s="24">
        <v>2067</v>
      </c>
      <c r="AE14" s="24">
        <v>3432</v>
      </c>
      <c r="AF14" s="24"/>
      <c r="AG14" s="24"/>
      <c r="AH14" s="24"/>
      <c r="AI14" s="24"/>
      <c r="AJ14" s="24">
        <v>3432</v>
      </c>
      <c r="AK14" s="24"/>
      <c r="AL14" s="24"/>
      <c r="AM14" s="24"/>
      <c r="AN14" s="24"/>
      <c r="AO14" s="24"/>
      <c r="AP14" s="24"/>
      <c r="AQ14" s="24"/>
      <c r="AR14" s="24"/>
      <c r="AS14" s="24">
        <v>5499</v>
      </c>
    </row>
    <row r="15" spans="1:45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>
        <v>2067</v>
      </c>
      <c r="V15" t="s">
        <v>54</v>
      </c>
      <c r="W15" s="24"/>
      <c r="X15" s="24"/>
      <c r="Y15" s="24">
        <v>9082</v>
      </c>
      <c r="Z15" s="24"/>
      <c r="AA15" s="24"/>
      <c r="AB15" s="24"/>
      <c r="AC15" s="24"/>
      <c r="AD15" s="24">
        <v>9082</v>
      </c>
      <c r="AE15" s="24">
        <v>8568</v>
      </c>
      <c r="AF15" s="24"/>
      <c r="AG15" s="24"/>
      <c r="AH15" s="24"/>
      <c r="AI15" s="24"/>
      <c r="AJ15" s="24">
        <v>8568</v>
      </c>
      <c r="AK15" s="24"/>
      <c r="AL15" s="24"/>
      <c r="AM15" s="24"/>
      <c r="AN15" s="24"/>
      <c r="AO15" s="24"/>
      <c r="AP15" s="24"/>
      <c r="AQ15" s="24"/>
      <c r="AR15" s="24"/>
      <c r="AS15" s="24">
        <v>17650</v>
      </c>
    </row>
    <row r="16" spans="1:45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>
        <v>9082</v>
      </c>
      <c r="V16" t="s">
        <v>64</v>
      </c>
      <c r="W16" s="24"/>
      <c r="X16" s="24"/>
      <c r="Y16" s="24"/>
      <c r="Z16" s="24"/>
      <c r="AA16" s="24"/>
      <c r="AB16" s="24">
        <v>50446</v>
      </c>
      <c r="AC16" s="24"/>
      <c r="AD16" s="24">
        <v>50446</v>
      </c>
      <c r="AE16" s="24">
        <v>0</v>
      </c>
      <c r="AF16" s="24"/>
      <c r="AG16" s="24"/>
      <c r="AH16" s="24">
        <v>20385</v>
      </c>
      <c r="AI16" s="24">
        <v>120292.6</v>
      </c>
      <c r="AJ16" s="24">
        <v>140677.6</v>
      </c>
      <c r="AK16" s="24"/>
      <c r="AL16" s="24"/>
      <c r="AM16" s="24"/>
      <c r="AN16" s="24">
        <v>58495</v>
      </c>
      <c r="AO16" s="24"/>
      <c r="AP16" s="24"/>
      <c r="AQ16" s="24"/>
      <c r="AR16" s="24">
        <v>58495</v>
      </c>
      <c r="AS16" s="24">
        <v>249618.6</v>
      </c>
    </row>
    <row r="17" spans="1:45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>
        <v>50446</v>
      </c>
      <c r="V17" t="s">
        <v>178</v>
      </c>
      <c r="W17" s="24"/>
      <c r="X17" s="24"/>
      <c r="Y17" s="24">
        <v>1082.8000000000002</v>
      </c>
      <c r="Z17" s="24"/>
      <c r="AA17" s="24"/>
      <c r="AB17" s="24"/>
      <c r="AC17" s="24"/>
      <c r="AD17" s="24">
        <v>1082.8000000000002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>
        <v>1082.8000000000002</v>
      </c>
    </row>
    <row r="18" spans="1:45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>
        <v>1082.8000000000002</v>
      </c>
      <c r="V18" t="s">
        <v>228</v>
      </c>
      <c r="W18" s="24"/>
      <c r="X18" s="24"/>
      <c r="Y18" s="24">
        <v>799.2</v>
      </c>
      <c r="Z18" s="24"/>
      <c r="AA18" s="24"/>
      <c r="AB18" s="24"/>
      <c r="AC18" s="24"/>
      <c r="AD18" s="24">
        <v>799.2</v>
      </c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>
        <v>799.2</v>
      </c>
    </row>
    <row r="19" spans="1:45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>
        <v>799.2</v>
      </c>
      <c r="V19" t="s">
        <v>233</v>
      </c>
      <c r="W19" s="24"/>
      <c r="X19" s="24"/>
      <c r="Y19" s="24"/>
      <c r="Z19" s="24"/>
      <c r="AA19" s="24"/>
      <c r="AB19" s="24"/>
      <c r="AC19" s="24"/>
      <c r="AD19" s="24"/>
      <c r="AE19" s="24">
        <v>29463.4</v>
      </c>
      <c r="AF19" s="24"/>
      <c r="AG19" s="24"/>
      <c r="AH19" s="24"/>
      <c r="AI19" s="24"/>
      <c r="AJ19" s="24">
        <v>29463.4</v>
      </c>
      <c r="AK19" s="24"/>
      <c r="AL19" s="24"/>
      <c r="AM19" s="24"/>
      <c r="AN19" s="24"/>
      <c r="AO19" s="24"/>
      <c r="AP19" s="24"/>
      <c r="AQ19" s="24"/>
      <c r="AR19" s="24"/>
      <c r="AS19" s="24">
        <v>29463.4</v>
      </c>
    </row>
    <row r="20" spans="1:45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>
        <v>201162.5</v>
      </c>
      <c r="V20" t="s">
        <v>268</v>
      </c>
      <c r="W20" s="24"/>
      <c r="X20" s="24"/>
      <c r="Y20" s="24"/>
      <c r="Z20" s="24"/>
      <c r="AA20" s="24"/>
      <c r="AB20" s="24"/>
      <c r="AC20" s="24"/>
      <c r="AD20" s="24"/>
      <c r="AE20" s="24">
        <v>8402</v>
      </c>
      <c r="AF20" s="24"/>
      <c r="AG20" s="24"/>
      <c r="AH20" s="24"/>
      <c r="AI20" s="24"/>
      <c r="AJ20" s="24">
        <v>8402</v>
      </c>
      <c r="AK20" s="24"/>
      <c r="AL20" s="24"/>
      <c r="AM20" s="24"/>
      <c r="AN20" s="24"/>
      <c r="AO20" s="24"/>
      <c r="AP20" s="24"/>
      <c r="AQ20" s="24"/>
      <c r="AR20" s="24"/>
      <c r="AS20" s="24">
        <v>8402</v>
      </c>
    </row>
    <row r="21" spans="1:45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>
        <v>13661.4</v>
      </c>
      <c r="V21" t="s">
        <v>286</v>
      </c>
      <c r="W21" s="24"/>
      <c r="X21" s="24"/>
      <c r="Y21" s="24"/>
      <c r="Z21" s="24"/>
      <c r="AA21" s="24"/>
      <c r="AB21" s="24"/>
      <c r="AC21" s="24"/>
      <c r="AD21" s="24"/>
      <c r="AE21" s="24">
        <v>4247</v>
      </c>
      <c r="AF21" s="24"/>
      <c r="AG21" s="24"/>
      <c r="AH21" s="24"/>
      <c r="AI21" s="24"/>
      <c r="AJ21" s="24">
        <v>4247</v>
      </c>
      <c r="AK21" s="24"/>
      <c r="AL21" s="24"/>
      <c r="AM21" s="24"/>
      <c r="AN21" s="24"/>
      <c r="AO21" s="24"/>
      <c r="AP21" s="24"/>
      <c r="AQ21" s="24"/>
      <c r="AR21" s="24"/>
      <c r="AS21" s="24">
        <v>4247</v>
      </c>
    </row>
    <row r="22" spans="1:45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>
        <v>23646.6</v>
      </c>
      <c r="V22" t="s">
        <v>295</v>
      </c>
      <c r="W22" s="24"/>
      <c r="X22" s="24"/>
      <c r="Y22" s="24"/>
      <c r="Z22" s="24"/>
      <c r="AA22" s="24"/>
      <c r="AB22" s="24"/>
      <c r="AC22" s="24"/>
      <c r="AD22" s="24"/>
      <c r="AE22" s="24">
        <v>10807.25</v>
      </c>
      <c r="AF22" s="24"/>
      <c r="AG22" s="24"/>
      <c r="AH22" s="24"/>
      <c r="AI22" s="24"/>
      <c r="AJ22" s="24">
        <v>10807.25</v>
      </c>
      <c r="AK22" s="24"/>
      <c r="AL22" s="24"/>
      <c r="AM22" s="24"/>
      <c r="AN22" s="24"/>
      <c r="AO22" s="24"/>
      <c r="AP22" s="24"/>
      <c r="AQ22" s="24"/>
      <c r="AR22" s="24"/>
      <c r="AS22" s="24">
        <v>10807.25</v>
      </c>
    </row>
    <row r="23" spans="1:45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>
        <v>22043</v>
      </c>
      <c r="V23" t="s">
        <v>371</v>
      </c>
      <c r="W23" s="24"/>
      <c r="X23" s="24"/>
      <c r="Y23" s="24"/>
      <c r="Z23" s="24"/>
      <c r="AA23" s="24"/>
      <c r="AB23" s="24"/>
      <c r="AC23" s="24"/>
      <c r="AD23" s="24"/>
      <c r="AE23" s="24">
        <v>855</v>
      </c>
      <c r="AF23" s="24"/>
      <c r="AG23" s="24"/>
      <c r="AH23" s="24"/>
      <c r="AI23" s="24"/>
      <c r="AJ23" s="24">
        <v>855</v>
      </c>
      <c r="AK23" s="24"/>
      <c r="AL23" s="24"/>
      <c r="AM23" s="24"/>
      <c r="AN23" s="24"/>
      <c r="AO23" s="24"/>
      <c r="AP23" s="24"/>
      <c r="AQ23" s="24"/>
      <c r="AR23" s="24"/>
      <c r="AS23" s="24">
        <v>855</v>
      </c>
    </row>
    <row r="24" spans="1:45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>
        <v>34482.5</v>
      </c>
      <c r="V24" t="s">
        <v>381</v>
      </c>
      <c r="W24" s="24"/>
      <c r="X24" s="24"/>
      <c r="Y24" s="24"/>
      <c r="Z24" s="24"/>
      <c r="AA24" s="24"/>
      <c r="AB24" s="24"/>
      <c r="AC24" s="24"/>
      <c r="AD24" s="24"/>
      <c r="AE24" s="24">
        <v>9592</v>
      </c>
      <c r="AF24" s="24"/>
      <c r="AG24" s="24"/>
      <c r="AH24" s="24"/>
      <c r="AI24" s="24"/>
      <c r="AJ24" s="24">
        <v>9592</v>
      </c>
      <c r="AK24" s="24"/>
      <c r="AL24" s="24"/>
      <c r="AM24" s="24"/>
      <c r="AN24" s="24"/>
      <c r="AO24" s="24"/>
      <c r="AP24" s="24"/>
      <c r="AQ24" s="24"/>
      <c r="AR24" s="24"/>
      <c r="AS24" s="24">
        <v>9592</v>
      </c>
    </row>
    <row r="25" spans="1:45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>
        <v>240</v>
      </c>
      <c r="V25" t="s">
        <v>408</v>
      </c>
      <c r="W25" s="24"/>
      <c r="X25" s="24"/>
      <c r="Y25" s="24"/>
      <c r="Z25" s="24"/>
      <c r="AA25" s="24"/>
      <c r="AB25" s="24"/>
      <c r="AC25" s="24"/>
      <c r="AD25" s="24"/>
      <c r="AE25" s="24">
        <v>31181.999999999996</v>
      </c>
      <c r="AF25" s="24"/>
      <c r="AG25" s="24"/>
      <c r="AH25" s="24"/>
      <c r="AI25" s="24"/>
      <c r="AJ25" s="24">
        <v>31181.999999999996</v>
      </c>
      <c r="AK25" s="24">
        <v>20650.099999999999</v>
      </c>
      <c r="AL25" s="24"/>
      <c r="AM25" s="24"/>
      <c r="AN25" s="24"/>
      <c r="AO25" s="24">
        <v>720</v>
      </c>
      <c r="AP25" s="24"/>
      <c r="AQ25" s="24"/>
      <c r="AR25" s="24">
        <v>21370.1</v>
      </c>
      <c r="AS25" s="24">
        <v>52552.099999999991</v>
      </c>
    </row>
    <row r="26" spans="1:45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>
        <v>85763.000000000015</v>
      </c>
      <c r="V26" t="s">
        <v>417</v>
      </c>
      <c r="W26" s="24"/>
      <c r="X26" s="24"/>
      <c r="Y26" s="24"/>
      <c r="Z26" s="24"/>
      <c r="AA26" s="24"/>
      <c r="AB26" s="24"/>
      <c r="AC26" s="24"/>
      <c r="AD26" s="24"/>
      <c r="AE26" s="24">
        <v>204219.6</v>
      </c>
      <c r="AF26" s="24"/>
      <c r="AG26" s="24"/>
      <c r="AH26" s="24"/>
      <c r="AI26" s="24"/>
      <c r="AJ26" s="24">
        <v>204219.6</v>
      </c>
      <c r="AK26" s="24">
        <v>64895</v>
      </c>
      <c r="AL26" s="24"/>
      <c r="AM26" s="24"/>
      <c r="AN26" s="24"/>
      <c r="AO26" s="24"/>
      <c r="AP26" s="24">
        <v>2090</v>
      </c>
      <c r="AQ26" s="24">
        <v>588</v>
      </c>
      <c r="AR26" s="24">
        <v>67573</v>
      </c>
      <c r="AS26" s="24">
        <v>271792.59999999998</v>
      </c>
    </row>
    <row r="27" spans="1:45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>
        <v>3432</v>
      </c>
      <c r="V27" t="s">
        <v>477</v>
      </c>
      <c r="W27" s="24"/>
      <c r="X27" s="24"/>
      <c r="Y27" s="24"/>
      <c r="Z27" s="24"/>
      <c r="AA27" s="24"/>
      <c r="AB27" s="24"/>
      <c r="AC27" s="24"/>
      <c r="AD27" s="24"/>
      <c r="AE27" s="24">
        <v>240</v>
      </c>
      <c r="AF27" s="24"/>
      <c r="AG27" s="24"/>
      <c r="AH27" s="24"/>
      <c r="AI27" s="24"/>
      <c r="AJ27" s="24">
        <v>240</v>
      </c>
      <c r="AK27" s="24"/>
      <c r="AL27" s="24"/>
      <c r="AM27" s="24"/>
      <c r="AN27" s="24"/>
      <c r="AO27" s="24"/>
      <c r="AP27" s="24"/>
      <c r="AQ27" s="24"/>
      <c r="AR27" s="24"/>
      <c r="AS27" s="24">
        <v>240</v>
      </c>
    </row>
    <row r="28" spans="1:45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>
        <v>8568</v>
      </c>
      <c r="V28" t="s">
        <v>500</v>
      </c>
      <c r="W28" s="24"/>
      <c r="X28" s="24"/>
      <c r="Y28" s="24"/>
      <c r="Z28" s="24"/>
      <c r="AA28" s="24"/>
      <c r="AB28" s="24"/>
      <c r="AC28" s="24"/>
      <c r="AD28" s="24"/>
      <c r="AE28" s="24">
        <v>2024</v>
      </c>
      <c r="AF28" s="24"/>
      <c r="AG28" s="24"/>
      <c r="AH28" s="24"/>
      <c r="AI28" s="24"/>
      <c r="AJ28" s="24">
        <v>2024</v>
      </c>
      <c r="AK28" s="24">
        <v>12123</v>
      </c>
      <c r="AL28" s="24"/>
      <c r="AM28" s="24"/>
      <c r="AN28" s="24"/>
      <c r="AO28" s="24"/>
      <c r="AP28" s="24"/>
      <c r="AQ28" s="24"/>
      <c r="AR28" s="24">
        <v>12123</v>
      </c>
      <c r="AS28" s="24">
        <v>14147</v>
      </c>
    </row>
    <row r="29" spans="1:45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/>
      <c r="I29" s="24">
        <v>140677.6</v>
      </c>
      <c r="V29" t="s">
        <v>647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>
        <v>4873</v>
      </c>
      <c r="AL29" s="24"/>
      <c r="AM29" s="24"/>
      <c r="AN29" s="24"/>
      <c r="AO29" s="24"/>
      <c r="AP29" s="24"/>
      <c r="AQ29" s="24"/>
      <c r="AR29" s="24">
        <v>4873</v>
      </c>
      <c r="AS29" s="24">
        <v>4873</v>
      </c>
    </row>
    <row r="30" spans="1:45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>
        <v>29463.4</v>
      </c>
      <c r="V30" t="s">
        <v>135</v>
      </c>
      <c r="W30" s="24">
        <v>2973</v>
      </c>
      <c r="X30" s="24">
        <v>2973</v>
      </c>
      <c r="Y30" s="24">
        <v>60608</v>
      </c>
      <c r="Z30" s="24">
        <v>28025.7</v>
      </c>
      <c r="AA30" s="24">
        <v>9797.2000000000007</v>
      </c>
      <c r="AB30" s="24">
        <v>99871.6</v>
      </c>
      <c r="AC30" s="24">
        <v>2860</v>
      </c>
      <c r="AD30" s="24">
        <v>201162.5</v>
      </c>
      <c r="AE30" s="24">
        <v>349316.65</v>
      </c>
      <c r="AF30" s="24">
        <v>34142.5</v>
      </c>
      <c r="AG30" s="24">
        <v>23646.6</v>
      </c>
      <c r="AH30" s="24">
        <v>20385</v>
      </c>
      <c r="AI30" s="24">
        <v>206055.60000000003</v>
      </c>
      <c r="AJ30" s="24">
        <v>633546.35</v>
      </c>
      <c r="AK30" s="24">
        <v>105025.1</v>
      </c>
      <c r="AL30" s="24">
        <v>14921</v>
      </c>
      <c r="AM30" s="24">
        <v>5940</v>
      </c>
      <c r="AN30" s="24">
        <v>91574.5</v>
      </c>
      <c r="AO30" s="24">
        <v>720</v>
      </c>
      <c r="AP30" s="24">
        <v>2090</v>
      </c>
      <c r="AQ30" s="24">
        <v>588</v>
      </c>
      <c r="AR30" s="24">
        <v>220858.6</v>
      </c>
      <c r="AS30" s="24">
        <v>1058540.4500000002</v>
      </c>
    </row>
    <row r="31" spans="1:45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>
        <v>8402</v>
      </c>
    </row>
    <row r="32" spans="1:45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>
        <v>4247</v>
      </c>
    </row>
    <row r="33" spans="1:9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>
        <v>10807.25</v>
      </c>
    </row>
    <row r="34" spans="1:9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>
        <v>855</v>
      </c>
    </row>
    <row r="35" spans="1:9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>
        <v>9592</v>
      </c>
    </row>
    <row r="36" spans="1:9" x14ac:dyDescent="0.35">
      <c r="B36" t="s">
        <v>408</v>
      </c>
      <c r="C36" s="24">
        <v>31181.999999999996</v>
      </c>
      <c r="D36" s="24"/>
      <c r="E36" s="24"/>
      <c r="F36" s="24"/>
      <c r="G36" s="24"/>
      <c r="H36" s="24"/>
      <c r="I36" s="24">
        <v>31181.999999999996</v>
      </c>
    </row>
    <row r="37" spans="1:9" x14ac:dyDescent="0.35">
      <c r="B37" t="s">
        <v>417</v>
      </c>
      <c r="C37" s="24">
        <v>204219.6</v>
      </c>
      <c r="D37" s="24"/>
      <c r="E37" s="24"/>
      <c r="F37" s="24"/>
      <c r="G37" s="24"/>
      <c r="H37" s="24"/>
      <c r="I37" s="24">
        <v>204219.6</v>
      </c>
    </row>
    <row r="38" spans="1:9" x14ac:dyDescent="0.35">
      <c r="B38" t="s">
        <v>477</v>
      </c>
      <c r="C38" s="24">
        <v>240</v>
      </c>
      <c r="D38" s="24"/>
      <c r="E38" s="24"/>
      <c r="F38" s="24"/>
      <c r="G38" s="24"/>
      <c r="H38" s="24"/>
      <c r="I38" s="24">
        <v>240</v>
      </c>
    </row>
    <row r="39" spans="1:9" x14ac:dyDescent="0.35">
      <c r="B39" t="s">
        <v>500</v>
      </c>
      <c r="C39" s="24">
        <v>2024</v>
      </c>
      <c r="D39" s="24"/>
      <c r="E39" s="24"/>
      <c r="F39" s="24"/>
      <c r="G39" s="24"/>
      <c r="H39" s="24"/>
      <c r="I39" s="24">
        <v>2024</v>
      </c>
    </row>
    <row r="40" spans="1:9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/>
      <c r="I40" s="47">
        <v>633546.35</v>
      </c>
    </row>
    <row r="41" spans="1:9" x14ac:dyDescent="0.35">
      <c r="A41">
        <v>2022</v>
      </c>
      <c r="B41" t="s">
        <v>60</v>
      </c>
      <c r="C41" s="24"/>
      <c r="D41" s="24"/>
      <c r="E41" s="24">
        <v>10983</v>
      </c>
      <c r="F41" s="24"/>
      <c r="G41" s="24"/>
      <c r="H41" s="24"/>
      <c r="I41" s="24">
        <v>10983</v>
      </c>
    </row>
    <row r="42" spans="1:9" x14ac:dyDescent="0.35">
      <c r="B42" t="s">
        <v>7</v>
      </c>
      <c r="C42" s="24">
        <v>5720</v>
      </c>
      <c r="D42" s="24"/>
      <c r="E42" s="24"/>
      <c r="F42" s="24"/>
      <c r="G42" s="24"/>
      <c r="H42" s="24"/>
      <c r="I42" s="24">
        <v>5720</v>
      </c>
    </row>
    <row r="43" spans="1:9" x14ac:dyDescent="0.35">
      <c r="B43" t="s">
        <v>20</v>
      </c>
      <c r="C43" s="24"/>
      <c r="D43" s="24">
        <v>22237</v>
      </c>
      <c r="E43" s="24"/>
      <c r="F43" s="24"/>
      <c r="G43" s="24"/>
      <c r="H43" s="24"/>
      <c r="I43" s="24">
        <v>22237</v>
      </c>
    </row>
    <row r="44" spans="1:9" x14ac:dyDescent="0.35">
      <c r="B44" t="s">
        <v>43</v>
      </c>
      <c r="C44" s="24">
        <v>4889.5</v>
      </c>
      <c r="D44" s="24"/>
      <c r="E44" s="24"/>
      <c r="F44" s="24"/>
      <c r="G44" s="24"/>
      <c r="H44" s="24"/>
      <c r="I44" s="24">
        <v>4889.5</v>
      </c>
    </row>
    <row r="45" spans="1:9" x14ac:dyDescent="0.35">
      <c r="B45" t="s">
        <v>23</v>
      </c>
      <c r="C45" s="24">
        <v>15222</v>
      </c>
      <c r="D45" s="24"/>
      <c r="E45" s="24"/>
      <c r="F45" s="24"/>
      <c r="G45" s="24">
        <v>33079.5</v>
      </c>
      <c r="H45" s="24"/>
      <c r="I45" s="24">
        <v>48301.5</v>
      </c>
    </row>
    <row r="46" spans="1:9" x14ac:dyDescent="0.35">
      <c r="B46" t="s">
        <v>64</v>
      </c>
      <c r="C46" s="24"/>
      <c r="D46" s="24"/>
      <c r="E46" s="24"/>
      <c r="F46" s="24"/>
      <c r="G46" s="24">
        <v>83840</v>
      </c>
      <c r="H46" s="24"/>
      <c r="I46" s="24">
        <v>83840</v>
      </c>
    </row>
    <row r="47" spans="1:9" x14ac:dyDescent="0.35">
      <c r="B47" t="s">
        <v>408</v>
      </c>
      <c r="C47" s="24">
        <v>39802.199999999997</v>
      </c>
      <c r="D47" s="24"/>
      <c r="E47" s="24"/>
      <c r="F47" s="24"/>
      <c r="G47" s="24"/>
      <c r="H47" s="24">
        <v>720</v>
      </c>
      <c r="I47" s="24">
        <v>40522.199999999997</v>
      </c>
    </row>
    <row r="48" spans="1:9" x14ac:dyDescent="0.35">
      <c r="B48" t="s">
        <v>417</v>
      </c>
      <c r="C48" s="24">
        <v>213382</v>
      </c>
      <c r="D48" s="24"/>
      <c r="E48" s="24"/>
      <c r="F48" s="24"/>
      <c r="G48" s="24"/>
      <c r="H48" s="24"/>
      <c r="I48" s="24">
        <v>213382</v>
      </c>
    </row>
    <row r="49" spans="1:9" x14ac:dyDescent="0.35">
      <c r="B49" t="s">
        <v>500</v>
      </c>
      <c r="C49" s="24">
        <v>37538</v>
      </c>
      <c r="D49" s="24"/>
      <c r="E49" s="24"/>
      <c r="F49" s="24"/>
      <c r="G49" s="24"/>
      <c r="H49" s="24"/>
      <c r="I49" s="24">
        <v>37538</v>
      </c>
    </row>
    <row r="50" spans="1:9" x14ac:dyDescent="0.35">
      <c r="B50" t="s">
        <v>647</v>
      </c>
      <c r="C50" s="24">
        <v>9398</v>
      </c>
      <c r="D50" s="24"/>
      <c r="E50" s="24"/>
      <c r="F50" s="24"/>
      <c r="G50" s="24"/>
      <c r="H50" s="24"/>
      <c r="I50" s="24">
        <v>9398</v>
      </c>
    </row>
    <row r="51" spans="1:9" x14ac:dyDescent="0.35">
      <c r="B51" t="s">
        <v>676</v>
      </c>
      <c r="C51" s="24">
        <v>22792.5</v>
      </c>
      <c r="D51" s="24"/>
      <c r="E51" s="24"/>
      <c r="F51" s="24"/>
      <c r="G51" s="24"/>
      <c r="H51" s="24"/>
      <c r="I51" s="24">
        <v>22792.5</v>
      </c>
    </row>
    <row r="52" spans="1:9" x14ac:dyDescent="0.35">
      <c r="B52" t="s">
        <v>716</v>
      </c>
      <c r="C52" s="24">
        <v>6644.5</v>
      </c>
      <c r="D52" s="24"/>
      <c r="E52" s="24"/>
      <c r="F52" s="24"/>
      <c r="G52" s="24"/>
      <c r="H52" s="24"/>
      <c r="I52" s="24">
        <v>6644.5</v>
      </c>
    </row>
    <row r="53" spans="1:9" x14ac:dyDescent="0.35">
      <c r="B53" t="s">
        <v>721</v>
      </c>
      <c r="C53" s="24">
        <v>1238</v>
      </c>
      <c r="D53" s="24"/>
      <c r="E53" s="24"/>
      <c r="F53" s="24"/>
      <c r="G53" s="24"/>
      <c r="H53" s="24"/>
      <c r="I53" s="24">
        <v>1238</v>
      </c>
    </row>
    <row r="54" spans="1:9" x14ac:dyDescent="0.35">
      <c r="A54" s="46" t="s">
        <v>594</v>
      </c>
      <c r="B54" s="46"/>
      <c r="C54" s="47">
        <v>356626.7</v>
      </c>
      <c r="D54" s="47">
        <v>22237</v>
      </c>
      <c r="E54" s="47">
        <v>10983</v>
      </c>
      <c r="F54" s="47"/>
      <c r="G54" s="47">
        <v>116919.5</v>
      </c>
      <c r="H54" s="47">
        <v>720</v>
      </c>
      <c r="I54" s="47">
        <v>507486.2</v>
      </c>
    </row>
    <row r="55" spans="1:9" x14ac:dyDescent="0.35">
      <c r="A55" t="s">
        <v>135</v>
      </c>
      <c r="C55" s="24">
        <v>769524.35000000009</v>
      </c>
      <c r="D55" s="24">
        <v>84405.2</v>
      </c>
      <c r="E55" s="24">
        <v>44426.8</v>
      </c>
      <c r="F55" s="24">
        <v>120256.6</v>
      </c>
      <c r="G55" s="24">
        <v>325835.10000000003</v>
      </c>
      <c r="H55" s="24">
        <v>720</v>
      </c>
      <c r="I55" s="24">
        <v>1345168.05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290"/>
  <sheetViews>
    <sheetView topLeftCell="A271" workbookViewId="0">
      <selection activeCell="E291" sqref="E291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10.36328125" style="22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2" t="s">
        <v>167</v>
      </c>
      <c r="B3" s="79" t="s">
        <v>313</v>
      </c>
      <c r="C3" s="80" t="s">
        <v>2</v>
      </c>
      <c r="D3" s="80" t="s">
        <v>1</v>
      </c>
      <c r="E3" s="83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3" t="s">
        <v>315</v>
      </c>
      <c r="B11" s="73"/>
      <c r="C11" s="73"/>
      <c r="D11" s="73"/>
      <c r="E11" s="75">
        <f>SUM(E10,E5)</f>
        <v>400</v>
      </c>
    </row>
    <row r="12" spans="1:5" s="69" customFormat="1" x14ac:dyDescent="0.35">
      <c r="A12" s="74"/>
      <c r="B12" s="74"/>
      <c r="C12" s="74"/>
      <c r="D12" s="74"/>
      <c r="E12" s="56"/>
    </row>
    <row r="13" spans="1:5" s="69" customFormat="1" x14ac:dyDescent="0.35">
      <c r="A13" s="74"/>
      <c r="B13" s="74"/>
      <c r="C13" s="74"/>
      <c r="D13" s="74"/>
      <c r="E13" s="56"/>
    </row>
    <row r="14" spans="1:5" s="69" customFormat="1" x14ac:dyDescent="0.35">
      <c r="A14" s="78" t="s">
        <v>167</v>
      </c>
      <c r="B14" s="79" t="s">
        <v>313</v>
      </c>
      <c r="C14" s="80" t="s">
        <v>2</v>
      </c>
      <c r="D14" s="80" t="s">
        <v>1</v>
      </c>
      <c r="E14" s="81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3" t="s">
        <v>315</v>
      </c>
      <c r="B45" s="73"/>
      <c r="C45" s="73"/>
      <c r="D45" s="73"/>
      <c r="E45" s="75">
        <f>SUM(E44,E34,E18)</f>
        <v>2160</v>
      </c>
    </row>
    <row r="46" spans="1:5" s="69" customFormat="1" x14ac:dyDescent="0.35">
      <c r="A46" s="74"/>
      <c r="B46" s="74"/>
      <c r="C46" s="74"/>
      <c r="D46" s="74"/>
      <c r="E46" s="56"/>
    </row>
    <row r="47" spans="1:5" s="69" customFormat="1" x14ac:dyDescent="0.35">
      <c r="A47" s="74"/>
      <c r="B47" s="74"/>
      <c r="C47" s="74"/>
      <c r="D47" s="74"/>
      <c r="E47" s="56"/>
    </row>
    <row r="48" spans="1:5" s="69" customFormat="1" x14ac:dyDescent="0.35">
      <c r="A48" s="82" t="s">
        <v>167</v>
      </c>
      <c r="B48" s="79" t="s">
        <v>313</v>
      </c>
      <c r="C48" s="80" t="s">
        <v>2</v>
      </c>
      <c r="D48" s="80" t="s">
        <v>1</v>
      </c>
      <c r="E48" s="83" t="s">
        <v>312</v>
      </c>
    </row>
    <row r="49" spans="1:5" s="69" customFormat="1" x14ac:dyDescent="0.35">
      <c r="A49" s="74">
        <v>10</v>
      </c>
      <c r="B49" s="76">
        <v>44109</v>
      </c>
      <c r="C49" s="74" t="s">
        <v>110</v>
      </c>
      <c r="D49" s="74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3" t="s">
        <v>315</v>
      </c>
      <c r="B87" s="73"/>
      <c r="C87" s="73"/>
      <c r="D87" s="73"/>
      <c r="E87" s="75">
        <f>SUM(E86,E80,E64)</f>
        <v>2800</v>
      </c>
    </row>
    <row r="88" spans="1:5" s="69" customFormat="1" x14ac:dyDescent="0.35">
      <c r="A88" s="74"/>
      <c r="B88" s="74"/>
      <c r="C88" s="74"/>
      <c r="D88" s="74"/>
      <c r="E88" s="56"/>
    </row>
    <row r="89" spans="1:5" s="69" customFormat="1" x14ac:dyDescent="0.35">
      <c r="A89" s="74"/>
      <c r="B89" s="74"/>
      <c r="C89" s="74"/>
      <c r="D89" s="74"/>
      <c r="E89" s="56"/>
    </row>
    <row r="90" spans="1:5" s="69" customFormat="1" x14ac:dyDescent="0.35">
      <c r="A90" s="82" t="s">
        <v>167</v>
      </c>
      <c r="B90" s="79" t="s">
        <v>313</v>
      </c>
      <c r="C90" s="80" t="s">
        <v>2</v>
      </c>
      <c r="D90" s="80" t="s">
        <v>1</v>
      </c>
      <c r="E90" s="83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2" t="s">
        <v>315</v>
      </c>
      <c r="B110" s="72"/>
      <c r="C110" s="72"/>
      <c r="D110" s="72"/>
      <c r="E110" s="75">
        <f>SUM(E109,E99)</f>
        <v>1360</v>
      </c>
      <c r="G110" s="77">
        <f>SUM(E11+E45+E87+E110)</f>
        <v>6720</v>
      </c>
    </row>
    <row r="111" spans="1:7" s="69" customFormat="1" x14ac:dyDescent="0.35">
      <c r="E111" s="56"/>
    </row>
    <row r="113" spans="1:5" x14ac:dyDescent="0.35">
      <c r="A113" s="82" t="s">
        <v>167</v>
      </c>
      <c r="B113" s="79" t="s">
        <v>313</v>
      </c>
      <c r="C113" s="80" t="s">
        <v>2</v>
      </c>
      <c r="D113" s="80" t="s">
        <v>1</v>
      </c>
      <c r="E113" s="83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607</v>
      </c>
      <c r="B122" s="23"/>
      <c r="C122" s="23"/>
      <c r="D122" s="23"/>
      <c r="E122" s="28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606</v>
      </c>
      <c r="B129" s="23"/>
      <c r="C129" s="23"/>
      <c r="D129" s="23"/>
      <c r="E129" s="29">
        <f>SUM(E123:E128)</f>
        <v>500</v>
      </c>
    </row>
    <row r="130" spans="1:5" s="69" customFormat="1" x14ac:dyDescent="0.35">
      <c r="A130" s="74">
        <v>5</v>
      </c>
      <c r="B130" s="76">
        <v>44319</v>
      </c>
      <c r="C130" t="s">
        <v>335</v>
      </c>
      <c r="D130" s="74" t="s">
        <v>23</v>
      </c>
      <c r="E130" s="56">
        <v>80</v>
      </c>
    </row>
    <row r="131" spans="1:5" s="69" customFormat="1" x14ac:dyDescent="0.35">
      <c r="A131" s="74"/>
      <c r="B131" s="76">
        <v>44322</v>
      </c>
      <c r="C131" t="s">
        <v>343</v>
      </c>
      <c r="D131" t="s">
        <v>35</v>
      </c>
      <c r="E131" s="56">
        <v>80</v>
      </c>
    </row>
    <row r="132" spans="1:5" s="69" customFormat="1" x14ac:dyDescent="0.35">
      <c r="A132" s="74"/>
      <c r="B132" s="76">
        <v>44323</v>
      </c>
      <c r="C132" t="s">
        <v>344</v>
      </c>
      <c r="D132" s="74" t="s">
        <v>7</v>
      </c>
      <c r="E132" s="56">
        <v>80</v>
      </c>
    </row>
    <row r="133" spans="1:5" s="69" customFormat="1" x14ac:dyDescent="0.35">
      <c r="A133" s="74"/>
      <c r="B133" s="76" t="s">
        <v>359</v>
      </c>
      <c r="C133" t="s">
        <v>358</v>
      </c>
      <c r="D133" s="74" t="s">
        <v>35</v>
      </c>
      <c r="E133" s="56">
        <v>100</v>
      </c>
    </row>
    <row r="134" spans="1:5" s="69" customFormat="1" x14ac:dyDescent="0.35">
      <c r="A134" s="74"/>
      <c r="B134" s="76">
        <v>44337</v>
      </c>
      <c r="C134" t="s">
        <v>347</v>
      </c>
      <c r="D134" s="74" t="s">
        <v>20</v>
      </c>
      <c r="E134" s="56">
        <v>80</v>
      </c>
    </row>
    <row r="135" spans="1:5" s="69" customFormat="1" x14ac:dyDescent="0.35">
      <c r="A135" s="74"/>
      <c r="B135" s="76">
        <v>44337</v>
      </c>
      <c r="C135" t="s">
        <v>323</v>
      </c>
      <c r="D135" t="s">
        <v>233</v>
      </c>
      <c r="E135" s="56">
        <v>80</v>
      </c>
    </row>
    <row r="136" spans="1:5" s="69" customFormat="1" x14ac:dyDescent="0.35">
      <c r="A136" s="23" t="s">
        <v>604</v>
      </c>
      <c r="B136" s="23"/>
      <c r="C136" s="23"/>
      <c r="D136" s="23"/>
      <c r="E136" s="29">
        <f>SUM(E130:E135)</f>
        <v>500</v>
      </c>
    </row>
    <row r="137" spans="1:5" s="69" customFormat="1" x14ac:dyDescent="0.35">
      <c r="A137" s="74"/>
      <c r="B137" s="76">
        <v>44348</v>
      </c>
      <c r="C137" t="s">
        <v>367</v>
      </c>
      <c r="D137" s="74" t="s">
        <v>64</v>
      </c>
      <c r="E137" s="56">
        <v>100</v>
      </c>
    </row>
    <row r="138" spans="1:5" s="69" customFormat="1" x14ac:dyDescent="0.35">
      <c r="A138" s="74"/>
      <c r="B138" s="76">
        <v>44348</v>
      </c>
      <c r="C138" t="s">
        <v>368</v>
      </c>
      <c r="D138" s="74" t="s">
        <v>60</v>
      </c>
      <c r="E138" s="56">
        <v>100</v>
      </c>
    </row>
    <row r="139" spans="1:5" s="69" customFormat="1" x14ac:dyDescent="0.35">
      <c r="A139" s="23" t="s">
        <v>603</v>
      </c>
      <c r="B139" s="23"/>
      <c r="C139" s="23"/>
      <c r="D139" s="23"/>
      <c r="E139" s="29">
        <f>SUM(E137:E138)</f>
        <v>200</v>
      </c>
    </row>
    <row r="140" spans="1:5" s="69" customFormat="1" x14ac:dyDescent="0.35">
      <c r="A140" s="74"/>
      <c r="B140" s="74"/>
      <c r="C140" t="s">
        <v>369</v>
      </c>
      <c r="D140" t="s">
        <v>371</v>
      </c>
      <c r="E140" s="56">
        <v>80</v>
      </c>
    </row>
    <row r="141" spans="1:5" s="69" customFormat="1" x14ac:dyDescent="0.35">
      <c r="A141" s="74"/>
      <c r="B141" s="74"/>
      <c r="C141" t="s">
        <v>475</v>
      </c>
      <c r="D141" t="s">
        <v>35</v>
      </c>
      <c r="E141" s="56">
        <v>90</v>
      </c>
    </row>
    <row r="142" spans="1:5" s="69" customFormat="1" x14ac:dyDescent="0.35">
      <c r="A142" s="74"/>
      <c r="B142" s="74"/>
      <c r="C142" t="s">
        <v>375</v>
      </c>
      <c r="D142" s="74" t="s">
        <v>23</v>
      </c>
      <c r="E142" s="56">
        <v>80</v>
      </c>
    </row>
    <row r="143" spans="1:5" s="69" customFormat="1" x14ac:dyDescent="0.35">
      <c r="A143" s="74"/>
      <c r="B143" s="74"/>
      <c r="C143" t="s">
        <v>376</v>
      </c>
      <c r="D143" s="74" t="s">
        <v>14</v>
      </c>
      <c r="E143" s="56">
        <v>80</v>
      </c>
    </row>
    <row r="144" spans="1:5" s="69" customFormat="1" x14ac:dyDescent="0.35">
      <c r="A144" s="74"/>
      <c r="B144" s="74"/>
      <c r="C144" t="s">
        <v>377</v>
      </c>
      <c r="D144" s="74" t="s">
        <v>20</v>
      </c>
      <c r="E144" s="56">
        <v>80</v>
      </c>
    </row>
    <row r="145" spans="1:5" s="69" customFormat="1" x14ac:dyDescent="0.35">
      <c r="A145" s="74"/>
      <c r="B145" s="74"/>
      <c r="C145" t="s">
        <v>378</v>
      </c>
      <c r="D145" s="74" t="s">
        <v>64</v>
      </c>
      <c r="E145" s="56">
        <v>80</v>
      </c>
    </row>
    <row r="146" spans="1:5" s="69" customFormat="1" x14ac:dyDescent="0.35">
      <c r="A146" s="74"/>
      <c r="B146" s="74"/>
      <c r="C146" t="s">
        <v>379</v>
      </c>
      <c r="D146" s="74" t="s">
        <v>381</v>
      </c>
      <c r="E146" s="56">
        <v>80</v>
      </c>
    </row>
    <row r="147" spans="1:5" s="69" customFormat="1" x14ac:dyDescent="0.35">
      <c r="A147" s="74"/>
      <c r="B147" s="74"/>
      <c r="C147" t="s">
        <v>382</v>
      </c>
      <c r="D147" s="74" t="s">
        <v>7</v>
      </c>
      <c r="E147" s="56">
        <v>80</v>
      </c>
    </row>
    <row r="148" spans="1:5" s="69" customFormat="1" ht="14" customHeight="1" x14ac:dyDescent="0.35">
      <c r="A148" s="74"/>
      <c r="B148" s="74"/>
      <c r="C148" t="s">
        <v>474</v>
      </c>
      <c r="D148" s="74" t="s">
        <v>23</v>
      </c>
      <c r="E148" s="56">
        <v>90</v>
      </c>
    </row>
    <row r="149" spans="1:5" s="69" customFormat="1" ht="14" customHeight="1" x14ac:dyDescent="0.35">
      <c r="A149" s="23" t="s">
        <v>605</v>
      </c>
      <c r="B149" s="23"/>
      <c r="C149" s="23"/>
      <c r="D149" s="23"/>
      <c r="E149" s="29">
        <f>SUM(E140:E148)</f>
        <v>740</v>
      </c>
    </row>
    <row r="150" spans="1:5" s="69" customFormat="1" x14ac:dyDescent="0.35">
      <c r="A150" s="74"/>
      <c r="B150" s="74"/>
      <c r="C150" t="s">
        <v>385</v>
      </c>
      <c r="D150" s="74" t="s">
        <v>35</v>
      </c>
      <c r="E150" s="56">
        <v>80</v>
      </c>
    </row>
    <row r="151" spans="1:5" s="69" customFormat="1" x14ac:dyDescent="0.35">
      <c r="A151" s="74"/>
      <c r="B151" s="74"/>
      <c r="C151" t="s">
        <v>405</v>
      </c>
      <c r="D151" s="74" t="s">
        <v>43</v>
      </c>
      <c r="E151" s="56">
        <v>80</v>
      </c>
    </row>
    <row r="152" spans="1:5" s="69" customFormat="1" x14ac:dyDescent="0.35">
      <c r="A152" s="74"/>
      <c r="B152" s="74"/>
      <c r="C152" t="s">
        <v>595</v>
      </c>
      <c r="D152" s="74" t="s">
        <v>408</v>
      </c>
      <c r="E152" s="56">
        <v>90</v>
      </c>
    </row>
    <row r="153" spans="1:5" s="69" customFormat="1" x14ac:dyDescent="0.35">
      <c r="A153" s="74"/>
      <c r="B153" s="74"/>
      <c r="C153" t="s">
        <v>410</v>
      </c>
      <c r="D153" s="74" t="s">
        <v>64</v>
      </c>
      <c r="E153" s="56">
        <v>80</v>
      </c>
    </row>
    <row r="154" spans="1:5" s="69" customFormat="1" x14ac:dyDescent="0.35">
      <c r="A154" s="74"/>
      <c r="B154" s="74"/>
      <c r="C154" t="s">
        <v>411</v>
      </c>
      <c r="D154" s="74" t="s">
        <v>20</v>
      </c>
      <c r="E154" s="56">
        <v>80</v>
      </c>
    </row>
    <row r="155" spans="1:5" s="69" customFormat="1" x14ac:dyDescent="0.35">
      <c r="A155" s="74"/>
      <c r="B155" s="74"/>
      <c r="C155" t="s">
        <v>413</v>
      </c>
      <c r="D155" s="74" t="s">
        <v>20</v>
      </c>
      <c r="E155" s="56">
        <v>80</v>
      </c>
    </row>
    <row r="156" spans="1:5" s="69" customFormat="1" x14ac:dyDescent="0.35">
      <c r="A156" s="74"/>
      <c r="B156" s="74"/>
      <c r="C156" t="s">
        <v>415</v>
      </c>
      <c r="D156" s="74" t="s">
        <v>417</v>
      </c>
      <c r="E156" s="56">
        <v>100</v>
      </c>
    </row>
    <row r="157" spans="1:5" s="69" customFormat="1" x14ac:dyDescent="0.35">
      <c r="A157" s="74"/>
      <c r="B157" s="74"/>
      <c r="C157" t="s">
        <v>418</v>
      </c>
      <c r="D157" s="74" t="s">
        <v>596</v>
      </c>
      <c r="E157" s="56">
        <v>80</v>
      </c>
    </row>
    <row r="158" spans="1:5" s="69" customFormat="1" x14ac:dyDescent="0.35">
      <c r="A158" s="74"/>
      <c r="B158" s="74"/>
      <c r="C158" t="s">
        <v>419</v>
      </c>
      <c r="D158" s="74" t="s">
        <v>417</v>
      </c>
      <c r="E158" s="56">
        <v>150</v>
      </c>
    </row>
    <row r="159" spans="1:5" s="69" customFormat="1" x14ac:dyDescent="0.35">
      <c r="A159" s="74"/>
      <c r="B159" s="74"/>
      <c r="C159" t="s">
        <v>597</v>
      </c>
      <c r="D159" s="74" t="s">
        <v>408</v>
      </c>
      <c r="E159" s="56">
        <v>90</v>
      </c>
    </row>
    <row r="160" spans="1:5" s="69" customFormat="1" x14ac:dyDescent="0.35">
      <c r="A160" s="74"/>
      <c r="B160" s="74"/>
      <c r="C160" t="s">
        <v>426</v>
      </c>
      <c r="D160" s="74" t="s">
        <v>60</v>
      </c>
      <c r="E160" s="56">
        <v>80</v>
      </c>
    </row>
    <row r="161" spans="1:5" s="69" customFormat="1" x14ac:dyDescent="0.35">
      <c r="A161" s="74"/>
      <c r="B161" s="74"/>
      <c r="C161" t="s">
        <v>427</v>
      </c>
      <c r="D161" s="74" t="s">
        <v>268</v>
      </c>
      <c r="E161" s="56">
        <v>80</v>
      </c>
    </row>
    <row r="162" spans="1:5" s="69" customFormat="1" x14ac:dyDescent="0.35">
      <c r="A162" s="74"/>
      <c r="B162" s="74"/>
      <c r="C162" t="s">
        <v>431</v>
      </c>
      <c r="D162" s="74" t="s">
        <v>35</v>
      </c>
      <c r="E162" s="56">
        <v>80</v>
      </c>
    </row>
    <row r="163" spans="1:5" s="69" customFormat="1" x14ac:dyDescent="0.35">
      <c r="A163" s="74"/>
      <c r="B163" s="74"/>
      <c r="C163" t="s">
        <v>433</v>
      </c>
      <c r="D163" s="74" t="s">
        <v>417</v>
      </c>
      <c r="E163" s="56">
        <v>150</v>
      </c>
    </row>
    <row r="164" spans="1:5" s="69" customFormat="1" x14ac:dyDescent="0.35">
      <c r="A164" s="74"/>
      <c r="B164" s="74"/>
      <c r="C164" t="s">
        <v>434</v>
      </c>
      <c r="D164" s="74" t="s">
        <v>417</v>
      </c>
      <c r="E164" s="56">
        <v>100</v>
      </c>
    </row>
    <row r="165" spans="1:5" s="69" customFormat="1" x14ac:dyDescent="0.35">
      <c r="A165" s="74"/>
      <c r="B165" s="74"/>
      <c r="C165" t="s">
        <v>435</v>
      </c>
      <c r="D165" s="74" t="s">
        <v>417</v>
      </c>
      <c r="E165" s="56">
        <v>150</v>
      </c>
    </row>
    <row r="166" spans="1:5" s="69" customFormat="1" x14ac:dyDescent="0.35">
      <c r="A166" s="74"/>
      <c r="B166" s="74"/>
      <c r="C166" t="s">
        <v>449</v>
      </c>
      <c r="D166" s="74" t="s">
        <v>54</v>
      </c>
      <c r="E166" s="56">
        <v>100</v>
      </c>
    </row>
    <row r="167" spans="1:5" s="69" customFormat="1" x14ac:dyDescent="0.35">
      <c r="A167" s="74"/>
      <c r="B167" s="74"/>
      <c r="C167" t="s">
        <v>450</v>
      </c>
      <c r="D167" s="74" t="s">
        <v>7</v>
      </c>
      <c r="E167" s="56">
        <v>80</v>
      </c>
    </row>
    <row r="168" spans="1:5" s="69" customFormat="1" x14ac:dyDescent="0.35">
      <c r="A168" s="74"/>
      <c r="B168" s="74"/>
      <c r="C168" t="s">
        <v>451</v>
      </c>
      <c r="D168" s="74" t="s">
        <v>417</v>
      </c>
      <c r="E168" s="56">
        <v>150</v>
      </c>
    </row>
    <row r="169" spans="1:5" s="69" customFormat="1" x14ac:dyDescent="0.35">
      <c r="A169" s="74"/>
      <c r="B169" s="74"/>
      <c r="C169" t="s">
        <v>452</v>
      </c>
      <c r="D169" s="74" t="s">
        <v>54</v>
      </c>
      <c r="E169" s="56">
        <v>90</v>
      </c>
    </row>
    <row r="170" spans="1:5" s="69" customFormat="1" x14ac:dyDescent="0.35">
      <c r="A170" s="74"/>
      <c r="B170" s="74"/>
      <c r="C170" t="s">
        <v>453</v>
      </c>
      <c r="D170" s="74" t="s">
        <v>417</v>
      </c>
      <c r="E170" s="56">
        <v>150</v>
      </c>
    </row>
    <row r="171" spans="1:5" s="69" customFormat="1" x14ac:dyDescent="0.35">
      <c r="A171" s="74"/>
      <c r="B171" s="74"/>
      <c r="C171" t="s">
        <v>454</v>
      </c>
      <c r="D171" s="74" t="s">
        <v>64</v>
      </c>
      <c r="E171" s="56">
        <v>80</v>
      </c>
    </row>
    <row r="172" spans="1:5" s="69" customFormat="1" x14ac:dyDescent="0.35">
      <c r="A172" s="74"/>
      <c r="B172" s="74"/>
      <c r="C172" t="s">
        <v>455</v>
      </c>
      <c r="D172" s="74" t="s">
        <v>408</v>
      </c>
      <c r="E172" s="56">
        <v>80</v>
      </c>
    </row>
    <row r="173" spans="1:5" s="69" customFormat="1" x14ac:dyDescent="0.35">
      <c r="A173" s="74"/>
      <c r="B173" s="74"/>
      <c r="C173" t="s">
        <v>457</v>
      </c>
      <c r="D173" s="74" t="s">
        <v>64</v>
      </c>
      <c r="E173" s="56">
        <v>80</v>
      </c>
    </row>
    <row r="174" spans="1:5" s="69" customFormat="1" x14ac:dyDescent="0.35">
      <c r="A174" s="23" t="s">
        <v>608</v>
      </c>
      <c r="B174" s="23"/>
      <c r="C174" s="23"/>
      <c r="D174" s="23"/>
      <c r="E174" s="29">
        <f>SUM(E150:E173)</f>
        <v>2360</v>
      </c>
    </row>
    <row r="175" spans="1:5" s="69" customFormat="1" x14ac:dyDescent="0.35">
      <c r="A175" s="74"/>
      <c r="B175" s="74"/>
      <c r="C175" t="s">
        <v>463</v>
      </c>
      <c r="D175" s="74" t="s">
        <v>35</v>
      </c>
      <c r="E175" s="56">
        <v>80</v>
      </c>
    </row>
    <row r="176" spans="1:5" s="69" customFormat="1" x14ac:dyDescent="0.35">
      <c r="A176" s="74"/>
      <c r="B176" s="74"/>
      <c r="C176" t="s">
        <v>465</v>
      </c>
      <c r="D176" s="74" t="s">
        <v>408</v>
      </c>
      <c r="E176" s="56">
        <v>80</v>
      </c>
    </row>
    <row r="177" spans="1:5" s="69" customFormat="1" x14ac:dyDescent="0.35">
      <c r="A177" s="74"/>
      <c r="B177" s="74"/>
      <c r="C177" t="s">
        <v>466</v>
      </c>
      <c r="D177" s="74" t="s">
        <v>20</v>
      </c>
      <c r="E177" s="56">
        <v>80</v>
      </c>
    </row>
    <row r="178" spans="1:5" s="69" customFormat="1" x14ac:dyDescent="0.35">
      <c r="A178" s="74"/>
      <c r="B178" s="74"/>
      <c r="C178" t="s">
        <v>467</v>
      </c>
      <c r="D178" s="74" t="s">
        <v>417</v>
      </c>
      <c r="E178" s="56">
        <v>150</v>
      </c>
    </row>
    <row r="179" spans="1:5" s="69" customFormat="1" x14ac:dyDescent="0.35">
      <c r="A179" s="74"/>
      <c r="B179" s="74"/>
      <c r="C179" t="s">
        <v>468</v>
      </c>
      <c r="D179" s="74" t="s">
        <v>64</v>
      </c>
      <c r="E179" s="56">
        <v>80</v>
      </c>
    </row>
    <row r="180" spans="1:5" s="69" customFormat="1" x14ac:dyDescent="0.35">
      <c r="A180" s="74"/>
      <c r="B180" s="74"/>
      <c r="C180" t="s">
        <v>472</v>
      </c>
      <c r="D180" s="74" t="s">
        <v>417</v>
      </c>
      <c r="E180" s="56">
        <v>150</v>
      </c>
    </row>
    <row r="181" spans="1:5" s="69" customFormat="1" x14ac:dyDescent="0.35">
      <c r="A181" s="74"/>
      <c r="B181" s="74"/>
      <c r="C181" t="s">
        <v>473</v>
      </c>
      <c r="D181" s="74" t="s">
        <v>64</v>
      </c>
      <c r="E181" s="56">
        <v>80</v>
      </c>
    </row>
    <row r="182" spans="1:5" s="69" customFormat="1" x14ac:dyDescent="0.35">
      <c r="A182" s="74"/>
      <c r="B182" s="74"/>
      <c r="C182" t="s">
        <v>481</v>
      </c>
      <c r="D182" s="74" t="s">
        <v>500</v>
      </c>
      <c r="E182" s="56">
        <v>80</v>
      </c>
    </row>
    <row r="183" spans="1:5" s="69" customFormat="1" x14ac:dyDescent="0.35">
      <c r="A183" s="74"/>
      <c r="B183" s="74"/>
      <c r="C183" t="s">
        <v>598</v>
      </c>
      <c r="D183" s="74" t="s">
        <v>417</v>
      </c>
      <c r="E183" s="56">
        <v>150</v>
      </c>
    </row>
    <row r="184" spans="1:5" s="69" customFormat="1" x14ac:dyDescent="0.35">
      <c r="A184" s="74"/>
      <c r="B184" s="74"/>
      <c r="C184" t="s">
        <v>485</v>
      </c>
      <c r="D184" s="74" t="s">
        <v>596</v>
      </c>
      <c r="E184" s="56">
        <v>80</v>
      </c>
    </row>
    <row r="185" spans="1:5" s="69" customFormat="1" x14ac:dyDescent="0.35">
      <c r="A185" s="74"/>
      <c r="B185" s="74"/>
      <c r="C185" t="s">
        <v>486</v>
      </c>
      <c r="D185" s="74" t="s">
        <v>408</v>
      </c>
      <c r="E185" s="56">
        <v>80</v>
      </c>
    </row>
    <row r="186" spans="1:5" s="69" customFormat="1" x14ac:dyDescent="0.35">
      <c r="A186" s="74"/>
      <c r="B186" s="74"/>
      <c r="C186" t="s">
        <v>489</v>
      </c>
      <c r="D186" s="74" t="s">
        <v>20</v>
      </c>
      <c r="E186" s="56">
        <v>80</v>
      </c>
    </row>
    <row r="187" spans="1:5" s="69" customFormat="1" x14ac:dyDescent="0.35">
      <c r="A187" s="74"/>
      <c r="B187" s="74"/>
      <c r="C187" t="s">
        <v>599</v>
      </c>
      <c r="D187" s="74" t="s">
        <v>408</v>
      </c>
      <c r="E187" s="56">
        <v>100</v>
      </c>
    </row>
    <row r="188" spans="1:5" s="69" customFormat="1" x14ac:dyDescent="0.35">
      <c r="A188" s="74"/>
      <c r="B188" s="74"/>
      <c r="C188" t="s">
        <v>493</v>
      </c>
      <c r="D188" s="74" t="s">
        <v>54</v>
      </c>
      <c r="E188" s="56">
        <v>80</v>
      </c>
    </row>
    <row r="189" spans="1:5" s="69" customFormat="1" x14ac:dyDescent="0.35">
      <c r="A189" s="23" t="s">
        <v>609</v>
      </c>
      <c r="B189" s="23"/>
      <c r="C189" s="23"/>
      <c r="D189" s="23"/>
      <c r="E189" s="29">
        <f>SUM(E175:E188)</f>
        <v>1350</v>
      </c>
    </row>
    <row r="190" spans="1:5" s="69" customFormat="1" x14ac:dyDescent="0.35">
      <c r="A190" s="74"/>
      <c r="B190" s="74"/>
      <c r="C190" t="s">
        <v>510</v>
      </c>
      <c r="D190" s="74" t="s">
        <v>417</v>
      </c>
      <c r="E190" s="56">
        <v>150</v>
      </c>
    </row>
    <row r="191" spans="1:5" s="69" customFormat="1" x14ac:dyDescent="0.35">
      <c r="A191" s="74"/>
      <c r="B191" s="74"/>
      <c r="C191" t="s">
        <v>511</v>
      </c>
      <c r="D191" s="74" t="s">
        <v>596</v>
      </c>
      <c r="E191" s="56">
        <v>80</v>
      </c>
    </row>
    <row r="192" spans="1:5" s="69" customFormat="1" x14ac:dyDescent="0.35">
      <c r="A192" s="74"/>
      <c r="B192" s="74"/>
      <c r="C192" t="s">
        <v>513</v>
      </c>
      <c r="D192" s="74" t="s">
        <v>417</v>
      </c>
      <c r="E192" s="56">
        <v>80</v>
      </c>
    </row>
    <row r="193" spans="1:5" s="69" customFormat="1" x14ac:dyDescent="0.35">
      <c r="A193" s="74"/>
      <c r="B193" s="74"/>
      <c r="C193" t="s">
        <v>516</v>
      </c>
      <c r="D193" s="74" t="s">
        <v>64</v>
      </c>
      <c r="E193" s="56">
        <v>80</v>
      </c>
    </row>
    <row r="194" spans="1:5" s="69" customFormat="1" x14ac:dyDescent="0.35">
      <c r="A194" s="74"/>
      <c r="B194" s="74"/>
      <c r="C194" t="s">
        <v>600</v>
      </c>
      <c r="D194" s="74" t="s">
        <v>23</v>
      </c>
      <c r="E194" s="56">
        <v>100</v>
      </c>
    </row>
    <row r="195" spans="1:5" s="69" customFormat="1" x14ac:dyDescent="0.35">
      <c r="A195" s="74"/>
      <c r="B195" s="74"/>
      <c r="C195" t="s">
        <v>521</v>
      </c>
      <c r="D195" s="74" t="s">
        <v>417</v>
      </c>
      <c r="E195" s="56">
        <v>150</v>
      </c>
    </row>
    <row r="196" spans="1:5" s="69" customFormat="1" x14ac:dyDescent="0.35">
      <c r="A196" s="74"/>
      <c r="B196" s="74"/>
      <c r="C196" t="s">
        <v>522</v>
      </c>
      <c r="D196" s="74" t="s">
        <v>23</v>
      </c>
      <c r="E196" s="56">
        <v>80</v>
      </c>
    </row>
    <row r="197" spans="1:5" s="69" customFormat="1" x14ac:dyDescent="0.35">
      <c r="A197" s="74"/>
      <c r="B197" s="74"/>
      <c r="C197" t="s">
        <v>532</v>
      </c>
      <c r="D197" s="74" t="s">
        <v>417</v>
      </c>
      <c r="E197" s="56">
        <v>150</v>
      </c>
    </row>
    <row r="198" spans="1:5" s="69" customFormat="1" x14ac:dyDescent="0.35">
      <c r="A198" s="74"/>
      <c r="B198" s="74"/>
      <c r="C198" t="s">
        <v>541</v>
      </c>
      <c r="D198" s="74" t="s">
        <v>7</v>
      </c>
      <c r="E198" s="56">
        <v>80</v>
      </c>
    </row>
    <row r="199" spans="1:5" s="69" customFormat="1" x14ac:dyDescent="0.35">
      <c r="A199" s="74"/>
      <c r="B199" s="74"/>
      <c r="C199" t="s">
        <v>542</v>
      </c>
      <c r="D199" s="74" t="s">
        <v>417</v>
      </c>
      <c r="E199" s="56">
        <v>150</v>
      </c>
    </row>
    <row r="200" spans="1:5" s="69" customFormat="1" x14ac:dyDescent="0.35">
      <c r="A200" s="74"/>
      <c r="B200" s="74"/>
      <c r="C200" t="s">
        <v>545</v>
      </c>
      <c r="D200" s="74" t="s">
        <v>64</v>
      </c>
      <c r="E200" s="56">
        <v>80</v>
      </c>
    </row>
    <row r="201" spans="1:5" s="69" customFormat="1" x14ac:dyDescent="0.35">
      <c r="A201" s="74"/>
      <c r="B201" s="74"/>
      <c r="C201" t="s">
        <v>546</v>
      </c>
      <c r="D201" s="74" t="s">
        <v>408</v>
      </c>
      <c r="E201" s="56">
        <v>150</v>
      </c>
    </row>
    <row r="202" spans="1:5" s="69" customFormat="1" x14ac:dyDescent="0.35">
      <c r="A202" s="23" t="s">
        <v>610</v>
      </c>
      <c r="B202" s="23"/>
      <c r="C202" s="23"/>
      <c r="D202" s="23"/>
      <c r="E202" s="29">
        <f>SUM(E190:E201)</f>
        <v>1330</v>
      </c>
    </row>
    <row r="203" spans="1:5" s="69" customFormat="1" x14ac:dyDescent="0.35">
      <c r="A203" s="74"/>
      <c r="B203" s="74"/>
      <c r="C203" t="s">
        <v>556</v>
      </c>
      <c r="D203" s="74" t="s">
        <v>417</v>
      </c>
      <c r="E203" s="56">
        <v>150</v>
      </c>
    </row>
    <row r="204" spans="1:5" s="69" customFormat="1" x14ac:dyDescent="0.35">
      <c r="A204" s="74"/>
      <c r="B204" s="74"/>
      <c r="C204" t="s">
        <v>557</v>
      </c>
      <c r="D204" s="74" t="s">
        <v>408</v>
      </c>
      <c r="E204" s="56">
        <v>80</v>
      </c>
    </row>
    <row r="205" spans="1:5" s="69" customFormat="1" x14ac:dyDescent="0.35">
      <c r="A205" s="74"/>
      <c r="B205" s="74"/>
      <c r="C205" t="s">
        <v>601</v>
      </c>
      <c r="D205" s="74" t="s">
        <v>417</v>
      </c>
      <c r="E205" s="56">
        <v>150</v>
      </c>
    </row>
    <row r="206" spans="1:5" s="69" customFormat="1" x14ac:dyDescent="0.35">
      <c r="A206" s="74"/>
      <c r="B206" s="74"/>
      <c r="C206" t="s">
        <v>560</v>
      </c>
      <c r="D206" s="74" t="s">
        <v>20</v>
      </c>
      <c r="E206" s="56">
        <v>80</v>
      </c>
    </row>
    <row r="207" spans="1:5" s="69" customFormat="1" x14ac:dyDescent="0.35">
      <c r="A207" s="74"/>
      <c r="B207" s="74"/>
      <c r="C207" t="s">
        <v>562</v>
      </c>
      <c r="D207" s="74" t="s">
        <v>64</v>
      </c>
      <c r="E207" s="56">
        <v>80</v>
      </c>
    </row>
    <row r="208" spans="1:5" s="69" customFormat="1" x14ac:dyDescent="0.35">
      <c r="A208" s="74"/>
      <c r="B208" s="74"/>
      <c r="C208" t="s">
        <v>567</v>
      </c>
      <c r="D208" s="74" t="s">
        <v>408</v>
      </c>
      <c r="E208" s="56">
        <v>80</v>
      </c>
    </row>
    <row r="209" spans="1:5" s="69" customFormat="1" x14ac:dyDescent="0.35">
      <c r="A209" s="74"/>
      <c r="B209" s="74"/>
      <c r="C209" t="s">
        <v>568</v>
      </c>
      <c r="D209" s="74" t="s">
        <v>417</v>
      </c>
      <c r="E209" s="56">
        <v>150</v>
      </c>
    </row>
    <row r="210" spans="1:5" s="69" customFormat="1" x14ac:dyDescent="0.35">
      <c r="A210" s="74"/>
      <c r="B210" s="74"/>
      <c r="C210" t="s">
        <v>569</v>
      </c>
      <c r="D210" s="74" t="s">
        <v>23</v>
      </c>
      <c r="E210" s="56">
        <v>80</v>
      </c>
    </row>
    <row r="211" spans="1:5" s="69" customFormat="1" x14ac:dyDescent="0.35">
      <c r="A211" s="74"/>
      <c r="B211" s="74"/>
      <c r="C211" t="s">
        <v>571</v>
      </c>
      <c r="D211" s="74" t="s">
        <v>23</v>
      </c>
      <c r="E211" s="56">
        <v>80</v>
      </c>
    </row>
    <row r="212" spans="1:5" s="69" customFormat="1" x14ac:dyDescent="0.35">
      <c r="A212" s="74"/>
      <c r="B212" s="74"/>
      <c r="C212" t="s">
        <v>572</v>
      </c>
      <c r="D212" s="74" t="s">
        <v>23</v>
      </c>
      <c r="E212" s="56">
        <v>80</v>
      </c>
    </row>
    <row r="213" spans="1:5" s="69" customFormat="1" x14ac:dyDescent="0.35">
      <c r="A213" s="74"/>
      <c r="B213" s="74"/>
      <c r="C213" t="s">
        <v>574</v>
      </c>
      <c r="D213" s="74" t="s">
        <v>417</v>
      </c>
      <c r="E213" s="56">
        <v>150</v>
      </c>
    </row>
    <row r="214" spans="1:5" s="69" customFormat="1" x14ac:dyDescent="0.35">
      <c r="A214" s="74"/>
      <c r="B214" s="74"/>
      <c r="C214" t="s">
        <v>575</v>
      </c>
      <c r="D214" s="74" t="s">
        <v>408</v>
      </c>
      <c r="E214" s="56">
        <v>80</v>
      </c>
    </row>
    <row r="215" spans="1:5" s="69" customFormat="1" x14ac:dyDescent="0.35">
      <c r="A215" s="74"/>
      <c r="B215" s="74"/>
      <c r="C215" t="s">
        <v>577</v>
      </c>
      <c r="D215" s="74" t="s">
        <v>64</v>
      </c>
      <c r="E215" s="56">
        <v>80</v>
      </c>
    </row>
    <row r="216" spans="1:5" s="69" customFormat="1" x14ac:dyDescent="0.35">
      <c r="A216" s="74"/>
      <c r="B216" s="74"/>
      <c r="C216" t="s">
        <v>578</v>
      </c>
      <c r="D216" s="74" t="s">
        <v>43</v>
      </c>
      <c r="E216" s="56">
        <v>80</v>
      </c>
    </row>
    <row r="217" spans="1:5" s="69" customFormat="1" x14ac:dyDescent="0.35">
      <c r="A217" s="74"/>
      <c r="B217" s="74"/>
      <c r="C217" t="s">
        <v>579</v>
      </c>
      <c r="D217" s="74" t="s">
        <v>23</v>
      </c>
      <c r="E217" s="56">
        <v>80</v>
      </c>
    </row>
    <row r="218" spans="1:5" s="69" customFormat="1" x14ac:dyDescent="0.35">
      <c r="A218" s="23" t="s">
        <v>602</v>
      </c>
      <c r="B218" s="23"/>
      <c r="C218" s="23"/>
      <c r="D218" s="23"/>
      <c r="E218" s="29">
        <f>SUM(E203:E217)</f>
        <v>1480</v>
      </c>
    </row>
    <row r="219" spans="1:5" s="69" customFormat="1" x14ac:dyDescent="0.35">
      <c r="A219" s="74"/>
      <c r="B219" s="74"/>
      <c r="C219" t="s">
        <v>611</v>
      </c>
      <c r="D219" s="74" t="s">
        <v>408</v>
      </c>
      <c r="E219" s="56">
        <v>80</v>
      </c>
    </row>
    <row r="220" spans="1:5" s="69" customFormat="1" x14ac:dyDescent="0.35">
      <c r="A220" s="74"/>
      <c r="B220" s="74"/>
      <c r="C220" t="s">
        <v>612</v>
      </c>
      <c r="D220" s="74" t="s">
        <v>23</v>
      </c>
      <c r="E220" s="56">
        <v>80</v>
      </c>
    </row>
    <row r="221" spans="1:5" s="69" customFormat="1" x14ac:dyDescent="0.35">
      <c r="A221" s="74"/>
      <c r="B221" s="74"/>
      <c r="C221" t="s">
        <v>613</v>
      </c>
      <c r="D221" s="74" t="s">
        <v>64</v>
      </c>
      <c r="E221" s="56">
        <v>80</v>
      </c>
    </row>
    <row r="222" spans="1:5" s="69" customFormat="1" x14ac:dyDescent="0.35">
      <c r="A222" s="74"/>
      <c r="B222" s="74"/>
      <c r="C222" t="s">
        <v>614</v>
      </c>
      <c r="D222" s="74" t="s">
        <v>60</v>
      </c>
      <c r="E222" s="56">
        <v>80</v>
      </c>
    </row>
    <row r="223" spans="1:5" s="69" customFormat="1" x14ac:dyDescent="0.35">
      <c r="A223" s="74"/>
      <c r="B223" s="74"/>
      <c r="C223" t="s">
        <v>615</v>
      </c>
      <c r="D223" s="74" t="s">
        <v>20</v>
      </c>
      <c r="E223" s="56">
        <v>80</v>
      </c>
    </row>
    <row r="224" spans="1:5" s="69" customFormat="1" x14ac:dyDescent="0.35">
      <c r="A224" s="74"/>
      <c r="B224" s="74"/>
      <c r="C224" t="s">
        <v>616</v>
      </c>
      <c r="D224" s="74" t="s">
        <v>500</v>
      </c>
      <c r="E224" s="56">
        <v>150</v>
      </c>
    </row>
    <row r="225" spans="1:6" s="69" customFormat="1" x14ac:dyDescent="0.35">
      <c r="A225" s="74"/>
      <c r="B225" s="74"/>
      <c r="C225" t="s">
        <v>617</v>
      </c>
      <c r="D225" s="74" t="s">
        <v>43</v>
      </c>
      <c r="E225" s="56">
        <v>80</v>
      </c>
    </row>
    <row r="226" spans="1:6" s="69" customFormat="1" x14ac:dyDescent="0.35">
      <c r="A226" s="74"/>
      <c r="B226" s="74"/>
      <c r="C226" t="s">
        <v>618</v>
      </c>
      <c r="D226" s="74" t="s">
        <v>408</v>
      </c>
      <c r="E226" s="56">
        <v>80</v>
      </c>
    </row>
    <row r="227" spans="1:6" s="69" customFormat="1" x14ac:dyDescent="0.35">
      <c r="A227" s="74"/>
      <c r="B227" s="74"/>
      <c r="C227" t="s">
        <v>619</v>
      </c>
      <c r="D227" s="74" t="s">
        <v>417</v>
      </c>
      <c r="E227" s="56">
        <v>150</v>
      </c>
    </row>
    <row r="228" spans="1:6" s="69" customFormat="1" x14ac:dyDescent="0.35">
      <c r="A228" s="74"/>
      <c r="B228" s="74"/>
      <c r="C228" t="s">
        <v>620</v>
      </c>
      <c r="D228" s="74" t="s">
        <v>417</v>
      </c>
      <c r="E228" s="56">
        <v>150</v>
      </c>
    </row>
    <row r="229" spans="1:6" s="69" customFormat="1" x14ac:dyDescent="0.35">
      <c r="A229" s="74"/>
      <c r="B229" s="74"/>
      <c r="C229" t="s">
        <v>621</v>
      </c>
      <c r="D229" s="74" t="s">
        <v>20</v>
      </c>
      <c r="E229" s="56">
        <v>80</v>
      </c>
    </row>
    <row r="230" spans="1:6" s="69" customFormat="1" x14ac:dyDescent="0.35">
      <c r="A230" s="115" t="s">
        <v>622</v>
      </c>
      <c r="B230" s="23"/>
      <c r="C230" s="23"/>
      <c r="D230" s="23"/>
      <c r="E230" s="29">
        <f>SUM(E219:E229)</f>
        <v>1090</v>
      </c>
    </row>
    <row r="231" spans="1:6" x14ac:dyDescent="0.35">
      <c r="A231" s="73" t="s">
        <v>135</v>
      </c>
      <c r="B231" s="73"/>
      <c r="C231" s="73"/>
      <c r="D231" s="73"/>
      <c r="E231" s="75">
        <f>SUM(E230,E218,E202,E189,E174,E149,E139,E136,E129,E122)</f>
        <v>10190</v>
      </c>
      <c r="F231" s="68" t="s">
        <v>662</v>
      </c>
    </row>
    <row r="235" spans="1:6" x14ac:dyDescent="0.35">
      <c r="A235" s="82" t="s">
        <v>167</v>
      </c>
      <c r="B235" s="79" t="s">
        <v>313</v>
      </c>
      <c r="C235" s="80" t="s">
        <v>2</v>
      </c>
      <c r="D235" s="80" t="s">
        <v>1</v>
      </c>
      <c r="E235" s="83" t="s">
        <v>312</v>
      </c>
    </row>
    <row r="236" spans="1:6" x14ac:dyDescent="0.35">
      <c r="C236" t="s">
        <v>643</v>
      </c>
      <c r="D236" s="74" t="s">
        <v>500</v>
      </c>
      <c r="E236" s="22">
        <v>150</v>
      </c>
    </row>
    <row r="237" spans="1:6" x14ac:dyDescent="0.35">
      <c r="C237" t="s">
        <v>644</v>
      </c>
      <c r="D237" s="68" t="s">
        <v>647</v>
      </c>
      <c r="E237" s="22">
        <v>80</v>
      </c>
    </row>
    <row r="238" spans="1:6" x14ac:dyDescent="0.35">
      <c r="C238" t="s">
        <v>645</v>
      </c>
      <c r="D238" s="74" t="s">
        <v>64</v>
      </c>
      <c r="E238" s="22">
        <v>80</v>
      </c>
    </row>
    <row r="239" spans="1:6" x14ac:dyDescent="0.35">
      <c r="C239" t="s">
        <v>652</v>
      </c>
      <c r="D239" s="68" t="s">
        <v>647</v>
      </c>
      <c r="E239" s="22">
        <v>80</v>
      </c>
    </row>
    <row r="240" spans="1:6" x14ac:dyDescent="0.35">
      <c r="C240" t="s">
        <v>653</v>
      </c>
      <c r="D240" s="68" t="s">
        <v>408</v>
      </c>
      <c r="E240" s="22">
        <v>80</v>
      </c>
    </row>
    <row r="241" spans="1:5" x14ac:dyDescent="0.35">
      <c r="C241" t="s">
        <v>654</v>
      </c>
      <c r="D241" s="68" t="s">
        <v>647</v>
      </c>
      <c r="E241" s="22">
        <v>80</v>
      </c>
    </row>
    <row r="242" spans="1:5" x14ac:dyDescent="0.35">
      <c r="C242" t="s">
        <v>655</v>
      </c>
      <c r="D242" s="68" t="s">
        <v>43</v>
      </c>
      <c r="E242" s="22">
        <v>80</v>
      </c>
    </row>
    <row r="243" spans="1:5" x14ac:dyDescent="0.35">
      <c r="C243" t="s">
        <v>656</v>
      </c>
      <c r="D243" s="68" t="s">
        <v>417</v>
      </c>
      <c r="E243" s="22">
        <v>150</v>
      </c>
    </row>
    <row r="244" spans="1:5" x14ac:dyDescent="0.35">
      <c r="C244" t="s">
        <v>657</v>
      </c>
      <c r="D244" s="68" t="s">
        <v>64</v>
      </c>
      <c r="E244" s="22">
        <v>80</v>
      </c>
    </row>
    <row r="245" spans="1:5" x14ac:dyDescent="0.35">
      <c r="C245" t="s">
        <v>658</v>
      </c>
      <c r="D245" s="68" t="s">
        <v>417</v>
      </c>
      <c r="E245" s="22">
        <v>150</v>
      </c>
    </row>
    <row r="246" spans="1:5" x14ac:dyDescent="0.35">
      <c r="C246" t="s">
        <v>659</v>
      </c>
      <c r="D246" s="68" t="s">
        <v>408</v>
      </c>
      <c r="E246" s="22">
        <v>80</v>
      </c>
    </row>
    <row r="247" spans="1:5" x14ac:dyDescent="0.35">
      <c r="C247" t="s">
        <v>660</v>
      </c>
      <c r="D247" s="68" t="s">
        <v>417</v>
      </c>
      <c r="E247" s="22">
        <v>150</v>
      </c>
    </row>
    <row r="248" spans="1:5" x14ac:dyDescent="0.35">
      <c r="C248" t="s">
        <v>661</v>
      </c>
      <c r="D248" s="68" t="s">
        <v>500</v>
      </c>
      <c r="E248" s="22">
        <v>150</v>
      </c>
    </row>
    <row r="249" spans="1:5" x14ac:dyDescent="0.35">
      <c r="C249" t="s">
        <v>663</v>
      </c>
      <c r="D249" s="68" t="s">
        <v>43</v>
      </c>
      <c r="E249" s="22">
        <v>80</v>
      </c>
    </row>
    <row r="250" spans="1:5" x14ac:dyDescent="0.35">
      <c r="C250" t="s">
        <v>664</v>
      </c>
      <c r="D250" s="68" t="s">
        <v>417</v>
      </c>
      <c r="E250" s="22">
        <v>150</v>
      </c>
    </row>
    <row r="251" spans="1:5" x14ac:dyDescent="0.35">
      <c r="C251" t="s">
        <v>671</v>
      </c>
      <c r="D251" s="68" t="s">
        <v>417</v>
      </c>
      <c r="E251" s="22">
        <v>150</v>
      </c>
    </row>
    <row r="252" spans="1:5" x14ac:dyDescent="0.35">
      <c r="C252" t="s">
        <v>672</v>
      </c>
      <c r="D252" s="68" t="s">
        <v>7</v>
      </c>
      <c r="E252" s="22">
        <v>80</v>
      </c>
    </row>
    <row r="253" spans="1:5" x14ac:dyDescent="0.35">
      <c r="C253" t="s">
        <v>673</v>
      </c>
      <c r="D253" s="68" t="s">
        <v>417</v>
      </c>
      <c r="E253" s="22">
        <v>150</v>
      </c>
    </row>
    <row r="254" spans="1:5" x14ac:dyDescent="0.35">
      <c r="C254" t="s">
        <v>674</v>
      </c>
      <c r="D254" s="68" t="s">
        <v>676</v>
      </c>
      <c r="E254" s="22">
        <v>150</v>
      </c>
    </row>
    <row r="255" spans="1:5" x14ac:dyDescent="0.35">
      <c r="A255" s="115" t="s">
        <v>642</v>
      </c>
      <c r="B255" s="23"/>
      <c r="C255" s="23"/>
      <c r="D255" s="23"/>
      <c r="E255" s="29">
        <f>SUM(E236:E254)</f>
        <v>2150</v>
      </c>
    </row>
    <row r="256" spans="1:5" x14ac:dyDescent="0.35">
      <c r="A256" s="122"/>
      <c r="B256" s="74"/>
      <c r="C256" s="74" t="s">
        <v>691</v>
      </c>
      <c r="D256" s="74" t="s">
        <v>500</v>
      </c>
      <c r="E256" s="56">
        <v>150</v>
      </c>
    </row>
    <row r="257" spans="1:5" x14ac:dyDescent="0.35">
      <c r="A257" s="122"/>
      <c r="B257" s="74"/>
      <c r="C257" s="74" t="s">
        <v>694</v>
      </c>
      <c r="D257" s="74" t="s">
        <v>417</v>
      </c>
      <c r="E257" s="56">
        <v>150</v>
      </c>
    </row>
    <row r="258" spans="1:5" x14ac:dyDescent="0.35">
      <c r="A258" s="122"/>
      <c r="B258" s="74"/>
      <c r="C258" s="74" t="s">
        <v>695</v>
      </c>
      <c r="D258" s="74" t="s">
        <v>647</v>
      </c>
      <c r="E258" s="56">
        <v>80</v>
      </c>
    </row>
    <row r="259" spans="1:5" x14ac:dyDescent="0.35">
      <c r="A259" s="122"/>
      <c r="B259" s="74"/>
      <c r="C259" s="74" t="s">
        <v>696</v>
      </c>
      <c r="D259" s="74" t="s">
        <v>417</v>
      </c>
      <c r="E259" s="56">
        <v>150</v>
      </c>
    </row>
    <row r="260" spans="1:5" x14ac:dyDescent="0.35">
      <c r="A260" s="122"/>
      <c r="B260" s="74"/>
      <c r="C260" s="74" t="s">
        <v>697</v>
      </c>
      <c r="D260" s="74" t="s">
        <v>408</v>
      </c>
      <c r="E260" s="56">
        <v>80</v>
      </c>
    </row>
    <row r="261" spans="1:5" x14ac:dyDescent="0.35">
      <c r="A261" s="122"/>
      <c r="B261" s="74"/>
      <c r="C261" s="74" t="s">
        <v>698</v>
      </c>
      <c r="D261" s="74"/>
      <c r="E261" s="56"/>
    </row>
    <row r="262" spans="1:5" x14ac:dyDescent="0.35">
      <c r="A262" s="122"/>
      <c r="B262" s="74"/>
      <c r="C262" s="74" t="s">
        <v>699</v>
      </c>
      <c r="D262" s="74"/>
      <c r="E262" s="56"/>
    </row>
    <row r="263" spans="1:5" x14ac:dyDescent="0.35">
      <c r="A263" s="122"/>
      <c r="B263" s="74"/>
      <c r="C263" s="74" t="s">
        <v>700</v>
      </c>
      <c r="D263" s="74"/>
      <c r="E263" s="56"/>
    </row>
    <row r="264" spans="1:5" x14ac:dyDescent="0.35">
      <c r="A264" s="122"/>
      <c r="B264" s="74"/>
      <c r="C264" s="74" t="s">
        <v>701</v>
      </c>
      <c r="D264" s="74"/>
      <c r="E264" s="56"/>
    </row>
    <row r="265" spans="1:5" x14ac:dyDescent="0.35">
      <c r="A265" s="122"/>
      <c r="B265" s="74"/>
      <c r="C265" s="74" t="s">
        <v>702</v>
      </c>
      <c r="D265" s="74"/>
      <c r="E265" s="56"/>
    </row>
    <row r="266" spans="1:5" x14ac:dyDescent="0.35">
      <c r="A266" s="122"/>
      <c r="B266" s="74"/>
      <c r="C266" s="74" t="s">
        <v>703</v>
      </c>
      <c r="D266" s="74"/>
      <c r="E266" s="56"/>
    </row>
    <row r="267" spans="1:5" x14ac:dyDescent="0.35">
      <c r="A267" s="122"/>
      <c r="B267" s="74"/>
      <c r="C267" s="74" t="s">
        <v>704</v>
      </c>
      <c r="D267" s="74"/>
      <c r="E267" s="56"/>
    </row>
    <row r="268" spans="1:5" x14ac:dyDescent="0.35">
      <c r="A268" s="122"/>
      <c r="B268" s="74"/>
      <c r="C268" s="74" t="s">
        <v>705</v>
      </c>
      <c r="D268" s="74"/>
      <c r="E268" s="56"/>
    </row>
    <row r="269" spans="1:5" x14ac:dyDescent="0.35">
      <c r="A269" s="122"/>
      <c r="B269" s="74"/>
      <c r="C269" s="74" t="s">
        <v>706</v>
      </c>
      <c r="D269" s="74"/>
      <c r="E269" s="56"/>
    </row>
    <row r="270" spans="1:5" x14ac:dyDescent="0.35">
      <c r="A270" s="122"/>
      <c r="B270" s="74"/>
      <c r="C270" s="74" t="s">
        <v>707</v>
      </c>
      <c r="D270" s="74"/>
      <c r="E270" s="56"/>
    </row>
    <row r="271" spans="1:5" x14ac:dyDescent="0.35">
      <c r="A271" s="122"/>
      <c r="B271" s="74"/>
      <c r="C271" s="74" t="s">
        <v>708</v>
      </c>
      <c r="D271" s="74"/>
      <c r="E271" s="56"/>
    </row>
    <row r="272" spans="1:5" x14ac:dyDescent="0.35">
      <c r="A272" s="122"/>
      <c r="B272" s="74"/>
      <c r="C272" s="74" t="s">
        <v>709</v>
      </c>
      <c r="D272" s="74"/>
      <c r="E272" s="56"/>
    </row>
    <row r="273" spans="1:5" x14ac:dyDescent="0.35">
      <c r="A273" s="122"/>
      <c r="B273" s="74"/>
      <c r="C273" s="74" t="s">
        <v>710</v>
      </c>
      <c r="D273" s="74"/>
      <c r="E273" s="56"/>
    </row>
    <row r="274" spans="1:5" x14ac:dyDescent="0.35">
      <c r="A274" s="122"/>
      <c r="B274" s="74"/>
      <c r="C274" s="74" t="s">
        <v>711</v>
      </c>
      <c r="D274" s="74"/>
      <c r="E274" s="56"/>
    </row>
    <row r="275" spans="1:5" x14ac:dyDescent="0.35">
      <c r="A275" s="122"/>
      <c r="B275" s="74"/>
      <c r="C275" s="74" t="s">
        <v>712</v>
      </c>
      <c r="D275" s="74"/>
      <c r="E275" s="56"/>
    </row>
    <row r="276" spans="1:5" x14ac:dyDescent="0.35">
      <c r="A276" s="115" t="s">
        <v>713</v>
      </c>
      <c r="B276" s="23"/>
      <c r="C276" s="23"/>
      <c r="D276" s="23"/>
      <c r="E276" s="29">
        <f>SUM(E256:E275)</f>
        <v>610</v>
      </c>
    </row>
    <row r="277" spans="1:5" x14ac:dyDescent="0.35">
      <c r="A277" s="122"/>
      <c r="B277" s="74"/>
      <c r="C277" s="74"/>
      <c r="D277" s="74"/>
      <c r="E277" s="56"/>
    </row>
    <row r="278" spans="1:5" x14ac:dyDescent="0.35">
      <c r="A278" s="122"/>
      <c r="B278" s="74"/>
      <c r="C278" s="74"/>
      <c r="D278" s="74"/>
      <c r="E278" s="56"/>
    </row>
    <row r="279" spans="1:5" x14ac:dyDescent="0.35">
      <c r="A279" s="122"/>
      <c r="B279" s="74"/>
      <c r="C279" s="74"/>
      <c r="D279" s="74"/>
      <c r="E279" s="56"/>
    </row>
    <row r="280" spans="1:5" x14ac:dyDescent="0.35">
      <c r="A280" s="122"/>
      <c r="B280" s="74"/>
      <c r="C280" s="74"/>
      <c r="D280" s="74"/>
      <c r="E280" s="56"/>
    </row>
    <row r="281" spans="1:5" x14ac:dyDescent="0.35">
      <c r="A281" s="122"/>
      <c r="B281" s="74"/>
      <c r="C281" s="74"/>
      <c r="D281" s="74"/>
      <c r="E281" s="56"/>
    </row>
    <row r="282" spans="1:5" x14ac:dyDescent="0.35">
      <c r="A282" s="122"/>
      <c r="B282" s="74"/>
      <c r="C282" s="74"/>
      <c r="D282" s="74"/>
      <c r="E282" s="56"/>
    </row>
    <row r="283" spans="1:5" x14ac:dyDescent="0.35">
      <c r="A283" s="122"/>
      <c r="B283" s="74"/>
      <c r="C283" s="74"/>
      <c r="D283" s="74"/>
      <c r="E283" s="56"/>
    </row>
    <row r="284" spans="1:5" x14ac:dyDescent="0.35">
      <c r="A284" s="122"/>
      <c r="B284" s="74"/>
      <c r="C284" s="74"/>
      <c r="D284" s="74"/>
      <c r="E284" s="56"/>
    </row>
    <row r="285" spans="1:5" x14ac:dyDescent="0.35">
      <c r="A285" s="122"/>
      <c r="B285" s="74"/>
      <c r="C285" s="74"/>
      <c r="D285" s="74"/>
      <c r="E285" s="56"/>
    </row>
    <row r="286" spans="1:5" x14ac:dyDescent="0.35">
      <c r="A286" s="122"/>
      <c r="B286" s="74"/>
      <c r="C286" s="74"/>
      <c r="D286" s="74"/>
      <c r="E286" s="56"/>
    </row>
    <row r="287" spans="1:5" x14ac:dyDescent="0.35">
      <c r="A287" s="122"/>
      <c r="B287" s="74"/>
      <c r="C287" s="74"/>
      <c r="D287" s="74"/>
      <c r="E287" s="56"/>
    </row>
    <row r="288" spans="1:5" x14ac:dyDescent="0.35">
      <c r="A288" s="122"/>
      <c r="B288" s="74"/>
      <c r="C288" s="74"/>
      <c r="D288" s="74"/>
      <c r="E288" s="56"/>
    </row>
    <row r="289" spans="1:5" x14ac:dyDescent="0.35">
      <c r="A289" s="122"/>
      <c r="B289" s="74"/>
      <c r="C289" s="74"/>
      <c r="D289" s="74"/>
      <c r="E289" s="56"/>
    </row>
    <row r="290" spans="1:5" x14ac:dyDescent="0.35">
      <c r="A290" s="73" t="s">
        <v>135</v>
      </c>
      <c r="B290" s="73"/>
      <c r="C290" s="73"/>
      <c r="D290" s="73"/>
      <c r="E290" s="75">
        <f>SUM(E276,E255)</f>
        <v>2760</v>
      </c>
    </row>
  </sheetData>
  <phoneticPr fontId="2" type="noConversion"/>
  <pageMargins left="0.78740157480314965" right="0" top="0.39370078740157483" bottom="0.39370078740157483" header="0.31496062992125984" footer="0"/>
  <pageSetup scale="7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1:AP261"/>
  <sheetViews>
    <sheetView topLeftCell="A67" workbookViewId="0">
      <selection activeCell="F85" sqref="F85"/>
    </sheetView>
  </sheetViews>
  <sheetFormatPr defaultRowHeight="14.5" x14ac:dyDescent="0.35"/>
  <cols>
    <col min="1" max="1" width="14.453125" bestFit="1" customWidth="1"/>
    <col min="2" max="2" width="19" customWidth="1"/>
    <col min="3" max="3" width="31.4531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7" width="16.81640625" style="44" bestFit="1" customWidth="1"/>
    <col min="8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41" width="9.90625" bestFit="1" customWidth="1"/>
    <col min="42" max="42" width="11.453125" bestFit="1" customWidth="1"/>
  </cols>
  <sheetData>
    <row r="1" spans="1:42" x14ac:dyDescent="0.35">
      <c r="A1" s="20" t="s">
        <v>230</v>
      </c>
      <c r="B1" s="121">
        <v>2022</v>
      </c>
    </row>
    <row r="3" spans="1:42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42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O4" t="s">
        <v>594</v>
      </c>
      <c r="AP4" t="s">
        <v>135</v>
      </c>
    </row>
    <row r="5" spans="1:42" x14ac:dyDescent="0.35">
      <c r="A5">
        <v>1</v>
      </c>
      <c r="B5" t="s">
        <v>556</v>
      </c>
      <c r="C5" t="s">
        <v>417</v>
      </c>
      <c r="D5" s="24">
        <v>8273</v>
      </c>
      <c r="E5" s="48">
        <v>-8273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1</v>
      </c>
      <c r="AL5">
        <v>2</v>
      </c>
      <c r="AM5">
        <v>3</v>
      </c>
      <c r="AN5">
        <v>4</v>
      </c>
    </row>
    <row r="6" spans="1:42" x14ac:dyDescent="0.35">
      <c r="B6" t="s">
        <v>557</v>
      </c>
      <c r="C6" t="s">
        <v>408</v>
      </c>
      <c r="D6" s="24">
        <v>1080</v>
      </c>
      <c r="E6" s="48">
        <v>-1080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>
        <v>1586</v>
      </c>
    </row>
    <row r="7" spans="1:42" x14ac:dyDescent="0.35">
      <c r="B7" t="s">
        <v>558</v>
      </c>
      <c r="C7" t="s">
        <v>417</v>
      </c>
      <c r="D7" s="24">
        <v>1233</v>
      </c>
      <c r="E7" s="48">
        <v>-1233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>
        <v>1496</v>
      </c>
    </row>
    <row r="8" spans="1:42" x14ac:dyDescent="0.35">
      <c r="B8" t="s">
        <v>559</v>
      </c>
      <c r="C8" t="s">
        <v>417</v>
      </c>
      <c r="D8" s="24">
        <v>7377</v>
      </c>
      <c r="E8" s="48">
        <v>-7377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>
        <v>90</v>
      </c>
    </row>
    <row r="9" spans="1:42" x14ac:dyDescent="0.35">
      <c r="B9" t="s">
        <v>560</v>
      </c>
      <c r="C9" t="s">
        <v>20</v>
      </c>
      <c r="D9" s="24">
        <v>7335</v>
      </c>
      <c r="E9" s="48">
        <v>-7335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>
        <v>1496</v>
      </c>
    </row>
    <row r="10" spans="1:42" x14ac:dyDescent="0.35">
      <c r="B10" t="s">
        <v>562</v>
      </c>
      <c r="C10" t="s">
        <v>64</v>
      </c>
      <c r="D10" s="24">
        <v>15346</v>
      </c>
      <c r="E10" s="48">
        <v>-15346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>
        <v>1496</v>
      </c>
    </row>
    <row r="11" spans="1:42" x14ac:dyDescent="0.35">
      <c r="B11" t="s">
        <v>567</v>
      </c>
      <c r="C11" t="s">
        <v>408</v>
      </c>
      <c r="D11" s="24">
        <v>5183.6000000000004</v>
      </c>
      <c r="E11" s="48">
        <v>-5183.6000000000004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>
        <v>1630</v>
      </c>
    </row>
    <row r="12" spans="1:42" x14ac:dyDescent="0.35">
      <c r="B12" t="s">
        <v>568</v>
      </c>
      <c r="C12" t="s">
        <v>417</v>
      </c>
      <c r="D12" s="24">
        <v>28549</v>
      </c>
      <c r="E12" s="48">
        <v>-25200.3</v>
      </c>
      <c r="F12" s="24">
        <v>3348.7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>
        <v>1540</v>
      </c>
    </row>
    <row r="13" spans="1:42" x14ac:dyDescent="0.35">
      <c r="B13" t="s">
        <v>569</v>
      </c>
      <c r="C13" t="s">
        <v>23</v>
      </c>
      <c r="D13" s="24">
        <v>6803</v>
      </c>
      <c r="E13" s="48"/>
      <c r="F13" s="24">
        <v>6803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/>
      <c r="AN13" s="24"/>
      <c r="AO13" s="24"/>
      <c r="AP13" s="24">
        <v>1750</v>
      </c>
    </row>
    <row r="14" spans="1:42" x14ac:dyDescent="0.35">
      <c r="B14" t="s">
        <v>571</v>
      </c>
      <c r="C14" t="s">
        <v>23</v>
      </c>
      <c r="D14" s="24">
        <v>1202.5</v>
      </c>
      <c r="E14" s="48"/>
      <c r="F14" s="24">
        <v>1202.5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/>
      <c r="AN14" s="24"/>
      <c r="AO14" s="24"/>
      <c r="AP14" s="24">
        <v>225</v>
      </c>
    </row>
    <row r="15" spans="1:42" x14ac:dyDescent="0.35">
      <c r="B15" t="s">
        <v>572</v>
      </c>
      <c r="C15" t="s">
        <v>23</v>
      </c>
      <c r="D15" s="24">
        <v>8486</v>
      </c>
      <c r="E15" s="48"/>
      <c r="F15" s="24">
        <v>8486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/>
      <c r="AN15" s="24"/>
      <c r="AO15" s="24"/>
      <c r="AP15" s="24">
        <v>1876</v>
      </c>
    </row>
    <row r="16" spans="1:42" x14ac:dyDescent="0.35">
      <c r="B16" t="s">
        <v>574</v>
      </c>
      <c r="C16" t="s">
        <v>417</v>
      </c>
      <c r="D16" s="24">
        <v>11502</v>
      </c>
      <c r="E16" s="48"/>
      <c r="F16" s="24">
        <v>11502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/>
      <c r="AN16" s="24"/>
      <c r="AO16" s="24"/>
      <c r="AP16" s="24">
        <v>1826</v>
      </c>
    </row>
    <row r="17" spans="1:42" x14ac:dyDescent="0.35">
      <c r="B17" t="s">
        <v>575</v>
      </c>
      <c r="C17" t="s">
        <v>408</v>
      </c>
      <c r="D17" s="24">
        <v>2696.8</v>
      </c>
      <c r="E17" s="48">
        <v>-2696.8</v>
      </c>
      <c r="F17" s="24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/>
      <c r="AN17" s="24"/>
      <c r="AO17" s="24"/>
      <c r="AP17" s="24">
        <v>100</v>
      </c>
    </row>
    <row r="18" spans="1:42" x14ac:dyDescent="0.35">
      <c r="B18" t="s">
        <v>577</v>
      </c>
      <c r="C18" t="s">
        <v>64</v>
      </c>
      <c r="D18" s="24">
        <v>13474</v>
      </c>
      <c r="E18" s="48">
        <v>-13474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/>
      <c r="AN18" s="24"/>
      <c r="AO18" s="24"/>
      <c r="AP18" s="24">
        <v>1826</v>
      </c>
    </row>
    <row r="19" spans="1:42" x14ac:dyDescent="0.35">
      <c r="B19" t="s">
        <v>578</v>
      </c>
      <c r="C19" t="s">
        <v>43</v>
      </c>
      <c r="D19" s="24">
        <v>2309</v>
      </c>
      <c r="E19" s="48">
        <v>-2309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/>
      <c r="AN19" s="24"/>
      <c r="AO19" s="24"/>
      <c r="AP19" s="24">
        <v>1926</v>
      </c>
    </row>
    <row r="20" spans="1:42" x14ac:dyDescent="0.35">
      <c r="B20" t="s">
        <v>579</v>
      </c>
      <c r="C20" t="s">
        <v>23</v>
      </c>
      <c r="D20" s="24">
        <v>15108</v>
      </c>
      <c r="E20" s="48"/>
      <c r="F20" s="24">
        <v>15108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/>
      <c r="AN20" s="24"/>
      <c r="AO20" s="24"/>
      <c r="AP20" s="24">
        <v>1826</v>
      </c>
    </row>
    <row r="21" spans="1:42" x14ac:dyDescent="0.35">
      <c r="A21" s="23" t="s">
        <v>260</v>
      </c>
      <c r="B21" s="23"/>
      <c r="C21" s="23"/>
      <c r="D21" s="25">
        <v>135957.90000000002</v>
      </c>
      <c r="E21" s="49">
        <v>-89507.7</v>
      </c>
      <c r="F21" s="25">
        <v>46450.2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/>
      <c r="AN21" s="24"/>
      <c r="AO21" s="24"/>
      <c r="AP21" s="24">
        <v>1926</v>
      </c>
    </row>
    <row r="22" spans="1:42" x14ac:dyDescent="0.35">
      <c r="A22">
        <v>2</v>
      </c>
      <c r="B22" t="s">
        <v>611</v>
      </c>
      <c r="C22" t="s">
        <v>408</v>
      </c>
      <c r="D22" s="24">
        <v>6532.4</v>
      </c>
      <c r="E22" s="48">
        <v>-6532.4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/>
      <c r="AN22" s="24"/>
      <c r="AO22" s="24"/>
      <c r="AP22" s="24">
        <v>380.4</v>
      </c>
    </row>
    <row r="23" spans="1:42" x14ac:dyDescent="0.35">
      <c r="B23" t="s">
        <v>612</v>
      </c>
      <c r="C23" t="s">
        <v>23</v>
      </c>
      <c r="D23" s="24">
        <v>1480</v>
      </c>
      <c r="E23" s="48"/>
      <c r="F23" s="24">
        <v>1480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/>
      <c r="AN23" s="25"/>
      <c r="AO23" s="25"/>
      <c r="AP23" s="25">
        <v>22995.4</v>
      </c>
    </row>
    <row r="24" spans="1:42" x14ac:dyDescent="0.35">
      <c r="B24" t="s">
        <v>613</v>
      </c>
      <c r="C24" t="s">
        <v>64</v>
      </c>
      <c r="D24" s="24">
        <v>14395</v>
      </c>
      <c r="E24" s="48">
        <v>-179.4</v>
      </c>
      <c r="F24" s="24">
        <v>14215.6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>
        <v>2956</v>
      </c>
    </row>
    <row r="25" spans="1:42" x14ac:dyDescent="0.35">
      <c r="B25" t="s">
        <v>614</v>
      </c>
      <c r="C25" t="s">
        <v>60</v>
      </c>
      <c r="D25" s="24">
        <v>5940</v>
      </c>
      <c r="E25" s="48"/>
      <c r="F25" s="24">
        <v>5940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>
        <v>2650</v>
      </c>
    </row>
    <row r="26" spans="1:42" x14ac:dyDescent="0.35">
      <c r="B26" t="s">
        <v>615</v>
      </c>
      <c r="C26" t="s">
        <v>20</v>
      </c>
      <c r="D26" s="24">
        <v>7271</v>
      </c>
      <c r="E26" s="48">
        <v>-7271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>
        <v>5606</v>
      </c>
    </row>
    <row r="27" spans="1:42" x14ac:dyDescent="0.35">
      <c r="B27" t="s">
        <v>616</v>
      </c>
      <c r="C27" t="s">
        <v>500</v>
      </c>
      <c r="D27" s="24">
        <v>5822</v>
      </c>
      <c r="E27" s="48">
        <v>-5822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v>2552</v>
      </c>
    </row>
    <row r="28" spans="1:42" x14ac:dyDescent="0.35">
      <c r="B28" t="s">
        <v>617</v>
      </c>
      <c r="C28" t="s">
        <v>43</v>
      </c>
      <c r="D28" s="24">
        <v>175</v>
      </c>
      <c r="E28" s="48">
        <v>-175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v>1231.2</v>
      </c>
    </row>
    <row r="29" spans="1:42" x14ac:dyDescent="0.35">
      <c r="B29" t="s">
        <v>618</v>
      </c>
      <c r="C29" t="s">
        <v>408</v>
      </c>
      <c r="D29" s="24">
        <v>5877.3</v>
      </c>
      <c r="E29" s="48">
        <v>-5877.3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>
        <v>408</v>
      </c>
    </row>
    <row r="30" spans="1:42" x14ac:dyDescent="0.35">
      <c r="B30" t="s">
        <v>619</v>
      </c>
      <c r="C30" t="s">
        <v>417</v>
      </c>
      <c r="D30" s="24">
        <v>7961</v>
      </c>
      <c r="E30" s="48"/>
      <c r="F30" s="24">
        <v>7961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/>
      <c r="AN30" s="24"/>
      <c r="AO30" s="24"/>
      <c r="AP30" s="24">
        <v>6459.6</v>
      </c>
    </row>
    <row r="31" spans="1:42" x14ac:dyDescent="0.35">
      <c r="B31" t="s">
        <v>620</v>
      </c>
      <c r="C31" t="s">
        <v>417</v>
      </c>
      <c r="D31" s="24">
        <v>2678</v>
      </c>
      <c r="E31" s="48"/>
      <c r="F31" s="24">
        <v>2678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/>
      <c r="AN31" s="24"/>
      <c r="AO31" s="24"/>
      <c r="AP31" s="24">
        <v>90</v>
      </c>
    </row>
    <row r="32" spans="1:42" x14ac:dyDescent="0.35">
      <c r="B32" t="s">
        <v>621</v>
      </c>
      <c r="C32" t="s">
        <v>20</v>
      </c>
      <c r="D32" s="24">
        <v>315</v>
      </c>
      <c r="E32" s="48">
        <v>-315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/>
      <c r="AN32" s="24"/>
      <c r="AO32" s="24"/>
      <c r="AP32" s="24">
        <v>7482</v>
      </c>
    </row>
    <row r="33" spans="1:42" x14ac:dyDescent="0.35">
      <c r="A33" s="23" t="s">
        <v>278</v>
      </c>
      <c r="B33" s="23"/>
      <c r="C33" s="23"/>
      <c r="D33" s="25">
        <v>58446.700000000004</v>
      </c>
      <c r="E33" s="49">
        <v>-26172.1</v>
      </c>
      <c r="F33" s="25">
        <v>32274.6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/>
      <c r="AN33" s="24"/>
      <c r="AO33" s="24"/>
      <c r="AP33" s="24">
        <v>3825</v>
      </c>
    </row>
    <row r="34" spans="1:42" x14ac:dyDescent="0.35">
      <c r="A34">
        <v>3</v>
      </c>
      <c r="B34" t="s">
        <v>643</v>
      </c>
      <c r="C34" t="s">
        <v>500</v>
      </c>
      <c r="D34" s="24">
        <v>6301</v>
      </c>
      <c r="E34" s="48">
        <v>-6301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/>
      <c r="AN34" s="24"/>
      <c r="AO34" s="24"/>
      <c r="AP34" s="24">
        <v>690</v>
      </c>
    </row>
    <row r="35" spans="1:42" x14ac:dyDescent="0.35">
      <c r="B35" t="s">
        <v>644</v>
      </c>
      <c r="C35" t="s">
        <v>647</v>
      </c>
      <c r="D35" s="24">
        <v>4873</v>
      </c>
      <c r="E35" s="48">
        <v>-4873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/>
      <c r="AN35" s="24"/>
      <c r="AO35" s="24"/>
      <c r="AP35" s="24">
        <v>5100</v>
      </c>
    </row>
    <row r="36" spans="1:42" x14ac:dyDescent="0.35">
      <c r="B36" t="s">
        <v>645</v>
      </c>
      <c r="C36" t="s">
        <v>64</v>
      </c>
      <c r="D36" s="24">
        <v>15280</v>
      </c>
      <c r="E36" s="48"/>
      <c r="F36" s="24">
        <v>15280</v>
      </c>
      <c r="G36"/>
      <c r="H36"/>
      <c r="I36"/>
      <c r="J36" s="45"/>
      <c r="O36" t="s">
        <v>614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>
        <v>5940</v>
      </c>
      <c r="AM36" s="24"/>
      <c r="AN36" s="24"/>
      <c r="AO36" s="24">
        <v>5940</v>
      </c>
      <c r="AP36" s="24">
        <v>5940</v>
      </c>
    </row>
    <row r="37" spans="1:42" x14ac:dyDescent="0.35">
      <c r="B37" t="s">
        <v>652</v>
      </c>
      <c r="C37" t="s">
        <v>647</v>
      </c>
      <c r="D37" s="24">
        <v>65</v>
      </c>
      <c r="E37" s="48">
        <v>-65</v>
      </c>
      <c r="F37" s="24">
        <v>0</v>
      </c>
      <c r="G37"/>
      <c r="H37"/>
      <c r="I37"/>
      <c r="J37" s="45"/>
      <c r="N37" s="23" t="s">
        <v>138</v>
      </c>
      <c r="O37" s="23"/>
      <c r="P37" s="25"/>
      <c r="Q37" s="25"/>
      <c r="R37" s="25"/>
      <c r="S37" s="25"/>
      <c r="T37" s="25">
        <v>2552</v>
      </c>
      <c r="U37" s="25"/>
      <c r="V37" s="25"/>
      <c r="W37" s="25">
        <v>1639.2</v>
      </c>
      <c r="X37" s="25"/>
      <c r="Y37" s="25">
        <v>4191.2</v>
      </c>
      <c r="Z37" s="25">
        <v>4515</v>
      </c>
      <c r="AA37" s="25"/>
      <c r="AB37" s="25">
        <v>5100</v>
      </c>
      <c r="AC37" s="25"/>
      <c r="AD37" s="25"/>
      <c r="AE37" s="25"/>
      <c r="AF37" s="25"/>
      <c r="AG37" s="25">
        <v>6549.6</v>
      </c>
      <c r="AH37" s="25">
        <v>7482</v>
      </c>
      <c r="AI37" s="25"/>
      <c r="AJ37" s="25">
        <v>23646.6</v>
      </c>
      <c r="AK37" s="25"/>
      <c r="AL37" s="25">
        <v>5940</v>
      </c>
      <c r="AM37" s="25"/>
      <c r="AN37" s="25"/>
      <c r="AO37" s="25">
        <v>5940</v>
      </c>
      <c r="AP37" s="25">
        <v>33777.800000000003</v>
      </c>
    </row>
    <row r="38" spans="1:42" x14ac:dyDescent="0.35">
      <c r="B38" t="s">
        <v>653</v>
      </c>
      <c r="C38" t="s">
        <v>408</v>
      </c>
      <c r="D38" s="24">
        <v>6379.9</v>
      </c>
      <c r="E38" s="48">
        <v>-6379.9</v>
      </c>
      <c r="F38" s="24">
        <v>0</v>
      </c>
      <c r="G38"/>
      <c r="H38"/>
      <c r="I38"/>
      <c r="J38" s="45"/>
      <c r="N38" t="s">
        <v>7</v>
      </c>
      <c r="O38" t="s">
        <v>10</v>
      </c>
      <c r="P38" s="24"/>
      <c r="Q38" s="24"/>
      <c r="R38" s="24">
        <v>480</v>
      </c>
      <c r="S38" s="24"/>
      <c r="T38" s="24"/>
      <c r="U38" s="24"/>
      <c r="V38" s="24"/>
      <c r="W38" s="24"/>
      <c r="X38" s="24"/>
      <c r="Y38" s="24">
        <v>480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>
        <v>480</v>
      </c>
    </row>
    <row r="39" spans="1:42" x14ac:dyDescent="0.35">
      <c r="B39" t="s">
        <v>654</v>
      </c>
      <c r="C39" t="s">
        <v>647</v>
      </c>
      <c r="D39" s="24">
        <v>390</v>
      </c>
      <c r="E39" s="48">
        <v>-390</v>
      </c>
      <c r="F39" s="24">
        <v>0</v>
      </c>
      <c r="G39"/>
      <c r="H39"/>
      <c r="I39"/>
      <c r="J39" s="45"/>
      <c r="O39" t="s">
        <v>12</v>
      </c>
      <c r="P39" s="24"/>
      <c r="Q39" s="24"/>
      <c r="R39" s="24">
        <v>2435</v>
      </c>
      <c r="S39" s="24"/>
      <c r="T39" s="24"/>
      <c r="U39" s="24"/>
      <c r="V39" s="24"/>
      <c r="W39" s="24"/>
      <c r="X39" s="24"/>
      <c r="Y39" s="24">
        <v>2435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>
        <v>2435</v>
      </c>
    </row>
    <row r="40" spans="1:42" x14ac:dyDescent="0.35">
      <c r="B40" t="s">
        <v>655</v>
      </c>
      <c r="C40" t="s">
        <v>43</v>
      </c>
      <c r="D40" s="24">
        <v>2068</v>
      </c>
      <c r="E40" s="48">
        <v>-2068</v>
      </c>
      <c r="F40" s="24">
        <v>0</v>
      </c>
      <c r="G40"/>
      <c r="H40"/>
      <c r="I40"/>
      <c r="J40" s="45"/>
      <c r="O40" t="s">
        <v>27</v>
      </c>
      <c r="P40" s="24"/>
      <c r="Q40" s="24"/>
      <c r="R40" s="24"/>
      <c r="S40" s="24">
        <v>2098</v>
      </c>
      <c r="T40" s="24"/>
      <c r="U40" s="24"/>
      <c r="V40" s="24"/>
      <c r="W40" s="24"/>
      <c r="X40" s="24"/>
      <c r="Y40" s="24">
        <v>2098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v>2098</v>
      </c>
    </row>
    <row r="41" spans="1:42" x14ac:dyDescent="0.35">
      <c r="B41" t="s">
        <v>656</v>
      </c>
      <c r="C41" t="s">
        <v>417</v>
      </c>
      <c r="D41" s="24">
        <v>3029</v>
      </c>
      <c r="E41" s="48"/>
      <c r="F41" s="24">
        <v>3029</v>
      </c>
      <c r="G41"/>
      <c r="H41"/>
      <c r="I41"/>
      <c r="J41" s="45"/>
      <c r="O41" t="s">
        <v>37</v>
      </c>
      <c r="P41" s="24"/>
      <c r="Q41" s="24"/>
      <c r="R41" s="24"/>
      <c r="S41" s="24"/>
      <c r="T41" s="24">
        <v>2922</v>
      </c>
      <c r="U41" s="24"/>
      <c r="V41" s="24"/>
      <c r="W41" s="24"/>
      <c r="X41" s="24"/>
      <c r="Y41" s="24">
        <v>2922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>
        <v>2922</v>
      </c>
    </row>
    <row r="42" spans="1:42" x14ac:dyDescent="0.35">
      <c r="B42" t="s">
        <v>657</v>
      </c>
      <c r="C42" t="s">
        <v>64</v>
      </c>
      <c r="D42" s="24">
        <v>14185</v>
      </c>
      <c r="E42" s="48"/>
      <c r="F42" s="24">
        <v>14185</v>
      </c>
      <c r="G42"/>
      <c r="H42"/>
      <c r="I42"/>
      <c r="J42" s="45"/>
      <c r="O42" t="s">
        <v>38</v>
      </c>
      <c r="P42" s="24"/>
      <c r="Q42" s="24"/>
      <c r="R42" s="24"/>
      <c r="S42" s="24"/>
      <c r="T42" s="24">
        <v>960</v>
      </c>
      <c r="U42" s="24"/>
      <c r="V42" s="24"/>
      <c r="W42" s="24"/>
      <c r="X42" s="24"/>
      <c r="Y42" s="24">
        <v>960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>
        <v>960</v>
      </c>
    </row>
    <row r="43" spans="1:42" x14ac:dyDescent="0.35">
      <c r="B43" t="s">
        <v>658</v>
      </c>
      <c r="C43" t="s">
        <v>417</v>
      </c>
      <c r="D43" s="24">
        <v>11425</v>
      </c>
      <c r="E43" s="48"/>
      <c r="F43" s="24">
        <v>11425</v>
      </c>
      <c r="G43"/>
      <c r="H43"/>
      <c r="I43"/>
      <c r="J43" s="45"/>
      <c r="O43" t="s">
        <v>58</v>
      </c>
      <c r="P43" s="24"/>
      <c r="Q43" s="24"/>
      <c r="R43" s="24"/>
      <c r="S43" s="24"/>
      <c r="T43" s="24">
        <v>1496</v>
      </c>
      <c r="U43" s="24"/>
      <c r="V43" s="24"/>
      <c r="W43" s="24"/>
      <c r="X43" s="24"/>
      <c r="Y43" s="24">
        <v>1496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>
        <v>1496</v>
      </c>
    </row>
    <row r="44" spans="1:42" x14ac:dyDescent="0.35">
      <c r="B44" t="s">
        <v>659</v>
      </c>
      <c r="C44" t="s">
        <v>408</v>
      </c>
      <c r="D44" s="24">
        <v>315</v>
      </c>
      <c r="E44" s="48">
        <v>-315</v>
      </c>
      <c r="F44" s="24">
        <v>0</v>
      </c>
      <c r="G44"/>
      <c r="H44"/>
      <c r="I44"/>
      <c r="J44" s="45"/>
      <c r="O44" t="s">
        <v>70</v>
      </c>
      <c r="P44" s="24"/>
      <c r="Q44" s="24"/>
      <c r="R44" s="24"/>
      <c r="S44" s="24"/>
      <c r="T44" s="24"/>
      <c r="U44" s="24">
        <v>1250</v>
      </c>
      <c r="V44" s="24"/>
      <c r="W44" s="24"/>
      <c r="X44" s="24"/>
      <c r="Y44" s="24">
        <v>1250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>
        <v>1250</v>
      </c>
    </row>
    <row r="45" spans="1:42" x14ac:dyDescent="0.35">
      <c r="B45" t="s">
        <v>660</v>
      </c>
      <c r="C45" t="s">
        <v>417</v>
      </c>
      <c r="D45" s="24">
        <v>9888</v>
      </c>
      <c r="E45" s="48"/>
      <c r="F45" s="24">
        <v>9888</v>
      </c>
      <c r="G45"/>
      <c r="H45"/>
      <c r="I45"/>
      <c r="J45" s="45"/>
      <c r="O45" t="s">
        <v>95</v>
      </c>
      <c r="P45" s="24"/>
      <c r="Q45" s="24"/>
      <c r="R45" s="24"/>
      <c r="S45" s="24"/>
      <c r="T45" s="24"/>
      <c r="U45" s="24">
        <v>2458</v>
      </c>
      <c r="V45" s="24"/>
      <c r="W45" s="24"/>
      <c r="X45" s="24"/>
      <c r="Y45" s="24">
        <v>2458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>
        <v>2458</v>
      </c>
    </row>
    <row r="46" spans="1:42" x14ac:dyDescent="0.35">
      <c r="B46" t="s">
        <v>661</v>
      </c>
      <c r="C46" t="s">
        <v>500</v>
      </c>
      <c r="D46" s="24">
        <v>8127.5</v>
      </c>
      <c r="E46" s="48"/>
      <c r="F46" s="24">
        <v>8127.5</v>
      </c>
      <c r="G46"/>
      <c r="H46"/>
      <c r="I46"/>
      <c r="J46" s="45"/>
      <c r="O46" t="s">
        <v>104</v>
      </c>
      <c r="P46" s="24"/>
      <c r="Q46" s="24"/>
      <c r="R46" s="24"/>
      <c r="S46" s="24"/>
      <c r="T46" s="24"/>
      <c r="U46" s="24">
        <v>1977</v>
      </c>
      <c r="V46" s="24"/>
      <c r="W46" s="24"/>
      <c r="X46" s="24"/>
      <c r="Y46" s="24">
        <v>1977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>
        <v>1977</v>
      </c>
    </row>
    <row r="47" spans="1:42" x14ac:dyDescent="0.35">
      <c r="B47" t="s">
        <v>663</v>
      </c>
      <c r="C47" t="s">
        <v>43</v>
      </c>
      <c r="D47" s="24">
        <v>337.5</v>
      </c>
      <c r="E47" s="48">
        <v>-337.5</v>
      </c>
      <c r="F47" s="24">
        <v>0</v>
      </c>
      <c r="G47"/>
      <c r="H47"/>
      <c r="I47"/>
      <c r="J47" s="45"/>
      <c r="O47" t="s">
        <v>107</v>
      </c>
      <c r="P47" s="24"/>
      <c r="Q47" s="24"/>
      <c r="R47" s="24"/>
      <c r="S47" s="24"/>
      <c r="T47" s="24"/>
      <c r="U47" s="24">
        <v>1392</v>
      </c>
      <c r="V47" s="24"/>
      <c r="W47" s="24"/>
      <c r="X47" s="24"/>
      <c r="Y47" s="24">
        <v>1392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>
        <v>1392</v>
      </c>
    </row>
    <row r="48" spans="1:42" x14ac:dyDescent="0.35">
      <c r="B48" t="s">
        <v>664</v>
      </c>
      <c r="C48" t="s">
        <v>417</v>
      </c>
      <c r="D48" s="24">
        <v>8819</v>
      </c>
      <c r="E48" s="48"/>
      <c r="F48" s="24">
        <v>8819</v>
      </c>
      <c r="G48"/>
      <c r="H48"/>
      <c r="I48"/>
      <c r="J48" s="45"/>
      <c r="O48" t="s">
        <v>109</v>
      </c>
      <c r="P48" s="24"/>
      <c r="Q48" s="24"/>
      <c r="R48" s="24"/>
      <c r="S48" s="24"/>
      <c r="T48" s="24"/>
      <c r="U48" s="24">
        <v>1496</v>
      </c>
      <c r="V48" s="24"/>
      <c r="W48" s="24"/>
      <c r="X48" s="24"/>
      <c r="Y48" s="24">
        <v>1496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>
        <v>1496</v>
      </c>
    </row>
    <row r="49" spans="1:42" x14ac:dyDescent="0.35">
      <c r="B49" t="s">
        <v>671</v>
      </c>
      <c r="C49" t="s">
        <v>417</v>
      </c>
      <c r="D49" s="24">
        <v>14422</v>
      </c>
      <c r="E49" s="48"/>
      <c r="F49" s="24">
        <v>14422</v>
      </c>
      <c r="G49"/>
      <c r="H49"/>
      <c r="I49"/>
      <c r="J49" s="45"/>
      <c r="O49" t="s">
        <v>120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>
        <v>2458</v>
      </c>
    </row>
    <row r="50" spans="1:42" x14ac:dyDescent="0.35">
      <c r="B50" t="s">
        <v>672</v>
      </c>
      <c r="C50" t="s">
        <v>7</v>
      </c>
      <c r="D50" s="24">
        <v>3232</v>
      </c>
      <c r="E50" s="48">
        <v>-3232</v>
      </c>
      <c r="F50" s="24">
        <v>0</v>
      </c>
      <c r="G50"/>
      <c r="H50"/>
      <c r="I50"/>
      <c r="J50" s="45"/>
      <c r="O50" t="s">
        <v>126</v>
      </c>
      <c r="P50" s="24"/>
      <c r="Q50" s="24"/>
      <c r="R50" s="24"/>
      <c r="S50" s="24"/>
      <c r="T50" s="24"/>
      <c r="U50" s="24"/>
      <c r="V50" s="24">
        <v>1645</v>
      </c>
      <c r="W50" s="24"/>
      <c r="X50" s="24"/>
      <c r="Y50" s="24">
        <v>1645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>
        <v>1645</v>
      </c>
    </row>
    <row r="51" spans="1:42" x14ac:dyDescent="0.35">
      <c r="B51" t="s">
        <v>673</v>
      </c>
      <c r="C51" t="s">
        <v>417</v>
      </c>
      <c r="D51" s="24">
        <v>7593</v>
      </c>
      <c r="E51" s="48"/>
      <c r="F51" s="24">
        <v>7593</v>
      </c>
      <c r="G51"/>
      <c r="H51"/>
      <c r="I51"/>
      <c r="J51" s="45"/>
      <c r="O51" t="s">
        <v>152</v>
      </c>
      <c r="P51" s="24"/>
      <c r="Q51" s="24"/>
      <c r="R51" s="24"/>
      <c r="S51" s="24"/>
      <c r="T51" s="24"/>
      <c r="U51" s="24"/>
      <c r="V51" s="24">
        <v>2458</v>
      </c>
      <c r="W51" s="24"/>
      <c r="X51" s="24"/>
      <c r="Y51" s="24">
        <v>2458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>
        <v>2458</v>
      </c>
    </row>
    <row r="52" spans="1:42" x14ac:dyDescent="0.35">
      <c r="B52" t="s">
        <v>674</v>
      </c>
      <c r="C52" t="s">
        <v>676</v>
      </c>
      <c r="D52" s="24">
        <v>3555</v>
      </c>
      <c r="E52" s="48">
        <v>-3555</v>
      </c>
      <c r="F52" s="24">
        <v>0</v>
      </c>
      <c r="G52"/>
      <c r="H52"/>
      <c r="I52"/>
      <c r="J52" s="45"/>
      <c r="O52" t="s">
        <v>158</v>
      </c>
      <c r="P52" s="24"/>
      <c r="Q52" s="24"/>
      <c r="R52" s="24"/>
      <c r="S52" s="24"/>
      <c r="T52" s="24"/>
      <c r="U52" s="24"/>
      <c r="V52" s="24"/>
      <c r="W52" s="24">
        <v>1954</v>
      </c>
      <c r="X52" s="24"/>
      <c r="Y52" s="24">
        <v>1954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>
        <v>1954</v>
      </c>
    </row>
    <row r="53" spans="1:42" x14ac:dyDescent="0.35">
      <c r="A53" s="23" t="s">
        <v>293</v>
      </c>
      <c r="B53" s="23"/>
      <c r="C53" s="23"/>
      <c r="D53" s="25">
        <v>120284.9</v>
      </c>
      <c r="E53" s="49">
        <v>-27516.400000000001</v>
      </c>
      <c r="F53" s="25">
        <v>92768.5</v>
      </c>
      <c r="G53"/>
      <c r="H53"/>
      <c r="I53"/>
      <c r="J53" s="45"/>
      <c r="O53" t="s">
        <v>170</v>
      </c>
      <c r="P53" s="24"/>
      <c r="Q53" s="24"/>
      <c r="R53" s="24"/>
      <c r="S53" s="24"/>
      <c r="T53" s="24"/>
      <c r="U53" s="24"/>
      <c r="V53" s="24"/>
      <c r="W53" s="24">
        <v>1584</v>
      </c>
      <c r="X53" s="24"/>
      <c r="Y53" s="24">
        <v>1584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>
        <v>1584</v>
      </c>
    </row>
    <row r="54" spans="1:42" x14ac:dyDescent="0.35">
      <c r="A54">
        <v>4</v>
      </c>
      <c r="B54" t="s">
        <v>691</v>
      </c>
      <c r="C54" t="s">
        <v>500</v>
      </c>
      <c r="D54" s="24">
        <v>6083.5</v>
      </c>
      <c r="E54" s="48">
        <v>-6083.5</v>
      </c>
      <c r="F54" s="24">
        <v>0</v>
      </c>
      <c r="G54"/>
      <c r="H54"/>
      <c r="I54"/>
      <c r="J54" s="45"/>
      <c r="O54" t="s">
        <v>171</v>
      </c>
      <c r="P54" s="24"/>
      <c r="Q54" s="24"/>
      <c r="R54" s="24"/>
      <c r="S54" s="24"/>
      <c r="T54" s="24"/>
      <c r="U54" s="24"/>
      <c r="V54" s="24"/>
      <c r="W54" s="24">
        <v>520</v>
      </c>
      <c r="X54" s="24"/>
      <c r="Y54" s="24">
        <v>520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>
        <v>520</v>
      </c>
    </row>
    <row r="55" spans="1:42" x14ac:dyDescent="0.35">
      <c r="B55" t="s">
        <v>694</v>
      </c>
      <c r="C55" t="s">
        <v>417</v>
      </c>
      <c r="D55" s="24">
        <v>9157.5</v>
      </c>
      <c r="E55" s="48"/>
      <c r="F55" s="24">
        <v>9157.5</v>
      </c>
      <c r="G55"/>
      <c r="H55"/>
      <c r="I55"/>
      <c r="J55" s="45"/>
      <c r="O55" t="s">
        <v>186</v>
      </c>
      <c r="P55" s="24"/>
      <c r="Q55" s="24"/>
      <c r="R55" s="24"/>
      <c r="S55" s="24"/>
      <c r="T55" s="24"/>
      <c r="U55" s="24"/>
      <c r="V55" s="24"/>
      <c r="W55" s="24">
        <v>2424</v>
      </c>
      <c r="X55" s="24"/>
      <c r="Y55" s="24">
        <v>2424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>
        <v>2424</v>
      </c>
    </row>
    <row r="56" spans="1:42" x14ac:dyDescent="0.35">
      <c r="B56" t="s">
        <v>695</v>
      </c>
      <c r="C56" t="s">
        <v>647</v>
      </c>
      <c r="D56" s="24">
        <v>3480</v>
      </c>
      <c r="E56" s="48"/>
      <c r="F56" s="24">
        <v>3480</v>
      </c>
      <c r="G56"/>
      <c r="H56"/>
      <c r="I56"/>
      <c r="J56" s="45"/>
      <c r="O56" t="s">
        <v>215</v>
      </c>
      <c r="P56" s="24"/>
      <c r="Q56" s="24"/>
      <c r="R56" s="24"/>
      <c r="S56" s="24"/>
      <c r="T56" s="24"/>
      <c r="U56" s="24"/>
      <c r="V56" s="24"/>
      <c r="W56" s="24"/>
      <c r="X56" s="24">
        <v>2228</v>
      </c>
      <c r="Y56" s="24">
        <v>2228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>
        <v>2228</v>
      </c>
    </row>
    <row r="57" spans="1:42" x14ac:dyDescent="0.35">
      <c r="B57" t="s">
        <v>696</v>
      </c>
      <c r="C57" t="s">
        <v>417</v>
      </c>
      <c r="D57" s="24">
        <v>10497.5</v>
      </c>
      <c r="E57" s="48"/>
      <c r="F57" s="24">
        <v>10497.5</v>
      </c>
      <c r="G57"/>
      <c r="H57"/>
      <c r="I57"/>
      <c r="J57" s="45"/>
      <c r="O57" t="s">
        <v>258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2866</v>
      </c>
      <c r="AF57" s="24"/>
      <c r="AG57" s="24"/>
      <c r="AH57" s="24"/>
      <c r="AI57" s="24"/>
      <c r="AJ57" s="24">
        <v>2866</v>
      </c>
      <c r="AK57" s="24"/>
      <c r="AL57" s="24"/>
      <c r="AM57" s="24"/>
      <c r="AN57" s="24"/>
      <c r="AO57" s="24"/>
      <c r="AP57" s="24">
        <v>2866</v>
      </c>
    </row>
    <row r="58" spans="1:42" x14ac:dyDescent="0.35">
      <c r="B58" t="s">
        <v>697</v>
      </c>
      <c r="C58" t="s">
        <v>408</v>
      </c>
      <c r="D58" s="24">
        <v>6361.1</v>
      </c>
      <c r="E58" s="48">
        <v>-6361.1</v>
      </c>
      <c r="F58" s="24">
        <v>0</v>
      </c>
      <c r="G58"/>
      <c r="H58"/>
      <c r="I58"/>
      <c r="J58" s="45"/>
      <c r="O58" t="s">
        <v>279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1694</v>
      </c>
      <c r="AG58" s="24"/>
      <c r="AH58" s="24"/>
      <c r="AI58" s="24"/>
      <c r="AJ58" s="24">
        <v>1694</v>
      </c>
      <c r="AK58" s="24"/>
      <c r="AL58" s="24"/>
      <c r="AM58" s="24"/>
      <c r="AN58" s="24"/>
      <c r="AO58" s="24"/>
      <c r="AP58" s="24">
        <v>1694</v>
      </c>
    </row>
    <row r="59" spans="1:42" x14ac:dyDescent="0.35">
      <c r="B59" t="s">
        <v>698</v>
      </c>
      <c r="C59" t="s">
        <v>20</v>
      </c>
      <c r="D59" s="24">
        <v>7316</v>
      </c>
      <c r="E59" s="48"/>
      <c r="F59" s="24">
        <v>7316</v>
      </c>
      <c r="G59"/>
      <c r="H59"/>
      <c r="I59"/>
      <c r="J59" s="45"/>
      <c r="O59" t="s">
        <v>317</v>
      </c>
      <c r="P59" s="24">
        <v>2973</v>
      </c>
      <c r="Q59" s="24">
        <v>2973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>
        <v>2973</v>
      </c>
    </row>
    <row r="60" spans="1:42" x14ac:dyDescent="0.35">
      <c r="B60" t="s">
        <v>699</v>
      </c>
      <c r="C60" t="s">
        <v>60</v>
      </c>
      <c r="D60" s="24">
        <v>5043</v>
      </c>
      <c r="E60" s="48"/>
      <c r="F60" s="24">
        <v>5043</v>
      </c>
      <c r="G60"/>
      <c r="H60"/>
      <c r="I60"/>
      <c r="J60" s="45"/>
      <c r="O60" t="s">
        <v>333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>
        <v>520</v>
      </c>
      <c r="AI60" s="24"/>
      <c r="AJ60" s="24">
        <v>520</v>
      </c>
      <c r="AK60" s="24"/>
      <c r="AL60" s="24"/>
      <c r="AM60" s="24"/>
      <c r="AN60" s="24"/>
      <c r="AO60" s="24"/>
      <c r="AP60" s="24">
        <v>520</v>
      </c>
    </row>
    <row r="61" spans="1:42" x14ac:dyDescent="0.35">
      <c r="B61" t="s">
        <v>700</v>
      </c>
      <c r="C61" t="s">
        <v>417</v>
      </c>
      <c r="D61" s="24">
        <v>8569.5</v>
      </c>
      <c r="E61" s="48"/>
      <c r="F61" s="24">
        <v>8569.5</v>
      </c>
      <c r="G61"/>
      <c r="H61"/>
      <c r="I61"/>
      <c r="J61" s="45"/>
      <c r="O61" t="s">
        <v>344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>
        <v>2846</v>
      </c>
      <c r="AJ61" s="24">
        <v>2846</v>
      </c>
      <c r="AK61" s="24"/>
      <c r="AL61" s="24"/>
      <c r="AM61" s="24"/>
      <c r="AN61" s="24"/>
      <c r="AO61" s="24"/>
      <c r="AP61" s="24">
        <v>2846</v>
      </c>
    </row>
    <row r="62" spans="1:42" x14ac:dyDescent="0.35">
      <c r="B62" t="s">
        <v>701</v>
      </c>
      <c r="C62" t="s">
        <v>716</v>
      </c>
      <c r="D62" s="24">
        <v>3881.5</v>
      </c>
      <c r="E62" s="48">
        <v>-3881.5</v>
      </c>
      <c r="F62" s="24">
        <v>0</v>
      </c>
      <c r="G62"/>
      <c r="H62"/>
      <c r="I62"/>
      <c r="J62" s="45"/>
      <c r="O62" t="s">
        <v>382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1870</v>
      </c>
      <c r="AB62" s="24"/>
      <c r="AC62" s="24"/>
      <c r="AD62" s="24"/>
      <c r="AE62" s="24"/>
      <c r="AF62" s="24"/>
      <c r="AG62" s="24"/>
      <c r="AH62" s="24"/>
      <c r="AI62" s="24"/>
      <c r="AJ62" s="24">
        <v>1870</v>
      </c>
      <c r="AK62" s="24"/>
      <c r="AL62" s="24"/>
      <c r="AM62" s="24"/>
      <c r="AN62" s="24"/>
      <c r="AO62" s="24"/>
      <c r="AP62" s="24">
        <v>1870</v>
      </c>
    </row>
    <row r="63" spans="1:42" x14ac:dyDescent="0.35">
      <c r="B63" t="s">
        <v>702</v>
      </c>
      <c r="C63" t="s">
        <v>647</v>
      </c>
      <c r="D63" s="24">
        <v>590</v>
      </c>
      <c r="E63" s="48"/>
      <c r="F63" s="24">
        <v>590</v>
      </c>
      <c r="G63"/>
      <c r="H63"/>
      <c r="I63"/>
      <c r="J63" s="45"/>
      <c r="O63" t="s">
        <v>450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>
        <v>6656</v>
      </c>
      <c r="AC63" s="24"/>
      <c r="AD63" s="24"/>
      <c r="AE63" s="24"/>
      <c r="AF63" s="24"/>
      <c r="AG63" s="24"/>
      <c r="AH63" s="24"/>
      <c r="AI63" s="24"/>
      <c r="AJ63" s="24">
        <v>6656</v>
      </c>
      <c r="AK63" s="24"/>
      <c r="AL63" s="24"/>
      <c r="AM63" s="24"/>
      <c r="AN63" s="24"/>
      <c r="AO63" s="24"/>
      <c r="AP63" s="24">
        <v>6656</v>
      </c>
    </row>
    <row r="64" spans="1:42" x14ac:dyDescent="0.35">
      <c r="B64" t="s">
        <v>703</v>
      </c>
      <c r="C64" t="s">
        <v>716</v>
      </c>
      <c r="D64" s="24">
        <v>588</v>
      </c>
      <c r="E64" s="48">
        <v>-588</v>
      </c>
      <c r="F64" s="24">
        <v>0</v>
      </c>
      <c r="G64"/>
      <c r="H64"/>
      <c r="I64"/>
      <c r="J64" s="45"/>
      <c r="O64" t="s">
        <v>541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>
        <v>5591</v>
      </c>
      <c r="AE64" s="24"/>
      <c r="AF64" s="24"/>
      <c r="AG64" s="24"/>
      <c r="AH64" s="24"/>
      <c r="AI64" s="24"/>
      <c r="AJ64" s="24">
        <v>5591</v>
      </c>
      <c r="AK64" s="24"/>
      <c r="AL64" s="24"/>
      <c r="AM64" s="24"/>
      <c r="AN64" s="24"/>
      <c r="AO64" s="24"/>
      <c r="AP64" s="24">
        <v>5591</v>
      </c>
    </row>
    <row r="65" spans="2:42" x14ac:dyDescent="0.35">
      <c r="B65" t="s">
        <v>704</v>
      </c>
      <c r="C65" t="s">
        <v>417</v>
      </c>
      <c r="D65" s="24">
        <v>10975.5</v>
      </c>
      <c r="E65" s="48"/>
      <c r="F65" s="24">
        <v>10975.5</v>
      </c>
      <c r="G65"/>
      <c r="H65"/>
      <c r="I65"/>
      <c r="J65" s="45"/>
      <c r="O65" t="s">
        <v>672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>
        <v>3232</v>
      </c>
      <c r="AN65" s="24"/>
      <c r="AO65" s="24">
        <v>3232</v>
      </c>
      <c r="AP65" s="24">
        <v>3232</v>
      </c>
    </row>
    <row r="66" spans="2:42" x14ac:dyDescent="0.35">
      <c r="B66" t="s">
        <v>705</v>
      </c>
      <c r="C66" t="s">
        <v>500</v>
      </c>
      <c r="D66" s="24">
        <v>5746</v>
      </c>
      <c r="E66" s="48"/>
      <c r="F66" s="24">
        <v>5746</v>
      </c>
      <c r="G66"/>
      <c r="H66"/>
      <c r="I66"/>
      <c r="J66" s="45"/>
      <c r="N66" s="23" t="s">
        <v>139</v>
      </c>
      <c r="O66" s="23"/>
      <c r="P66" s="25">
        <v>2973</v>
      </c>
      <c r="Q66" s="25">
        <v>2973</v>
      </c>
      <c r="R66" s="25">
        <v>2915</v>
      </c>
      <c r="S66" s="25">
        <v>2098</v>
      </c>
      <c r="T66" s="25">
        <v>5378</v>
      </c>
      <c r="U66" s="25">
        <v>8573</v>
      </c>
      <c r="V66" s="25">
        <v>6561</v>
      </c>
      <c r="W66" s="25">
        <v>6482</v>
      </c>
      <c r="X66" s="25">
        <v>2228</v>
      </c>
      <c r="Y66" s="25">
        <v>34235</v>
      </c>
      <c r="Z66" s="25"/>
      <c r="AA66" s="25">
        <v>1870</v>
      </c>
      <c r="AB66" s="25">
        <v>6656</v>
      </c>
      <c r="AC66" s="25"/>
      <c r="AD66" s="25">
        <v>5591</v>
      </c>
      <c r="AE66" s="25">
        <v>2866</v>
      </c>
      <c r="AF66" s="25">
        <v>1694</v>
      </c>
      <c r="AG66" s="25"/>
      <c r="AH66" s="25">
        <v>520</v>
      </c>
      <c r="AI66" s="25">
        <v>2846</v>
      </c>
      <c r="AJ66" s="25">
        <v>22043</v>
      </c>
      <c r="AK66" s="25"/>
      <c r="AL66" s="25"/>
      <c r="AM66" s="25">
        <v>3232</v>
      </c>
      <c r="AN66" s="25"/>
      <c r="AO66" s="25">
        <v>3232</v>
      </c>
      <c r="AP66" s="25">
        <v>62483</v>
      </c>
    </row>
    <row r="67" spans="2:42" x14ac:dyDescent="0.35">
      <c r="B67" t="s">
        <v>706</v>
      </c>
      <c r="C67" t="s">
        <v>716</v>
      </c>
      <c r="D67" s="24">
        <v>2175</v>
      </c>
      <c r="E67" s="48">
        <v>-2175</v>
      </c>
      <c r="F67" s="24">
        <v>0</v>
      </c>
      <c r="G67"/>
      <c r="H67"/>
      <c r="I67"/>
      <c r="J67" s="45"/>
      <c r="N67" t="s">
        <v>20</v>
      </c>
      <c r="O67" t="s">
        <v>18</v>
      </c>
      <c r="P67" s="24"/>
      <c r="Q67" s="24"/>
      <c r="R67" s="24">
        <v>1827.5</v>
      </c>
      <c r="S67" s="24"/>
      <c r="T67" s="24"/>
      <c r="U67" s="24"/>
      <c r="V67" s="24"/>
      <c r="W67" s="24"/>
      <c r="X67" s="24"/>
      <c r="Y67" s="24">
        <v>1827.5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>
        <v>1827.5</v>
      </c>
    </row>
    <row r="68" spans="2:42" x14ac:dyDescent="0.35">
      <c r="B68" t="s">
        <v>707</v>
      </c>
      <c r="C68" t="s">
        <v>417</v>
      </c>
      <c r="D68" s="24">
        <v>10103.5</v>
      </c>
      <c r="E68" s="48"/>
      <c r="F68" s="24">
        <v>10103.5</v>
      </c>
      <c r="G68"/>
      <c r="H68"/>
      <c r="I68"/>
      <c r="J68" s="45"/>
      <c r="O68" t="s">
        <v>26</v>
      </c>
      <c r="P68" s="24"/>
      <c r="Q68" s="24"/>
      <c r="R68" s="24"/>
      <c r="S68" s="24">
        <v>1200</v>
      </c>
      <c r="T68" s="24"/>
      <c r="U68" s="24"/>
      <c r="V68" s="24"/>
      <c r="W68" s="24"/>
      <c r="X68" s="24"/>
      <c r="Y68" s="24">
        <v>1200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>
        <v>1200</v>
      </c>
    </row>
    <row r="69" spans="2:42" x14ac:dyDescent="0.35">
      <c r="B69" t="s">
        <v>708</v>
      </c>
      <c r="C69" t="s">
        <v>676</v>
      </c>
      <c r="D69" s="24">
        <v>14088.5</v>
      </c>
      <c r="E69" s="48"/>
      <c r="F69" s="24">
        <v>14088.5</v>
      </c>
      <c r="G69"/>
      <c r="H69"/>
      <c r="I69"/>
      <c r="J69" s="45"/>
      <c r="O69" t="s">
        <v>36</v>
      </c>
      <c r="P69" s="24"/>
      <c r="Q69" s="24"/>
      <c r="R69" s="24"/>
      <c r="S69" s="24"/>
      <c r="T69" s="24">
        <v>3406</v>
      </c>
      <c r="U69" s="24"/>
      <c r="V69" s="24"/>
      <c r="W69" s="24"/>
      <c r="X69" s="24"/>
      <c r="Y69" s="24">
        <v>3406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>
        <v>3406</v>
      </c>
    </row>
    <row r="70" spans="2:42" x14ac:dyDescent="0.35">
      <c r="B70" t="s">
        <v>709</v>
      </c>
      <c r="C70" t="s">
        <v>417</v>
      </c>
      <c r="D70" s="24">
        <v>3076</v>
      </c>
      <c r="E70" s="48"/>
      <c r="F70" s="24">
        <v>3076</v>
      </c>
      <c r="G70"/>
      <c r="H70"/>
      <c r="I70"/>
      <c r="J70" s="45"/>
      <c r="O70" t="s">
        <v>40</v>
      </c>
      <c r="P70" s="24"/>
      <c r="Q70" s="24"/>
      <c r="R70" s="24"/>
      <c r="S70" s="24"/>
      <c r="T70" s="24">
        <v>367.2</v>
      </c>
      <c r="U70" s="24"/>
      <c r="V70" s="24"/>
      <c r="W70" s="24"/>
      <c r="X70" s="24"/>
      <c r="Y70" s="24">
        <v>367.2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>
        <v>367.2</v>
      </c>
    </row>
    <row r="71" spans="2:42" x14ac:dyDescent="0.35">
      <c r="B71" t="s">
        <v>710</v>
      </c>
      <c r="C71" t="s">
        <v>721</v>
      </c>
      <c r="D71" s="24">
        <v>1170</v>
      </c>
      <c r="E71" s="48">
        <v>-1170</v>
      </c>
      <c r="F71" s="24">
        <v>0</v>
      </c>
      <c r="G71"/>
      <c r="H71"/>
      <c r="I71"/>
      <c r="J71" s="45"/>
      <c r="O71" t="s">
        <v>55</v>
      </c>
      <c r="P71" s="24"/>
      <c r="Q71" s="24"/>
      <c r="R71" s="24"/>
      <c r="S71" s="24"/>
      <c r="T71" s="24">
        <v>1903</v>
      </c>
      <c r="U71" s="24"/>
      <c r="V71" s="24"/>
      <c r="W71" s="24"/>
      <c r="X71" s="24"/>
      <c r="Y71" s="24">
        <v>1903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>
        <v>1903</v>
      </c>
    </row>
    <row r="72" spans="2:42" x14ac:dyDescent="0.35">
      <c r="B72" t="s">
        <v>711</v>
      </c>
      <c r="C72" t="s">
        <v>23</v>
      </c>
      <c r="D72" s="24">
        <v>15222</v>
      </c>
      <c r="E72" s="48"/>
      <c r="F72" s="24">
        <v>15222</v>
      </c>
      <c r="G72"/>
      <c r="H72"/>
      <c r="I72"/>
      <c r="J72" s="45"/>
      <c r="O72" t="s">
        <v>113</v>
      </c>
      <c r="P72" s="24"/>
      <c r="Q72" s="24"/>
      <c r="R72" s="24"/>
      <c r="S72" s="24"/>
      <c r="T72" s="24"/>
      <c r="U72" s="24"/>
      <c r="V72" s="24">
        <v>5713</v>
      </c>
      <c r="W72" s="24"/>
      <c r="X72" s="24"/>
      <c r="Y72" s="24">
        <v>5713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>
        <v>5713</v>
      </c>
    </row>
    <row r="73" spans="2:42" x14ac:dyDescent="0.35">
      <c r="B73" t="s">
        <v>712</v>
      </c>
      <c r="C73" t="s">
        <v>721</v>
      </c>
      <c r="D73" s="24">
        <v>68</v>
      </c>
      <c r="E73" s="48">
        <v>-68</v>
      </c>
      <c r="F73" s="24">
        <v>0</v>
      </c>
      <c r="G73"/>
      <c r="H73"/>
      <c r="I73"/>
      <c r="J73" s="45"/>
      <c r="O73" t="s">
        <v>122</v>
      </c>
      <c r="P73" s="24"/>
      <c r="Q73" s="24"/>
      <c r="R73" s="24"/>
      <c r="S73" s="24"/>
      <c r="T73" s="24"/>
      <c r="U73" s="24"/>
      <c r="V73" s="24">
        <v>180</v>
      </c>
      <c r="W73" s="24"/>
      <c r="X73" s="24"/>
      <c r="Y73" s="24">
        <v>180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>
        <v>180</v>
      </c>
    </row>
    <row r="74" spans="2:42" x14ac:dyDescent="0.35">
      <c r="B74" t="s">
        <v>727</v>
      </c>
      <c r="C74" t="s">
        <v>7</v>
      </c>
      <c r="D74" s="24">
        <v>2488</v>
      </c>
      <c r="E74" s="48">
        <v>-2488</v>
      </c>
      <c r="F74" s="24">
        <v>0</v>
      </c>
      <c r="G74"/>
      <c r="H74"/>
      <c r="I74"/>
      <c r="J74" s="45"/>
      <c r="O74" t="s">
        <v>124</v>
      </c>
      <c r="P74" s="24"/>
      <c r="Q74" s="24"/>
      <c r="R74" s="24"/>
      <c r="S74" s="24"/>
      <c r="T74" s="24"/>
      <c r="U74" s="24"/>
      <c r="V74" s="24">
        <v>204</v>
      </c>
      <c r="W74" s="24"/>
      <c r="X74" s="24"/>
      <c r="Y74" s="24">
        <v>204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>
        <v>204</v>
      </c>
    </row>
    <row r="75" spans="2:42" x14ac:dyDescent="0.35">
      <c r="B75" t="s">
        <v>730</v>
      </c>
      <c r="C75" t="s">
        <v>417</v>
      </c>
      <c r="D75" s="24">
        <v>11151</v>
      </c>
      <c r="E75" s="48"/>
      <c r="F75" s="24">
        <v>11151</v>
      </c>
      <c r="G75"/>
      <c r="O75" t="s">
        <v>134</v>
      </c>
      <c r="P75" s="24"/>
      <c r="Q75" s="24"/>
      <c r="R75" s="24"/>
      <c r="S75" s="24"/>
      <c r="T75" s="24"/>
      <c r="U75" s="24"/>
      <c r="V75" s="24">
        <v>5109</v>
      </c>
      <c r="W75" s="24"/>
      <c r="X75" s="24"/>
      <c r="Y75" s="24">
        <v>5109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>
        <v>5109</v>
      </c>
    </row>
    <row r="76" spans="2:42" x14ac:dyDescent="0.35">
      <c r="B76" t="s">
        <v>732</v>
      </c>
      <c r="C76" t="s">
        <v>676</v>
      </c>
      <c r="D76" s="24">
        <v>3799</v>
      </c>
      <c r="E76" s="48">
        <v>-3799</v>
      </c>
      <c r="F76" s="24">
        <v>0</v>
      </c>
      <c r="G76"/>
      <c r="O76" t="s">
        <v>184</v>
      </c>
      <c r="P76" s="24"/>
      <c r="Q76" s="24"/>
      <c r="R76" s="24"/>
      <c r="S76" s="24"/>
      <c r="T76" s="24"/>
      <c r="U76" s="24"/>
      <c r="V76" s="24"/>
      <c r="W76" s="24">
        <v>2008</v>
      </c>
      <c r="X76" s="24"/>
      <c r="Y76" s="24">
        <v>2008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>
        <v>2008</v>
      </c>
    </row>
    <row r="77" spans="2:42" x14ac:dyDescent="0.35">
      <c r="B77" t="s">
        <v>735</v>
      </c>
      <c r="C77" t="s">
        <v>64</v>
      </c>
      <c r="D77" s="24">
        <v>11160</v>
      </c>
      <c r="E77" s="48"/>
      <c r="F77" s="24">
        <v>11160</v>
      </c>
      <c r="G77"/>
      <c r="O77" t="s">
        <v>221</v>
      </c>
      <c r="P77" s="24"/>
      <c r="Q77" s="24"/>
      <c r="R77" s="24"/>
      <c r="S77" s="24"/>
      <c r="T77" s="24"/>
      <c r="U77" s="24"/>
      <c r="V77" s="24"/>
      <c r="W77" s="24"/>
      <c r="X77" s="24">
        <v>6108</v>
      </c>
      <c r="Y77" s="24">
        <v>6108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>
        <v>6108</v>
      </c>
    </row>
    <row r="78" spans="2:42" x14ac:dyDescent="0.35">
      <c r="B78" t="s">
        <v>736</v>
      </c>
      <c r="C78" t="s">
        <v>500</v>
      </c>
      <c r="D78" s="24">
        <v>5458</v>
      </c>
      <c r="E78" s="48"/>
      <c r="F78" s="24">
        <v>5458</v>
      </c>
      <c r="G78"/>
      <c r="O78" t="s">
        <v>250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>
        <v>340</v>
      </c>
      <c r="AF78" s="24"/>
      <c r="AG78" s="24"/>
      <c r="AH78" s="24"/>
      <c r="AI78" s="24"/>
      <c r="AJ78" s="24">
        <v>340</v>
      </c>
      <c r="AK78" s="24"/>
      <c r="AL78" s="24"/>
      <c r="AM78" s="24"/>
      <c r="AN78" s="24"/>
      <c r="AO78" s="24"/>
      <c r="AP78" s="24">
        <v>340</v>
      </c>
    </row>
    <row r="79" spans="2:42" x14ac:dyDescent="0.35">
      <c r="B79" t="s">
        <v>737</v>
      </c>
      <c r="C79" t="s">
        <v>417</v>
      </c>
      <c r="D79" s="24">
        <v>11858.5</v>
      </c>
      <c r="E79" s="48"/>
      <c r="F79" s="24">
        <v>11858.5</v>
      </c>
      <c r="G79"/>
      <c r="O79" t="s">
        <v>256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>
        <v>5887</v>
      </c>
      <c r="AF79" s="24"/>
      <c r="AG79" s="24"/>
      <c r="AH79" s="24"/>
      <c r="AI79" s="24"/>
      <c r="AJ79" s="24">
        <v>5887</v>
      </c>
      <c r="AK79" s="24"/>
      <c r="AL79" s="24"/>
      <c r="AM79" s="24"/>
      <c r="AN79" s="24"/>
      <c r="AO79" s="24"/>
      <c r="AP79" s="24">
        <v>5887</v>
      </c>
    </row>
    <row r="80" spans="2:42" x14ac:dyDescent="0.35">
      <c r="B80" t="s">
        <v>738</v>
      </c>
      <c r="C80" t="s">
        <v>408</v>
      </c>
      <c r="D80" s="24">
        <v>6096.1</v>
      </c>
      <c r="E80" s="48"/>
      <c r="F80" s="24">
        <v>6096.1</v>
      </c>
      <c r="G80"/>
      <c r="O80" t="s">
        <v>329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>
        <v>6621</v>
      </c>
      <c r="AI80" s="24"/>
      <c r="AJ80" s="24">
        <v>6621</v>
      </c>
      <c r="AK80" s="24"/>
      <c r="AL80" s="24"/>
      <c r="AM80" s="24"/>
      <c r="AN80" s="24"/>
      <c r="AO80" s="24"/>
      <c r="AP80" s="24">
        <v>6621</v>
      </c>
    </row>
    <row r="81" spans="1:42" x14ac:dyDescent="0.35">
      <c r="B81" t="s">
        <v>740</v>
      </c>
      <c r="C81" t="s">
        <v>676</v>
      </c>
      <c r="D81" s="24">
        <v>1350</v>
      </c>
      <c r="E81" s="48"/>
      <c r="F81" s="24">
        <v>1350</v>
      </c>
      <c r="G81"/>
      <c r="O81" t="s">
        <v>330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>
        <v>90</v>
      </c>
      <c r="AI81" s="24"/>
      <c r="AJ81" s="24">
        <v>90</v>
      </c>
      <c r="AK81" s="24"/>
      <c r="AL81" s="24"/>
      <c r="AM81" s="24"/>
      <c r="AN81" s="24"/>
      <c r="AO81" s="24"/>
      <c r="AP81" s="24">
        <v>90</v>
      </c>
    </row>
    <row r="82" spans="1:42" x14ac:dyDescent="0.35">
      <c r="B82" t="s">
        <v>741</v>
      </c>
      <c r="C82" t="s">
        <v>417</v>
      </c>
      <c r="D82" s="24">
        <v>15244</v>
      </c>
      <c r="E82" s="48"/>
      <c r="F82" s="24">
        <v>15244</v>
      </c>
      <c r="G82"/>
      <c r="O82" t="s">
        <v>347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>
        <v>6450</v>
      </c>
      <c r="AJ82" s="24">
        <v>6450</v>
      </c>
      <c r="AK82" s="24"/>
      <c r="AL82" s="24"/>
      <c r="AM82" s="24"/>
      <c r="AN82" s="24"/>
      <c r="AO82" s="24"/>
      <c r="AP82" s="24">
        <v>6450</v>
      </c>
    </row>
    <row r="83" spans="1:42" x14ac:dyDescent="0.35">
      <c r="A83" s="23" t="s">
        <v>314</v>
      </c>
      <c r="B83" s="23"/>
      <c r="C83" s="23"/>
      <c r="D83" s="25">
        <v>192796.7</v>
      </c>
      <c r="E83" s="49">
        <v>-26614.1</v>
      </c>
      <c r="F83" s="25">
        <v>166182.6</v>
      </c>
      <c r="G83"/>
      <c r="O83" t="s">
        <v>377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>
        <v>6914</v>
      </c>
      <c r="AB83" s="24"/>
      <c r="AC83" s="24"/>
      <c r="AD83" s="24"/>
      <c r="AE83" s="24"/>
      <c r="AF83" s="24"/>
      <c r="AG83" s="24"/>
      <c r="AH83" s="24"/>
      <c r="AI83" s="24"/>
      <c r="AJ83" s="24">
        <v>6914</v>
      </c>
      <c r="AK83" s="24"/>
      <c r="AL83" s="24"/>
      <c r="AM83" s="24"/>
      <c r="AN83" s="24"/>
      <c r="AO83" s="24"/>
      <c r="AP83" s="24">
        <v>6914</v>
      </c>
    </row>
    <row r="84" spans="1:42" x14ac:dyDescent="0.35">
      <c r="A84" t="s">
        <v>135</v>
      </c>
      <c r="D84" s="24">
        <v>507486.19999999995</v>
      </c>
      <c r="E84" s="48">
        <v>-169810.3</v>
      </c>
      <c r="F84" s="24">
        <v>337675.89999999997</v>
      </c>
      <c r="G84"/>
      <c r="O84" t="s">
        <v>411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>
        <v>2330</v>
      </c>
      <c r="AC84" s="24"/>
      <c r="AD84" s="24"/>
      <c r="AE84" s="24"/>
      <c r="AF84" s="24"/>
      <c r="AG84" s="24"/>
      <c r="AH84" s="24"/>
      <c r="AI84" s="24"/>
      <c r="AJ84" s="24">
        <v>2330</v>
      </c>
      <c r="AK84" s="24"/>
      <c r="AL84" s="24"/>
      <c r="AM84" s="24"/>
      <c r="AN84" s="24"/>
      <c r="AO84" s="24"/>
      <c r="AP84" s="24">
        <v>2330</v>
      </c>
    </row>
    <row r="85" spans="1:42" x14ac:dyDescent="0.35">
      <c r="E85"/>
      <c r="F85"/>
      <c r="G85"/>
      <c r="O85" t="s">
        <v>413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>
        <v>1300</v>
      </c>
      <c r="AC85" s="24"/>
      <c r="AD85" s="24"/>
      <c r="AE85" s="24"/>
      <c r="AF85" s="24"/>
      <c r="AG85" s="24"/>
      <c r="AH85" s="24"/>
      <c r="AI85" s="24"/>
      <c r="AJ85" s="24">
        <v>1300</v>
      </c>
      <c r="AK85" s="24"/>
      <c r="AL85" s="24"/>
      <c r="AM85" s="24"/>
      <c r="AN85" s="24"/>
      <c r="AO85" s="24"/>
      <c r="AP85" s="24">
        <v>1300</v>
      </c>
    </row>
    <row r="86" spans="1:42" x14ac:dyDescent="0.35">
      <c r="E86"/>
      <c r="F86"/>
      <c r="G86"/>
      <c r="O86" t="s">
        <v>466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>
        <v>2184</v>
      </c>
      <c r="AD86" s="24"/>
      <c r="AE86" s="24"/>
      <c r="AF86" s="24"/>
      <c r="AG86" s="24"/>
      <c r="AH86" s="24"/>
      <c r="AI86" s="24"/>
      <c r="AJ86" s="24">
        <v>2184</v>
      </c>
      <c r="AK86" s="24"/>
      <c r="AL86" s="24"/>
      <c r="AM86" s="24"/>
      <c r="AN86" s="24"/>
      <c r="AO86" s="24"/>
      <c r="AP86" s="24">
        <v>2184</v>
      </c>
    </row>
    <row r="87" spans="1:42" x14ac:dyDescent="0.35">
      <c r="E87"/>
      <c r="F87"/>
      <c r="G87"/>
      <c r="O87" t="s">
        <v>489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>
        <v>2366.5</v>
      </c>
      <c r="AD87" s="24"/>
      <c r="AE87" s="24"/>
      <c r="AF87" s="24"/>
      <c r="AG87" s="24"/>
      <c r="AH87" s="24"/>
      <c r="AI87" s="24"/>
      <c r="AJ87" s="24">
        <v>2366.5</v>
      </c>
      <c r="AK87" s="24"/>
      <c r="AL87" s="24"/>
      <c r="AM87" s="24"/>
      <c r="AN87" s="24"/>
      <c r="AO87" s="24"/>
      <c r="AP87" s="24">
        <v>2366.5</v>
      </c>
    </row>
    <row r="88" spans="1:42" x14ac:dyDescent="0.35">
      <c r="E88"/>
      <c r="F88"/>
      <c r="G88"/>
      <c r="O88" t="s">
        <v>560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>
        <v>7335</v>
      </c>
      <c r="AL88" s="24"/>
      <c r="AM88" s="24"/>
      <c r="AN88" s="24"/>
      <c r="AO88" s="24">
        <v>7335</v>
      </c>
      <c r="AP88" s="24">
        <v>7335</v>
      </c>
    </row>
    <row r="89" spans="1:42" x14ac:dyDescent="0.35">
      <c r="E89"/>
      <c r="F89"/>
      <c r="G89"/>
      <c r="O89" t="s">
        <v>615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>
        <v>7271</v>
      </c>
      <c r="AM89" s="24"/>
      <c r="AN89" s="24"/>
      <c r="AO89" s="24">
        <v>7271</v>
      </c>
      <c r="AP89" s="24">
        <v>7271</v>
      </c>
    </row>
    <row r="90" spans="1:42" x14ac:dyDescent="0.35">
      <c r="E90"/>
      <c r="F90"/>
      <c r="G90"/>
      <c r="O90" t="s">
        <v>621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>
        <v>315</v>
      </c>
      <c r="AM90" s="24"/>
      <c r="AN90" s="24"/>
      <c r="AO90" s="24">
        <v>315</v>
      </c>
      <c r="AP90" s="24">
        <v>315</v>
      </c>
    </row>
    <row r="91" spans="1:42" x14ac:dyDescent="0.35">
      <c r="E91"/>
      <c r="F91"/>
      <c r="G91"/>
      <c r="N91" s="23" t="s">
        <v>140</v>
      </c>
      <c r="O91" s="23"/>
      <c r="P91" s="25"/>
      <c r="Q91" s="25"/>
      <c r="R91" s="25">
        <v>1827.5</v>
      </c>
      <c r="S91" s="25">
        <v>1200</v>
      </c>
      <c r="T91" s="25">
        <v>5676.2</v>
      </c>
      <c r="U91" s="25"/>
      <c r="V91" s="25">
        <v>11206</v>
      </c>
      <c r="W91" s="25">
        <v>2008</v>
      </c>
      <c r="X91" s="25">
        <v>6108</v>
      </c>
      <c r="Y91" s="25">
        <v>28025.7</v>
      </c>
      <c r="Z91" s="25"/>
      <c r="AA91" s="25">
        <v>6914</v>
      </c>
      <c r="AB91" s="25">
        <v>3630</v>
      </c>
      <c r="AC91" s="25">
        <v>4550.5</v>
      </c>
      <c r="AD91" s="25"/>
      <c r="AE91" s="25">
        <v>6227</v>
      </c>
      <c r="AF91" s="25"/>
      <c r="AG91" s="25"/>
      <c r="AH91" s="25">
        <v>6711</v>
      </c>
      <c r="AI91" s="25">
        <v>6450</v>
      </c>
      <c r="AJ91" s="25">
        <v>34482.5</v>
      </c>
      <c r="AK91" s="25">
        <v>7335</v>
      </c>
      <c r="AL91" s="25">
        <v>7586</v>
      </c>
      <c r="AM91" s="25"/>
      <c r="AN91" s="25"/>
      <c r="AO91" s="25">
        <v>14921</v>
      </c>
      <c r="AP91" s="25">
        <v>77429.2</v>
      </c>
    </row>
    <row r="92" spans="1:42" x14ac:dyDescent="0.35">
      <c r="E92"/>
      <c r="F92"/>
      <c r="G92"/>
      <c r="N92" t="s">
        <v>43</v>
      </c>
      <c r="O92" t="s">
        <v>41</v>
      </c>
      <c r="P92" s="24"/>
      <c r="Q92" s="24"/>
      <c r="R92" s="24"/>
      <c r="S92" s="24"/>
      <c r="T92" s="24">
        <v>1706</v>
      </c>
      <c r="U92" s="24"/>
      <c r="V92" s="24"/>
      <c r="W92" s="24"/>
      <c r="X92" s="24"/>
      <c r="Y92" s="24">
        <v>1706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>
        <v>1706</v>
      </c>
    </row>
    <row r="93" spans="1:42" x14ac:dyDescent="0.35">
      <c r="E93"/>
      <c r="F93"/>
      <c r="G93"/>
      <c r="O93" t="s">
        <v>156</v>
      </c>
      <c r="P93" s="24"/>
      <c r="Q93" s="24"/>
      <c r="R93" s="24"/>
      <c r="S93" s="24"/>
      <c r="T93" s="24"/>
      <c r="U93" s="24"/>
      <c r="V93" s="24"/>
      <c r="W93" s="24">
        <v>2302</v>
      </c>
      <c r="X93" s="24"/>
      <c r="Y93" s="24">
        <v>2302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>
        <v>2302</v>
      </c>
    </row>
    <row r="94" spans="1:42" x14ac:dyDescent="0.35">
      <c r="E94"/>
      <c r="F94"/>
      <c r="G94"/>
      <c r="O94" t="s">
        <v>405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>
        <v>240</v>
      </c>
      <c r="AC94" s="24"/>
      <c r="AD94" s="24"/>
      <c r="AE94" s="24"/>
      <c r="AF94" s="24"/>
      <c r="AG94" s="24"/>
      <c r="AH94" s="24"/>
      <c r="AI94" s="24"/>
      <c r="AJ94" s="24">
        <v>240</v>
      </c>
      <c r="AK94" s="24"/>
      <c r="AL94" s="24"/>
      <c r="AM94" s="24"/>
      <c r="AN94" s="24"/>
      <c r="AO94" s="24"/>
      <c r="AP94" s="24">
        <v>240</v>
      </c>
    </row>
    <row r="95" spans="1:42" x14ac:dyDescent="0.35">
      <c r="E95"/>
      <c r="F95"/>
      <c r="G95"/>
      <c r="O95" t="s">
        <v>578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>
        <v>2309</v>
      </c>
      <c r="AL95" s="24"/>
      <c r="AM95" s="24"/>
      <c r="AN95" s="24"/>
      <c r="AO95" s="24">
        <v>2309</v>
      </c>
      <c r="AP95" s="24">
        <v>2309</v>
      </c>
    </row>
    <row r="96" spans="1:42" x14ac:dyDescent="0.35">
      <c r="E96"/>
      <c r="F96"/>
      <c r="G96"/>
      <c r="O96" t="s">
        <v>617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>
        <v>175</v>
      </c>
      <c r="AM96" s="24"/>
      <c r="AN96" s="24"/>
      <c r="AO96" s="24">
        <v>175</v>
      </c>
      <c r="AP96" s="24">
        <v>175</v>
      </c>
    </row>
    <row r="97" spans="5:42" x14ac:dyDescent="0.35">
      <c r="E97"/>
      <c r="F97"/>
      <c r="G97"/>
      <c r="O97" t="s">
        <v>655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>
        <v>2068</v>
      </c>
      <c r="AN97" s="24"/>
      <c r="AO97" s="24">
        <v>2068</v>
      </c>
      <c r="AP97" s="24">
        <v>2068</v>
      </c>
    </row>
    <row r="98" spans="5:42" x14ac:dyDescent="0.35">
      <c r="E98"/>
      <c r="F98"/>
      <c r="G98"/>
      <c r="O98" t="s">
        <v>663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>
        <v>337.5</v>
      </c>
      <c r="AN98" s="24"/>
      <c r="AO98" s="24">
        <v>337.5</v>
      </c>
      <c r="AP98" s="24">
        <v>337.5</v>
      </c>
    </row>
    <row r="99" spans="5:42" x14ac:dyDescent="0.35">
      <c r="E99"/>
      <c r="F99"/>
      <c r="G99"/>
      <c r="N99" s="23" t="s">
        <v>141</v>
      </c>
      <c r="O99" s="23"/>
      <c r="P99" s="25"/>
      <c r="Q99" s="25"/>
      <c r="R99" s="25"/>
      <c r="S99" s="25"/>
      <c r="T99" s="25">
        <v>1706</v>
      </c>
      <c r="U99" s="25"/>
      <c r="V99" s="25"/>
      <c r="W99" s="25">
        <v>2302</v>
      </c>
      <c r="X99" s="25"/>
      <c r="Y99" s="25">
        <v>4008</v>
      </c>
      <c r="Z99" s="25"/>
      <c r="AA99" s="25"/>
      <c r="AB99" s="25">
        <v>240</v>
      </c>
      <c r="AC99" s="25"/>
      <c r="AD99" s="25"/>
      <c r="AE99" s="25"/>
      <c r="AF99" s="25"/>
      <c r="AG99" s="25"/>
      <c r="AH99" s="25"/>
      <c r="AI99" s="25"/>
      <c r="AJ99" s="25">
        <v>240</v>
      </c>
      <c r="AK99" s="25">
        <v>2309</v>
      </c>
      <c r="AL99" s="25">
        <v>175</v>
      </c>
      <c r="AM99" s="25">
        <v>2405.5</v>
      </c>
      <c r="AN99" s="25"/>
      <c r="AO99" s="25">
        <v>4889.5</v>
      </c>
      <c r="AP99" s="25">
        <v>9137.5</v>
      </c>
    </row>
    <row r="100" spans="5:42" x14ac:dyDescent="0.35">
      <c r="E100"/>
      <c r="F100"/>
      <c r="G100"/>
      <c r="N100" t="s">
        <v>23</v>
      </c>
      <c r="O100" t="s">
        <v>21</v>
      </c>
      <c r="P100" s="24"/>
      <c r="Q100" s="24"/>
      <c r="R100" s="24"/>
      <c r="S100" s="24">
        <v>1836</v>
      </c>
      <c r="T100" s="24"/>
      <c r="U100" s="24"/>
      <c r="V100" s="24"/>
      <c r="W100" s="24"/>
      <c r="X100" s="24"/>
      <c r="Y100" s="24">
        <v>1836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>
        <v>1836</v>
      </c>
    </row>
    <row r="101" spans="5:42" x14ac:dyDescent="0.35">
      <c r="E101"/>
      <c r="F101"/>
      <c r="G101"/>
      <c r="O101" t="s">
        <v>30</v>
      </c>
      <c r="P101" s="24"/>
      <c r="Q101" s="24"/>
      <c r="R101" s="24"/>
      <c r="S101" s="24"/>
      <c r="T101" s="24">
        <v>2508</v>
      </c>
      <c r="U101" s="24"/>
      <c r="V101" s="24"/>
      <c r="W101" s="24"/>
      <c r="X101" s="24"/>
      <c r="Y101" s="24">
        <v>2508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>
        <v>2508</v>
      </c>
    </row>
    <row r="102" spans="5:42" x14ac:dyDescent="0.35">
      <c r="E102"/>
      <c r="F102"/>
      <c r="G102"/>
      <c r="O102" t="s">
        <v>31</v>
      </c>
      <c r="P102" s="24"/>
      <c r="Q102" s="24"/>
      <c r="R102" s="24"/>
      <c r="S102" s="24"/>
      <c r="T102" s="24">
        <v>2508</v>
      </c>
      <c r="U102" s="24"/>
      <c r="V102" s="24"/>
      <c r="W102" s="24"/>
      <c r="X102" s="24"/>
      <c r="Y102" s="24">
        <v>2508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>
        <v>2508</v>
      </c>
    </row>
    <row r="103" spans="5:42" x14ac:dyDescent="0.35">
      <c r="E103"/>
      <c r="F103"/>
      <c r="G103"/>
      <c r="O103" t="s">
        <v>32</v>
      </c>
      <c r="P103" s="24"/>
      <c r="Q103" s="24"/>
      <c r="R103" s="24"/>
      <c r="S103" s="24"/>
      <c r="T103" s="24">
        <v>324</v>
      </c>
      <c r="U103" s="24"/>
      <c r="V103" s="24"/>
      <c r="W103" s="24"/>
      <c r="X103" s="24"/>
      <c r="Y103" s="24">
        <v>324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>
        <v>324</v>
      </c>
    </row>
    <row r="104" spans="5:42" x14ac:dyDescent="0.35">
      <c r="E104"/>
      <c r="F104"/>
      <c r="G104"/>
      <c r="O104" t="s">
        <v>103</v>
      </c>
      <c r="P104" s="24"/>
      <c r="Q104" s="24"/>
      <c r="R104" s="24"/>
      <c r="S104" s="24"/>
      <c r="T104" s="24"/>
      <c r="U104" s="24">
        <v>11247.599999999999</v>
      </c>
      <c r="V104" s="24"/>
      <c r="W104" s="24"/>
      <c r="X104" s="24"/>
      <c r="Y104" s="24">
        <v>11247.599999999999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>
        <v>11247.599999999999</v>
      </c>
    </row>
    <row r="105" spans="5:42" x14ac:dyDescent="0.35">
      <c r="E105"/>
      <c r="F105"/>
      <c r="G105"/>
      <c r="O105" t="s">
        <v>105</v>
      </c>
      <c r="P105" s="24"/>
      <c r="Q105" s="24"/>
      <c r="R105" s="24"/>
      <c r="S105" s="24"/>
      <c r="T105" s="24"/>
      <c r="U105" s="24">
        <v>11605.2</v>
      </c>
      <c r="V105" s="24"/>
      <c r="W105" s="24"/>
      <c r="X105" s="24"/>
      <c r="Y105" s="24">
        <v>11605.2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>
        <v>11605.2</v>
      </c>
    </row>
    <row r="106" spans="5:42" x14ac:dyDescent="0.35">
      <c r="E106"/>
      <c r="F106"/>
      <c r="G106"/>
      <c r="O106" t="s">
        <v>114</v>
      </c>
      <c r="P106" s="24"/>
      <c r="Q106" s="24"/>
      <c r="R106" s="24"/>
      <c r="S106" s="24"/>
      <c r="T106" s="24"/>
      <c r="U106" s="24"/>
      <c r="V106" s="24">
        <v>10618.8</v>
      </c>
      <c r="W106" s="24"/>
      <c r="X106" s="24"/>
      <c r="Y106" s="24">
        <v>10618.8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>
        <v>10618.8</v>
      </c>
    </row>
    <row r="107" spans="5:42" x14ac:dyDescent="0.35">
      <c r="E107"/>
      <c r="F107"/>
      <c r="G107"/>
      <c r="O107" t="s">
        <v>116</v>
      </c>
      <c r="P107" s="24"/>
      <c r="Q107" s="24"/>
      <c r="R107" s="24"/>
      <c r="S107" s="24"/>
      <c r="T107" s="24"/>
      <c r="U107" s="24"/>
      <c r="V107" s="24">
        <v>8778</v>
      </c>
      <c r="W107" s="24"/>
      <c r="X107" s="24"/>
      <c r="Y107" s="24">
        <v>8778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>
        <v>8778</v>
      </c>
    </row>
    <row r="108" spans="5:42" x14ac:dyDescent="0.35">
      <c r="E108"/>
      <c r="F108"/>
      <c r="G108"/>
      <c r="O108" t="s">
        <v>216</v>
      </c>
      <c r="P108" s="24"/>
      <c r="Q108" s="24"/>
      <c r="R108" s="24"/>
      <c r="S108" s="24"/>
      <c r="T108" s="24"/>
      <c r="U108" s="24"/>
      <c r="V108" s="24"/>
      <c r="W108" s="24"/>
      <c r="X108" s="24">
        <v>2860</v>
      </c>
      <c r="Y108" s="24">
        <v>2860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>
        <v>2860</v>
      </c>
    </row>
    <row r="109" spans="5:42" x14ac:dyDescent="0.35">
      <c r="E109"/>
      <c r="F109"/>
      <c r="G109"/>
      <c r="O109" t="s">
        <v>280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>
        <v>9111.2000000000007</v>
      </c>
      <c r="AG109" s="24"/>
      <c r="AH109" s="24"/>
      <c r="AI109" s="24"/>
      <c r="AJ109" s="24">
        <v>9111.2000000000007</v>
      </c>
      <c r="AK109" s="24"/>
      <c r="AL109" s="24"/>
      <c r="AM109" s="24"/>
      <c r="AN109" s="24"/>
      <c r="AO109" s="24"/>
      <c r="AP109" s="24">
        <v>9111.2000000000007</v>
      </c>
    </row>
    <row r="110" spans="5:42" x14ac:dyDescent="0.35">
      <c r="E110"/>
      <c r="F110"/>
      <c r="G110"/>
      <c r="O110" t="s">
        <v>291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>
        <v>14813.6</v>
      </c>
      <c r="AH110" s="24"/>
      <c r="AI110" s="24"/>
      <c r="AJ110" s="24">
        <v>14813.6</v>
      </c>
      <c r="AK110" s="24"/>
      <c r="AL110" s="24"/>
      <c r="AM110" s="24"/>
      <c r="AN110" s="24"/>
      <c r="AO110" s="24"/>
      <c r="AP110" s="24">
        <v>14813.6</v>
      </c>
    </row>
    <row r="111" spans="5:42" x14ac:dyDescent="0.35">
      <c r="E111"/>
      <c r="F111"/>
      <c r="G111"/>
      <c r="O111" t="s">
        <v>324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>
        <v>11803.2</v>
      </c>
      <c r="AH111" s="24"/>
      <c r="AI111" s="24"/>
      <c r="AJ111" s="24">
        <v>11803.2</v>
      </c>
      <c r="AK111" s="24"/>
      <c r="AL111" s="24"/>
      <c r="AM111" s="24"/>
      <c r="AN111" s="24"/>
      <c r="AO111" s="24"/>
      <c r="AP111" s="24">
        <v>11803.2</v>
      </c>
    </row>
    <row r="112" spans="5:42" x14ac:dyDescent="0.35">
      <c r="E112"/>
      <c r="F112"/>
      <c r="G112"/>
      <c r="O112" t="s">
        <v>328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>
        <v>3510</v>
      </c>
      <c r="AH112" s="24"/>
      <c r="AI112" s="24"/>
      <c r="AJ112" s="24">
        <v>3510</v>
      </c>
      <c r="AK112" s="24"/>
      <c r="AL112" s="24"/>
      <c r="AM112" s="24"/>
      <c r="AN112" s="24"/>
      <c r="AO112" s="24"/>
      <c r="AP112" s="24">
        <v>3510</v>
      </c>
    </row>
    <row r="113" spans="5:42" x14ac:dyDescent="0.35">
      <c r="E113"/>
      <c r="F113"/>
      <c r="G113"/>
      <c r="O113" t="s">
        <v>335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>
        <v>14034.8</v>
      </c>
      <c r="AJ113" s="24">
        <v>14034.8</v>
      </c>
      <c r="AK113" s="24"/>
      <c r="AL113" s="24"/>
      <c r="AM113" s="24"/>
      <c r="AN113" s="24"/>
      <c r="AO113" s="24"/>
      <c r="AP113" s="24">
        <v>14034.8</v>
      </c>
    </row>
    <row r="114" spans="5:42" x14ac:dyDescent="0.35">
      <c r="E114"/>
      <c r="F114"/>
      <c r="G114"/>
      <c r="O114" t="s">
        <v>375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>
        <v>3830.4</v>
      </c>
      <c r="AB114" s="24"/>
      <c r="AC114" s="24"/>
      <c r="AD114" s="24"/>
      <c r="AE114" s="24"/>
      <c r="AF114" s="24"/>
      <c r="AG114" s="24"/>
      <c r="AH114" s="24"/>
      <c r="AI114" s="24"/>
      <c r="AJ114" s="24">
        <v>3830.4</v>
      </c>
      <c r="AK114" s="24"/>
      <c r="AL114" s="24"/>
      <c r="AM114" s="24"/>
      <c r="AN114" s="24"/>
      <c r="AO114" s="24"/>
      <c r="AP114" s="24">
        <v>3830.4</v>
      </c>
    </row>
    <row r="115" spans="5:42" x14ac:dyDescent="0.35">
      <c r="E115"/>
      <c r="F115"/>
      <c r="G115"/>
      <c r="O115" t="s">
        <v>383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>
        <v>12524</v>
      </c>
      <c r="AB115" s="24"/>
      <c r="AC115" s="24"/>
      <c r="AD115" s="24"/>
      <c r="AE115" s="24"/>
      <c r="AF115" s="24"/>
      <c r="AG115" s="24"/>
      <c r="AH115" s="24"/>
      <c r="AI115" s="24"/>
      <c r="AJ115" s="24">
        <v>12524</v>
      </c>
      <c r="AK115" s="24"/>
      <c r="AL115" s="24"/>
      <c r="AM115" s="24"/>
      <c r="AN115" s="24"/>
      <c r="AO115" s="24"/>
      <c r="AP115" s="24">
        <v>12524</v>
      </c>
    </row>
    <row r="116" spans="5:42" x14ac:dyDescent="0.35">
      <c r="E116"/>
      <c r="F116"/>
      <c r="G116"/>
      <c r="O116" t="s">
        <v>386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>
        <v>240</v>
      </c>
      <c r="AB116" s="24"/>
      <c r="AC116" s="24"/>
      <c r="AD116" s="24"/>
      <c r="AE116" s="24"/>
      <c r="AF116" s="24"/>
      <c r="AG116" s="24"/>
      <c r="AH116" s="24"/>
      <c r="AI116" s="24"/>
      <c r="AJ116" s="24">
        <v>240</v>
      </c>
      <c r="AK116" s="24"/>
      <c r="AL116" s="24"/>
      <c r="AM116" s="24"/>
      <c r="AN116" s="24"/>
      <c r="AO116" s="24"/>
      <c r="AP116" s="24">
        <v>240</v>
      </c>
    </row>
    <row r="117" spans="5:42" x14ac:dyDescent="0.35">
      <c r="E117"/>
      <c r="F117"/>
      <c r="G117"/>
      <c r="O117" t="s">
        <v>517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>
        <v>12484</v>
      </c>
      <c r="AE117" s="24"/>
      <c r="AF117" s="24"/>
      <c r="AG117" s="24"/>
      <c r="AH117" s="24"/>
      <c r="AI117" s="24"/>
      <c r="AJ117" s="24">
        <v>12484</v>
      </c>
      <c r="AK117" s="24"/>
      <c r="AL117" s="24"/>
      <c r="AM117" s="24"/>
      <c r="AN117" s="24"/>
      <c r="AO117" s="24"/>
      <c r="AP117" s="24">
        <v>12484</v>
      </c>
    </row>
    <row r="118" spans="5:42" x14ac:dyDescent="0.35">
      <c r="E118"/>
      <c r="F118"/>
      <c r="G118"/>
      <c r="O118" t="s">
        <v>520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>
        <v>390</v>
      </c>
      <c r="AE118" s="24"/>
      <c r="AF118" s="24"/>
      <c r="AG118" s="24"/>
      <c r="AH118" s="24"/>
      <c r="AI118" s="24"/>
      <c r="AJ118" s="24">
        <v>390</v>
      </c>
      <c r="AK118" s="24"/>
      <c r="AL118" s="24"/>
      <c r="AM118" s="24"/>
      <c r="AN118" s="24"/>
      <c r="AO118" s="24"/>
      <c r="AP118" s="24">
        <v>390</v>
      </c>
    </row>
    <row r="119" spans="5:42" x14ac:dyDescent="0.35">
      <c r="E119"/>
      <c r="F119"/>
      <c r="G119"/>
      <c r="O119" t="s">
        <v>522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>
        <v>3021.8</v>
      </c>
      <c r="AE119" s="24"/>
      <c r="AF119" s="24"/>
      <c r="AG119" s="24"/>
      <c r="AH119" s="24"/>
      <c r="AI119" s="24"/>
      <c r="AJ119" s="24">
        <v>3021.8</v>
      </c>
      <c r="AK119" s="24"/>
      <c r="AL119" s="24"/>
      <c r="AM119" s="24"/>
      <c r="AN119" s="24"/>
      <c r="AO119" s="24"/>
      <c r="AP119" s="24">
        <v>3021.8</v>
      </c>
    </row>
    <row r="120" spans="5:42" x14ac:dyDescent="0.35">
      <c r="E120"/>
      <c r="F120"/>
      <c r="G120"/>
      <c r="O120" t="s">
        <v>569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>
        <v>6803</v>
      </c>
      <c r="AL120" s="24"/>
      <c r="AM120" s="24"/>
      <c r="AN120" s="24"/>
      <c r="AO120" s="24">
        <v>6803</v>
      </c>
      <c r="AP120" s="24">
        <v>6803</v>
      </c>
    </row>
    <row r="121" spans="5:42" x14ac:dyDescent="0.35">
      <c r="E121"/>
      <c r="F121"/>
      <c r="G121"/>
      <c r="O121" t="s">
        <v>571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>
        <v>1202.5</v>
      </c>
      <c r="AL121" s="24"/>
      <c r="AM121" s="24"/>
      <c r="AN121" s="24"/>
      <c r="AO121" s="24">
        <v>1202.5</v>
      </c>
      <c r="AP121" s="24">
        <v>1202.5</v>
      </c>
    </row>
    <row r="122" spans="5:42" x14ac:dyDescent="0.35">
      <c r="E122"/>
      <c r="F122"/>
      <c r="G122"/>
      <c r="O122" t="s">
        <v>572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>
        <v>8486</v>
      </c>
      <c r="AL122" s="24"/>
      <c r="AM122" s="24"/>
      <c r="AN122" s="24"/>
      <c r="AO122" s="24">
        <v>8486</v>
      </c>
      <c r="AP122" s="24">
        <v>8486</v>
      </c>
    </row>
    <row r="123" spans="5:42" x14ac:dyDescent="0.35">
      <c r="E123"/>
      <c r="F123"/>
      <c r="G123"/>
      <c r="O123" t="s">
        <v>579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>
        <v>15108</v>
      </c>
      <c r="AL123" s="24"/>
      <c r="AM123" s="24"/>
      <c r="AN123" s="24"/>
      <c r="AO123" s="24">
        <v>15108</v>
      </c>
      <c r="AP123" s="24">
        <v>15108</v>
      </c>
    </row>
    <row r="124" spans="5:42" x14ac:dyDescent="0.35">
      <c r="E124"/>
      <c r="F124"/>
      <c r="G124"/>
      <c r="O124" t="s">
        <v>612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>
        <v>1480</v>
      </c>
      <c r="AM124" s="24"/>
      <c r="AN124" s="24"/>
      <c r="AO124" s="24">
        <v>1480</v>
      </c>
      <c r="AP124" s="24">
        <v>1480</v>
      </c>
    </row>
    <row r="125" spans="5:42" x14ac:dyDescent="0.35">
      <c r="E125"/>
      <c r="F125"/>
      <c r="G125"/>
      <c r="N125" s="23" t="s">
        <v>142</v>
      </c>
      <c r="O125" s="23"/>
      <c r="P125" s="25"/>
      <c r="Q125" s="25"/>
      <c r="R125" s="25"/>
      <c r="S125" s="25">
        <v>1836</v>
      </c>
      <c r="T125" s="25">
        <v>5340</v>
      </c>
      <c r="U125" s="25">
        <v>22852.799999999999</v>
      </c>
      <c r="V125" s="25">
        <v>19396.8</v>
      </c>
      <c r="W125" s="25"/>
      <c r="X125" s="25">
        <v>2860</v>
      </c>
      <c r="Y125" s="25">
        <v>52285.599999999999</v>
      </c>
      <c r="Z125" s="25"/>
      <c r="AA125" s="25">
        <v>16594.400000000001</v>
      </c>
      <c r="AB125" s="25"/>
      <c r="AC125" s="25"/>
      <c r="AD125" s="25">
        <v>15895.8</v>
      </c>
      <c r="AE125" s="25"/>
      <c r="AF125" s="25">
        <v>9111.2000000000007</v>
      </c>
      <c r="AG125" s="25">
        <v>30126.800000000003</v>
      </c>
      <c r="AH125" s="25"/>
      <c r="AI125" s="25">
        <v>14034.8</v>
      </c>
      <c r="AJ125" s="25">
        <v>85763.000000000015</v>
      </c>
      <c r="AK125" s="25">
        <v>31599.5</v>
      </c>
      <c r="AL125" s="25">
        <v>1480</v>
      </c>
      <c r="AM125" s="25"/>
      <c r="AN125" s="25"/>
      <c r="AO125" s="25">
        <v>33079.5</v>
      </c>
      <c r="AP125" s="25">
        <v>171128.09999999998</v>
      </c>
    </row>
    <row r="126" spans="5:42" x14ac:dyDescent="0.35">
      <c r="E126"/>
      <c r="F126"/>
      <c r="G126"/>
      <c r="N126" t="s">
        <v>14</v>
      </c>
      <c r="O126" t="s">
        <v>11</v>
      </c>
      <c r="P126" s="24"/>
      <c r="Q126" s="24"/>
      <c r="R126" s="24">
        <v>2067</v>
      </c>
      <c r="S126" s="24"/>
      <c r="T126" s="24"/>
      <c r="U126" s="24"/>
      <c r="V126" s="24"/>
      <c r="W126" s="24"/>
      <c r="X126" s="24"/>
      <c r="Y126" s="24">
        <v>2067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>
        <v>2067</v>
      </c>
    </row>
    <row r="127" spans="5:42" x14ac:dyDescent="0.35">
      <c r="E127"/>
      <c r="F127"/>
      <c r="G127"/>
      <c r="O127" t="s">
        <v>376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>
        <v>3432</v>
      </c>
      <c r="AB127" s="24"/>
      <c r="AC127" s="24"/>
      <c r="AD127" s="24"/>
      <c r="AE127" s="24"/>
      <c r="AF127" s="24"/>
      <c r="AG127" s="24"/>
      <c r="AH127" s="24"/>
      <c r="AI127" s="24"/>
      <c r="AJ127" s="24">
        <v>3432</v>
      </c>
      <c r="AK127" s="24"/>
      <c r="AL127" s="24"/>
      <c r="AM127" s="24"/>
      <c r="AN127" s="24"/>
      <c r="AO127" s="24"/>
      <c r="AP127" s="24">
        <v>3432</v>
      </c>
    </row>
    <row r="128" spans="5:42" x14ac:dyDescent="0.35">
      <c r="E128"/>
      <c r="F128"/>
      <c r="G128"/>
      <c r="N128" s="23" t="s">
        <v>143</v>
      </c>
      <c r="O128" s="23"/>
      <c r="P128" s="25"/>
      <c r="Q128" s="25"/>
      <c r="R128" s="25">
        <v>2067</v>
      </c>
      <c r="S128" s="25"/>
      <c r="T128" s="25"/>
      <c r="U128" s="25"/>
      <c r="V128" s="25"/>
      <c r="W128" s="25"/>
      <c r="X128" s="25"/>
      <c r="Y128" s="25">
        <v>2067</v>
      </c>
      <c r="Z128" s="25"/>
      <c r="AA128" s="25">
        <v>3432</v>
      </c>
      <c r="AB128" s="25"/>
      <c r="AC128" s="25"/>
      <c r="AD128" s="25"/>
      <c r="AE128" s="25"/>
      <c r="AF128" s="25"/>
      <c r="AG128" s="25"/>
      <c r="AH128" s="25"/>
      <c r="AI128" s="25"/>
      <c r="AJ128" s="25">
        <v>3432</v>
      </c>
      <c r="AK128" s="25"/>
      <c r="AL128" s="25"/>
      <c r="AM128" s="25"/>
      <c r="AN128" s="25"/>
      <c r="AO128" s="25"/>
      <c r="AP128" s="25">
        <v>5499</v>
      </c>
    </row>
    <row r="129" spans="5:42" x14ac:dyDescent="0.35">
      <c r="E129"/>
      <c r="F129"/>
      <c r="G129"/>
      <c r="N129" t="s">
        <v>54</v>
      </c>
      <c r="O129" t="s">
        <v>52</v>
      </c>
      <c r="P129" s="24"/>
      <c r="Q129" s="24"/>
      <c r="R129" s="24"/>
      <c r="S129" s="24"/>
      <c r="T129" s="24">
        <v>1452</v>
      </c>
      <c r="U129" s="24"/>
      <c r="V129" s="24"/>
      <c r="W129" s="24"/>
      <c r="X129" s="24"/>
      <c r="Y129" s="24">
        <v>1452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>
        <v>1452</v>
      </c>
    </row>
    <row r="130" spans="5:42" x14ac:dyDescent="0.35">
      <c r="E130"/>
      <c r="F130"/>
      <c r="G130"/>
      <c r="O130" t="s">
        <v>68</v>
      </c>
      <c r="P130" s="24"/>
      <c r="Q130" s="24"/>
      <c r="R130" s="24"/>
      <c r="S130" s="24"/>
      <c r="T130" s="24"/>
      <c r="U130" s="24">
        <v>3968</v>
      </c>
      <c r="V130" s="24"/>
      <c r="W130" s="24"/>
      <c r="X130" s="24"/>
      <c r="Y130" s="24">
        <v>3968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>
        <v>3968</v>
      </c>
    </row>
    <row r="131" spans="5:42" x14ac:dyDescent="0.35">
      <c r="E131"/>
      <c r="F131"/>
      <c r="G131"/>
      <c r="O131" t="s">
        <v>175</v>
      </c>
      <c r="P131" s="24"/>
      <c r="Q131" s="24"/>
      <c r="R131" s="24"/>
      <c r="S131" s="24"/>
      <c r="T131" s="24"/>
      <c r="U131" s="24"/>
      <c r="V131" s="24"/>
      <c r="W131" s="24">
        <v>2612</v>
      </c>
      <c r="X131" s="24"/>
      <c r="Y131" s="24">
        <v>2612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>
        <v>2612</v>
      </c>
    </row>
    <row r="132" spans="5:42" x14ac:dyDescent="0.35">
      <c r="E132"/>
      <c r="F132"/>
      <c r="G132"/>
      <c r="O132" t="s">
        <v>188</v>
      </c>
      <c r="P132" s="24"/>
      <c r="Q132" s="24"/>
      <c r="R132" s="24"/>
      <c r="S132" s="24"/>
      <c r="T132" s="24"/>
      <c r="U132" s="24"/>
      <c r="V132" s="24"/>
      <c r="W132" s="24">
        <v>1050</v>
      </c>
      <c r="X132" s="24"/>
      <c r="Y132" s="24">
        <v>1050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>
        <v>1050</v>
      </c>
    </row>
    <row r="133" spans="5:42" x14ac:dyDescent="0.35">
      <c r="E133"/>
      <c r="F133"/>
      <c r="G133"/>
      <c r="O133" t="s">
        <v>281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>
        <v>1200</v>
      </c>
      <c r="AG133" s="24"/>
      <c r="AH133" s="24"/>
      <c r="AI133" s="24"/>
      <c r="AJ133" s="24">
        <v>1200</v>
      </c>
      <c r="AK133" s="24"/>
      <c r="AL133" s="24"/>
      <c r="AM133" s="24"/>
      <c r="AN133" s="24"/>
      <c r="AO133" s="24"/>
      <c r="AP133" s="24">
        <v>1200</v>
      </c>
    </row>
    <row r="134" spans="5:42" x14ac:dyDescent="0.35">
      <c r="E134"/>
      <c r="F134"/>
      <c r="G134"/>
      <c r="O134" t="s">
        <v>449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>
        <v>3362</v>
      </c>
      <c r="AC134" s="24"/>
      <c r="AD134" s="24"/>
      <c r="AE134" s="24"/>
      <c r="AF134" s="24"/>
      <c r="AG134" s="24"/>
      <c r="AH134" s="24"/>
      <c r="AI134" s="24"/>
      <c r="AJ134" s="24">
        <v>3362</v>
      </c>
      <c r="AK134" s="24"/>
      <c r="AL134" s="24"/>
      <c r="AM134" s="24"/>
      <c r="AN134" s="24"/>
      <c r="AO134" s="24"/>
      <c r="AP134" s="24">
        <v>3362</v>
      </c>
    </row>
    <row r="135" spans="5:42" x14ac:dyDescent="0.35">
      <c r="E135"/>
      <c r="F135"/>
      <c r="G135"/>
      <c r="O135" t="s">
        <v>452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>
        <v>510</v>
      </c>
      <c r="AC135" s="24"/>
      <c r="AD135" s="24"/>
      <c r="AE135" s="24"/>
      <c r="AF135" s="24"/>
      <c r="AG135" s="24"/>
      <c r="AH135" s="24"/>
      <c r="AI135" s="24"/>
      <c r="AJ135" s="24">
        <v>510</v>
      </c>
      <c r="AK135" s="24"/>
      <c r="AL135" s="24"/>
      <c r="AM135" s="24"/>
      <c r="AN135" s="24"/>
      <c r="AO135" s="24"/>
      <c r="AP135" s="24">
        <v>510</v>
      </c>
    </row>
    <row r="136" spans="5:42" x14ac:dyDescent="0.35">
      <c r="E136"/>
      <c r="F136"/>
      <c r="G136"/>
      <c r="O136" t="s">
        <v>493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>
        <v>3496</v>
      </c>
      <c r="AD136" s="24"/>
      <c r="AE136" s="24"/>
      <c r="AF136" s="24"/>
      <c r="AG136" s="24"/>
      <c r="AH136" s="24"/>
      <c r="AI136" s="24"/>
      <c r="AJ136" s="24">
        <v>3496</v>
      </c>
      <c r="AK136" s="24"/>
      <c r="AL136" s="24"/>
      <c r="AM136" s="24"/>
      <c r="AN136" s="24"/>
      <c r="AO136" s="24"/>
      <c r="AP136" s="24">
        <v>3496</v>
      </c>
    </row>
    <row r="137" spans="5:42" x14ac:dyDescent="0.35">
      <c r="E137"/>
      <c r="F137"/>
      <c r="G137"/>
      <c r="N137" s="23" t="s">
        <v>144</v>
      </c>
      <c r="O137" s="23"/>
      <c r="P137" s="25"/>
      <c r="Q137" s="25"/>
      <c r="R137" s="25"/>
      <c r="S137" s="25"/>
      <c r="T137" s="25">
        <v>1452</v>
      </c>
      <c r="U137" s="25">
        <v>3968</v>
      </c>
      <c r="V137" s="25"/>
      <c r="W137" s="25">
        <v>3662</v>
      </c>
      <c r="X137" s="25"/>
      <c r="Y137" s="25">
        <v>9082</v>
      </c>
      <c r="Z137" s="25"/>
      <c r="AA137" s="25"/>
      <c r="AB137" s="25">
        <v>3872</v>
      </c>
      <c r="AC137" s="25">
        <v>3496</v>
      </c>
      <c r="AD137" s="25"/>
      <c r="AE137" s="25"/>
      <c r="AF137" s="25">
        <v>1200</v>
      </c>
      <c r="AG137" s="25"/>
      <c r="AH137" s="25"/>
      <c r="AI137" s="25"/>
      <c r="AJ137" s="25">
        <v>8568</v>
      </c>
      <c r="AK137" s="25"/>
      <c r="AL137" s="25"/>
      <c r="AM137" s="25"/>
      <c r="AN137" s="25"/>
      <c r="AO137" s="25"/>
      <c r="AP137" s="25">
        <v>17650</v>
      </c>
    </row>
    <row r="138" spans="5:42" x14ac:dyDescent="0.35">
      <c r="E138"/>
      <c r="F138"/>
      <c r="G138"/>
      <c r="N138" t="s">
        <v>64</v>
      </c>
      <c r="O138" t="s">
        <v>62</v>
      </c>
      <c r="P138" s="24"/>
      <c r="Q138" s="24"/>
      <c r="R138" s="24"/>
      <c r="S138" s="24"/>
      <c r="T138" s="24">
        <v>6734</v>
      </c>
      <c r="U138" s="24"/>
      <c r="V138" s="24"/>
      <c r="W138" s="24"/>
      <c r="X138" s="24"/>
      <c r="Y138" s="24">
        <v>6734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>
        <v>6734</v>
      </c>
    </row>
    <row r="139" spans="5:42" x14ac:dyDescent="0.35">
      <c r="E139"/>
      <c r="F139"/>
      <c r="G139"/>
      <c r="O139" t="s">
        <v>106</v>
      </c>
      <c r="P139" s="24"/>
      <c r="Q139" s="24"/>
      <c r="R139" s="24"/>
      <c r="S139" s="24"/>
      <c r="T139" s="24"/>
      <c r="U139" s="24">
        <v>8123</v>
      </c>
      <c r="V139" s="24"/>
      <c r="W139" s="24"/>
      <c r="X139" s="24"/>
      <c r="Y139" s="24">
        <v>8123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>
        <v>8123</v>
      </c>
    </row>
    <row r="140" spans="5:42" x14ac:dyDescent="0.35">
      <c r="E140"/>
      <c r="F140"/>
      <c r="G140"/>
      <c r="O140" t="s">
        <v>131</v>
      </c>
      <c r="P140" s="24"/>
      <c r="Q140" s="24"/>
      <c r="R140" s="24"/>
      <c r="S140" s="24"/>
      <c r="T140" s="24"/>
      <c r="U140" s="24"/>
      <c r="V140" s="24">
        <v>8123</v>
      </c>
      <c r="W140" s="24"/>
      <c r="X140" s="24"/>
      <c r="Y140" s="24">
        <v>8123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>
        <v>8123</v>
      </c>
    </row>
    <row r="141" spans="5:42" x14ac:dyDescent="0.35">
      <c r="E141"/>
      <c r="F141"/>
      <c r="G141"/>
      <c r="O141" t="s">
        <v>172</v>
      </c>
      <c r="P141" s="24"/>
      <c r="Q141" s="24"/>
      <c r="R141" s="24"/>
      <c r="S141" s="24"/>
      <c r="T141" s="24"/>
      <c r="U141" s="24"/>
      <c r="V141" s="24"/>
      <c r="W141" s="24">
        <v>9296</v>
      </c>
      <c r="X141" s="24"/>
      <c r="Y141" s="24">
        <v>9296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>
        <v>9296</v>
      </c>
    </row>
    <row r="142" spans="5:42" x14ac:dyDescent="0.35">
      <c r="E142"/>
      <c r="F142"/>
      <c r="G142"/>
      <c r="O142" t="s">
        <v>189</v>
      </c>
      <c r="P142" s="24"/>
      <c r="Q142" s="24"/>
      <c r="R142" s="24"/>
      <c r="S142" s="24"/>
      <c r="T142" s="24"/>
      <c r="U142" s="24"/>
      <c r="V142" s="24"/>
      <c r="W142" s="24">
        <v>7775</v>
      </c>
      <c r="X142" s="24"/>
      <c r="Y142" s="24">
        <v>7775</v>
      </c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>
        <v>7775</v>
      </c>
    </row>
    <row r="143" spans="5:42" x14ac:dyDescent="0.35">
      <c r="E143"/>
      <c r="F143"/>
      <c r="G143"/>
      <c r="O143" t="s">
        <v>205</v>
      </c>
      <c r="P143" s="24"/>
      <c r="Q143" s="24"/>
      <c r="R143" s="24"/>
      <c r="S143" s="24"/>
      <c r="T143" s="24"/>
      <c r="U143" s="24"/>
      <c r="V143" s="24"/>
      <c r="W143" s="24">
        <v>275</v>
      </c>
      <c r="X143" s="24"/>
      <c r="Y143" s="24">
        <v>275</v>
      </c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>
        <v>275</v>
      </c>
    </row>
    <row r="144" spans="5:42" x14ac:dyDescent="0.35">
      <c r="E144"/>
      <c r="F144"/>
      <c r="G144"/>
      <c r="O144" t="s">
        <v>222</v>
      </c>
      <c r="P144" s="24"/>
      <c r="Q144" s="24"/>
      <c r="R144" s="24"/>
      <c r="S144" s="24"/>
      <c r="T144" s="24"/>
      <c r="U144" s="24"/>
      <c r="V144" s="24"/>
      <c r="W144" s="24"/>
      <c r="X144" s="24">
        <v>10120</v>
      </c>
      <c r="Y144" s="24">
        <v>10120</v>
      </c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>
        <v>10120</v>
      </c>
    </row>
    <row r="145" spans="5:42" x14ac:dyDescent="0.35">
      <c r="E145"/>
      <c r="F145"/>
      <c r="G145"/>
      <c r="O145" t="s">
        <v>244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>
        <v>0</v>
      </c>
      <c r="AF145" s="24"/>
      <c r="AG145" s="24"/>
      <c r="AH145" s="24"/>
      <c r="AI145" s="24"/>
      <c r="AJ145" s="24">
        <v>0</v>
      </c>
      <c r="AK145" s="24"/>
      <c r="AL145" s="24"/>
      <c r="AM145" s="24"/>
      <c r="AN145" s="24"/>
      <c r="AO145" s="24"/>
      <c r="AP145" s="24">
        <v>0</v>
      </c>
    </row>
    <row r="146" spans="5:42" x14ac:dyDescent="0.35">
      <c r="E146"/>
      <c r="F146"/>
      <c r="G146"/>
      <c r="O146" t="s">
        <v>259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>
        <v>10310</v>
      </c>
      <c r="AF146" s="24"/>
      <c r="AG146" s="24"/>
      <c r="AH146" s="24"/>
      <c r="AI146" s="24"/>
      <c r="AJ146" s="24">
        <v>10310</v>
      </c>
      <c r="AK146" s="24"/>
      <c r="AL146" s="24"/>
      <c r="AM146" s="24"/>
      <c r="AN146" s="24"/>
      <c r="AO146" s="24"/>
      <c r="AP146" s="24">
        <v>10310</v>
      </c>
    </row>
    <row r="147" spans="5:42" x14ac:dyDescent="0.35">
      <c r="E147"/>
      <c r="F147"/>
      <c r="G147"/>
      <c r="O147" t="s">
        <v>326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>
        <v>10075</v>
      </c>
      <c r="AH147" s="24"/>
      <c r="AI147" s="24"/>
      <c r="AJ147" s="24">
        <v>10075</v>
      </c>
      <c r="AK147" s="24"/>
      <c r="AL147" s="24"/>
      <c r="AM147" s="24"/>
      <c r="AN147" s="24"/>
      <c r="AO147" s="24"/>
      <c r="AP147" s="24">
        <v>10075</v>
      </c>
    </row>
    <row r="148" spans="5:42" x14ac:dyDescent="0.35">
      <c r="E148"/>
      <c r="F148"/>
      <c r="G148"/>
      <c r="O148" t="s">
        <v>332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>
        <v>12101.6</v>
      </c>
      <c r="AI148" s="24"/>
      <c r="AJ148" s="24">
        <v>12101.6</v>
      </c>
      <c r="AK148" s="24"/>
      <c r="AL148" s="24"/>
      <c r="AM148" s="24"/>
      <c r="AN148" s="24"/>
      <c r="AO148" s="24"/>
      <c r="AP148" s="24">
        <v>12101.6</v>
      </c>
    </row>
    <row r="149" spans="5:42" x14ac:dyDescent="0.35">
      <c r="E149"/>
      <c r="F149"/>
      <c r="G149"/>
      <c r="O149" t="s">
        <v>337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>
        <v>11585</v>
      </c>
      <c r="AI149" s="24"/>
      <c r="AJ149" s="24">
        <v>11585</v>
      </c>
      <c r="AK149" s="24"/>
      <c r="AL149" s="24"/>
      <c r="AM149" s="24"/>
      <c r="AN149" s="24"/>
      <c r="AO149" s="24"/>
      <c r="AP149" s="24">
        <v>11585</v>
      </c>
    </row>
    <row r="150" spans="5:42" x14ac:dyDescent="0.35">
      <c r="E150"/>
      <c r="F150"/>
      <c r="G150"/>
      <c r="O150" t="s">
        <v>361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>
        <v>6952</v>
      </c>
      <c r="AA150" s="24"/>
      <c r="AB150" s="24"/>
      <c r="AC150" s="24"/>
      <c r="AD150" s="24"/>
      <c r="AE150" s="24"/>
      <c r="AF150" s="24"/>
      <c r="AG150" s="24"/>
      <c r="AH150" s="24"/>
      <c r="AI150" s="24"/>
      <c r="AJ150" s="24">
        <v>6952</v>
      </c>
      <c r="AK150" s="24"/>
      <c r="AL150" s="24"/>
      <c r="AM150" s="24"/>
      <c r="AN150" s="24"/>
      <c r="AO150" s="24"/>
      <c r="AP150" s="24">
        <v>6952</v>
      </c>
    </row>
    <row r="151" spans="5:42" x14ac:dyDescent="0.35">
      <c r="E151"/>
      <c r="F151"/>
      <c r="G151"/>
      <c r="O151" t="s">
        <v>364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>
        <v>930</v>
      </c>
      <c r="AA151" s="24"/>
      <c r="AB151" s="24"/>
      <c r="AC151" s="24"/>
      <c r="AD151" s="24"/>
      <c r="AE151" s="24"/>
      <c r="AF151" s="24"/>
      <c r="AG151" s="24"/>
      <c r="AH151" s="24"/>
      <c r="AI151" s="24"/>
      <c r="AJ151" s="24">
        <v>930</v>
      </c>
      <c r="AK151" s="24"/>
      <c r="AL151" s="24"/>
      <c r="AM151" s="24"/>
      <c r="AN151" s="24"/>
      <c r="AO151" s="24"/>
      <c r="AP151" s="24">
        <v>930</v>
      </c>
    </row>
    <row r="152" spans="5:42" x14ac:dyDescent="0.35">
      <c r="E152"/>
      <c r="F152"/>
      <c r="G152"/>
      <c r="O152" t="s">
        <v>378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>
        <v>14208</v>
      </c>
      <c r="AB152" s="24"/>
      <c r="AC152" s="24"/>
      <c r="AD152" s="24"/>
      <c r="AE152" s="24"/>
      <c r="AF152" s="24"/>
      <c r="AG152" s="24"/>
      <c r="AH152" s="24"/>
      <c r="AI152" s="24"/>
      <c r="AJ152" s="24">
        <v>14208</v>
      </c>
      <c r="AK152" s="24"/>
      <c r="AL152" s="24"/>
      <c r="AM152" s="24"/>
      <c r="AN152" s="24"/>
      <c r="AO152" s="24"/>
      <c r="AP152" s="24">
        <v>14208</v>
      </c>
    </row>
    <row r="153" spans="5:42" x14ac:dyDescent="0.35">
      <c r="E153"/>
      <c r="F153"/>
      <c r="G153"/>
      <c r="O153" t="s">
        <v>410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>
        <v>12121</v>
      </c>
      <c r="AC153" s="24"/>
      <c r="AD153" s="24"/>
      <c r="AE153" s="24"/>
      <c r="AF153" s="24"/>
      <c r="AG153" s="24"/>
      <c r="AH153" s="24"/>
      <c r="AI153" s="24"/>
      <c r="AJ153" s="24">
        <v>12121</v>
      </c>
      <c r="AK153" s="24"/>
      <c r="AL153" s="24"/>
      <c r="AM153" s="24"/>
      <c r="AN153" s="24"/>
      <c r="AO153" s="24"/>
      <c r="AP153" s="24">
        <v>12121</v>
      </c>
    </row>
    <row r="154" spans="5:42" x14ac:dyDescent="0.35">
      <c r="E154"/>
      <c r="F154"/>
      <c r="G154"/>
      <c r="O154" t="s">
        <v>454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>
        <v>13723.8</v>
      </c>
      <c r="AC154" s="24"/>
      <c r="AD154" s="24"/>
      <c r="AE154" s="24"/>
      <c r="AF154" s="24"/>
      <c r="AG154" s="24"/>
      <c r="AH154" s="24"/>
      <c r="AI154" s="24"/>
      <c r="AJ154" s="24">
        <v>13723.8</v>
      </c>
      <c r="AK154" s="24"/>
      <c r="AL154" s="24"/>
      <c r="AM154" s="24"/>
      <c r="AN154" s="24"/>
      <c r="AO154" s="24"/>
      <c r="AP154" s="24">
        <v>13723.8</v>
      </c>
    </row>
    <row r="155" spans="5:42" x14ac:dyDescent="0.35">
      <c r="E155"/>
      <c r="F155"/>
      <c r="G155"/>
      <c r="O155" t="s">
        <v>457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>
        <v>10019.200000000001</v>
      </c>
      <c r="AC155" s="24"/>
      <c r="AD155" s="24"/>
      <c r="AE155" s="24"/>
      <c r="AF155" s="24"/>
      <c r="AG155" s="24"/>
      <c r="AH155" s="24"/>
      <c r="AI155" s="24"/>
      <c r="AJ155" s="24">
        <v>10019.200000000001</v>
      </c>
      <c r="AK155" s="24"/>
      <c r="AL155" s="24"/>
      <c r="AM155" s="24"/>
      <c r="AN155" s="24"/>
      <c r="AO155" s="24"/>
      <c r="AP155" s="24">
        <v>10019.200000000001</v>
      </c>
    </row>
    <row r="156" spans="5:42" x14ac:dyDescent="0.35">
      <c r="E156"/>
      <c r="F156"/>
      <c r="G156"/>
      <c r="O156" t="s">
        <v>468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>
        <v>2135</v>
      </c>
      <c r="AD156" s="24"/>
      <c r="AE156" s="24"/>
      <c r="AF156" s="24"/>
      <c r="AG156" s="24"/>
      <c r="AH156" s="24"/>
      <c r="AI156" s="24"/>
      <c r="AJ156" s="24">
        <v>2135</v>
      </c>
      <c r="AK156" s="24"/>
      <c r="AL156" s="24"/>
      <c r="AM156" s="24"/>
      <c r="AN156" s="24"/>
      <c r="AO156" s="24"/>
      <c r="AP156" s="24">
        <v>2135</v>
      </c>
    </row>
    <row r="157" spans="5:42" x14ac:dyDescent="0.35">
      <c r="E157"/>
      <c r="F157"/>
      <c r="G157"/>
      <c r="O157" t="s">
        <v>473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>
        <v>14253</v>
      </c>
      <c r="AD157" s="24"/>
      <c r="AE157" s="24"/>
      <c r="AF157" s="24"/>
      <c r="AG157" s="24"/>
      <c r="AH157" s="24"/>
      <c r="AI157" s="24"/>
      <c r="AJ157" s="24">
        <v>14253</v>
      </c>
      <c r="AK157" s="24"/>
      <c r="AL157" s="24"/>
      <c r="AM157" s="24"/>
      <c r="AN157" s="24"/>
      <c r="AO157" s="24"/>
      <c r="AP157" s="24">
        <v>14253</v>
      </c>
    </row>
    <row r="158" spans="5:42" x14ac:dyDescent="0.35">
      <c r="E158"/>
      <c r="F158"/>
      <c r="G158"/>
      <c r="O158" t="s">
        <v>516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>
        <v>12144</v>
      </c>
      <c r="AE158" s="24"/>
      <c r="AF158" s="24"/>
      <c r="AG158" s="24"/>
      <c r="AH158" s="24"/>
      <c r="AI158" s="24"/>
      <c r="AJ158" s="24">
        <v>12144</v>
      </c>
      <c r="AK158" s="24"/>
      <c r="AL158" s="24"/>
      <c r="AM158" s="24"/>
      <c r="AN158" s="24"/>
      <c r="AO158" s="24"/>
      <c r="AP158" s="24">
        <v>12144</v>
      </c>
    </row>
    <row r="159" spans="5:42" x14ac:dyDescent="0.35">
      <c r="E159"/>
      <c r="F159"/>
      <c r="G159"/>
      <c r="O159" t="s">
        <v>545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>
        <v>10120</v>
      </c>
      <c r="AE159" s="24"/>
      <c r="AF159" s="24"/>
      <c r="AG159" s="24"/>
      <c r="AH159" s="24"/>
      <c r="AI159" s="24"/>
      <c r="AJ159" s="24">
        <v>10120</v>
      </c>
      <c r="AK159" s="24"/>
      <c r="AL159" s="24"/>
      <c r="AM159" s="24"/>
      <c r="AN159" s="24"/>
      <c r="AO159" s="24"/>
      <c r="AP159" s="24">
        <v>10120</v>
      </c>
    </row>
    <row r="160" spans="5:42" x14ac:dyDescent="0.35">
      <c r="E160"/>
      <c r="F160"/>
      <c r="G160"/>
      <c r="O160" t="s">
        <v>562</v>
      </c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>
        <v>15346</v>
      </c>
      <c r="AL160" s="24"/>
      <c r="AM160" s="24"/>
      <c r="AN160" s="24"/>
      <c r="AO160" s="24">
        <v>15346</v>
      </c>
      <c r="AP160" s="24">
        <v>15346</v>
      </c>
    </row>
    <row r="161" spans="5:42" x14ac:dyDescent="0.35">
      <c r="E161"/>
      <c r="F161"/>
      <c r="G161"/>
      <c r="O161" t="s">
        <v>577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>
        <v>13474</v>
      </c>
      <c r="AL161" s="24"/>
      <c r="AM161" s="24"/>
      <c r="AN161" s="24"/>
      <c r="AO161" s="24">
        <v>13474</v>
      </c>
      <c r="AP161" s="24">
        <v>13474</v>
      </c>
    </row>
    <row r="162" spans="5:42" x14ac:dyDescent="0.35">
      <c r="E162"/>
      <c r="F162"/>
      <c r="G162"/>
      <c r="O162" t="s">
        <v>613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>
        <v>14395</v>
      </c>
      <c r="AM162" s="24"/>
      <c r="AN162" s="24"/>
      <c r="AO162" s="24">
        <v>14395</v>
      </c>
      <c r="AP162" s="24">
        <v>14395</v>
      </c>
    </row>
    <row r="163" spans="5:42" x14ac:dyDescent="0.35">
      <c r="E163"/>
      <c r="F163"/>
      <c r="G163"/>
      <c r="O163" t="s">
        <v>645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>
        <v>15280</v>
      </c>
      <c r="AN163" s="24"/>
      <c r="AO163" s="24">
        <v>15280</v>
      </c>
      <c r="AP163" s="24">
        <v>15280</v>
      </c>
    </row>
    <row r="164" spans="5:42" x14ac:dyDescent="0.35">
      <c r="E164"/>
      <c r="F164"/>
      <c r="G164"/>
      <c r="O164" t="s">
        <v>657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>
        <v>14185</v>
      </c>
      <c r="AN164" s="24"/>
      <c r="AO164" s="24">
        <v>14185</v>
      </c>
      <c r="AP164" s="24">
        <v>14185</v>
      </c>
    </row>
    <row r="165" spans="5:42" x14ac:dyDescent="0.35">
      <c r="E165"/>
      <c r="F165"/>
      <c r="G165"/>
      <c r="N165" s="23" t="s">
        <v>209</v>
      </c>
      <c r="O165" s="23"/>
      <c r="P165" s="25"/>
      <c r="Q165" s="25"/>
      <c r="R165" s="25"/>
      <c r="S165" s="25"/>
      <c r="T165" s="25">
        <v>6734</v>
      </c>
      <c r="U165" s="25">
        <v>8123</v>
      </c>
      <c r="V165" s="25">
        <v>8123</v>
      </c>
      <c r="W165" s="25">
        <v>17346</v>
      </c>
      <c r="X165" s="25">
        <v>10120</v>
      </c>
      <c r="Y165" s="25">
        <v>50446</v>
      </c>
      <c r="Z165" s="25">
        <v>7882</v>
      </c>
      <c r="AA165" s="25">
        <v>14208</v>
      </c>
      <c r="AB165" s="25">
        <v>35864</v>
      </c>
      <c r="AC165" s="25">
        <v>16388</v>
      </c>
      <c r="AD165" s="25">
        <v>22264</v>
      </c>
      <c r="AE165" s="25">
        <v>10310</v>
      </c>
      <c r="AF165" s="25"/>
      <c r="AG165" s="25">
        <v>10075</v>
      </c>
      <c r="AH165" s="25">
        <v>23686.6</v>
      </c>
      <c r="AI165" s="25"/>
      <c r="AJ165" s="25">
        <v>140677.6</v>
      </c>
      <c r="AK165" s="25">
        <v>28820</v>
      </c>
      <c r="AL165" s="25">
        <v>14395</v>
      </c>
      <c r="AM165" s="25">
        <v>29465</v>
      </c>
      <c r="AN165" s="25"/>
      <c r="AO165" s="25">
        <v>72680</v>
      </c>
      <c r="AP165" s="25">
        <v>263803.59999999998</v>
      </c>
    </row>
    <row r="166" spans="5:42" x14ac:dyDescent="0.35">
      <c r="E166"/>
      <c r="F166"/>
      <c r="G166"/>
      <c r="N166" t="s">
        <v>178</v>
      </c>
      <c r="O166" t="s">
        <v>180</v>
      </c>
      <c r="P166" s="24"/>
      <c r="Q166" s="24"/>
      <c r="R166" s="24"/>
      <c r="S166" s="24"/>
      <c r="T166" s="24"/>
      <c r="U166" s="24"/>
      <c r="V166" s="24"/>
      <c r="W166" s="24">
        <v>1082.8000000000002</v>
      </c>
      <c r="X166" s="24"/>
      <c r="Y166" s="24">
        <v>1082.8000000000002</v>
      </c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>
        <v>1082.8000000000002</v>
      </c>
    </row>
    <row r="167" spans="5:42" x14ac:dyDescent="0.35">
      <c r="E167"/>
      <c r="F167"/>
      <c r="G167"/>
      <c r="N167" s="23" t="s">
        <v>190</v>
      </c>
      <c r="O167" s="23"/>
      <c r="P167" s="25"/>
      <c r="Q167" s="25"/>
      <c r="R167" s="25"/>
      <c r="S167" s="25"/>
      <c r="T167" s="25"/>
      <c r="U167" s="25"/>
      <c r="V167" s="25"/>
      <c r="W167" s="25">
        <v>1082.8000000000002</v>
      </c>
      <c r="X167" s="25"/>
      <c r="Y167" s="25">
        <v>1082.8000000000002</v>
      </c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>
        <v>1082.8000000000002</v>
      </c>
    </row>
    <row r="168" spans="5:42" x14ac:dyDescent="0.35">
      <c r="E168"/>
      <c r="F168"/>
      <c r="G168"/>
      <c r="N168" t="s">
        <v>228</v>
      </c>
      <c r="O168" t="s">
        <v>214</v>
      </c>
      <c r="P168" s="24"/>
      <c r="Q168" s="24"/>
      <c r="R168" s="24"/>
      <c r="S168" s="24"/>
      <c r="T168" s="24"/>
      <c r="U168" s="24"/>
      <c r="V168" s="24"/>
      <c r="W168" s="24"/>
      <c r="X168" s="24">
        <v>799.2</v>
      </c>
      <c r="Y168" s="24">
        <v>799.2</v>
      </c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>
        <v>799.2</v>
      </c>
    </row>
    <row r="169" spans="5:42" x14ac:dyDescent="0.35">
      <c r="E169"/>
      <c r="F169"/>
      <c r="G169"/>
      <c r="N169" s="23" t="s">
        <v>229</v>
      </c>
      <c r="O169" s="23"/>
      <c r="P169" s="25"/>
      <c r="Q169" s="25"/>
      <c r="R169" s="25"/>
      <c r="S169" s="25"/>
      <c r="T169" s="25"/>
      <c r="U169" s="25"/>
      <c r="V169" s="25"/>
      <c r="W169" s="25"/>
      <c r="X169" s="25">
        <v>799.2</v>
      </c>
      <c r="Y169" s="25">
        <v>799.2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>
        <v>799.2</v>
      </c>
    </row>
    <row r="170" spans="5:42" x14ac:dyDescent="0.35">
      <c r="E170"/>
      <c r="F170"/>
      <c r="G170"/>
      <c r="N170" t="s">
        <v>233</v>
      </c>
      <c r="O170" t="s">
        <v>231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>
        <v>10399</v>
      </c>
      <c r="AF170" s="24"/>
      <c r="AG170" s="24"/>
      <c r="AH170" s="24"/>
      <c r="AI170" s="24"/>
      <c r="AJ170" s="24">
        <v>10399</v>
      </c>
      <c r="AK170" s="24"/>
      <c r="AL170" s="24"/>
      <c r="AM170" s="24"/>
      <c r="AN170" s="24"/>
      <c r="AO170" s="24"/>
      <c r="AP170" s="24">
        <v>10399</v>
      </c>
    </row>
    <row r="171" spans="5:42" x14ac:dyDescent="0.35">
      <c r="E171"/>
      <c r="F171"/>
      <c r="G171"/>
      <c r="O171" t="s">
        <v>247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>
        <v>49</v>
      </c>
      <c r="AF171" s="24"/>
      <c r="AG171" s="24"/>
      <c r="AH171" s="24"/>
      <c r="AI171" s="24"/>
      <c r="AJ171" s="24">
        <v>49</v>
      </c>
      <c r="AK171" s="24"/>
      <c r="AL171" s="24"/>
      <c r="AM171" s="24"/>
      <c r="AN171" s="24"/>
      <c r="AO171" s="24"/>
      <c r="AP171" s="24">
        <v>49</v>
      </c>
    </row>
    <row r="172" spans="5:42" x14ac:dyDescent="0.35">
      <c r="E172"/>
      <c r="F172"/>
      <c r="G172"/>
      <c r="O172" t="s">
        <v>252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>
        <v>3408</v>
      </c>
      <c r="AF172" s="24"/>
      <c r="AG172" s="24"/>
      <c r="AH172" s="24"/>
      <c r="AI172" s="24"/>
      <c r="AJ172" s="24">
        <v>3408</v>
      </c>
      <c r="AK172" s="24"/>
      <c r="AL172" s="24"/>
      <c r="AM172" s="24"/>
      <c r="AN172" s="24"/>
      <c r="AO172" s="24"/>
      <c r="AP172" s="24">
        <v>3408</v>
      </c>
    </row>
    <row r="173" spans="5:42" x14ac:dyDescent="0.35">
      <c r="E173"/>
      <c r="F173"/>
      <c r="G173"/>
      <c r="O173" t="s">
        <v>271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>
        <v>3198</v>
      </c>
      <c r="AG173" s="24"/>
      <c r="AH173" s="24"/>
      <c r="AI173" s="24"/>
      <c r="AJ173" s="24">
        <v>3198</v>
      </c>
      <c r="AK173" s="24"/>
      <c r="AL173" s="24"/>
      <c r="AM173" s="24"/>
      <c r="AN173" s="24"/>
      <c r="AO173" s="24"/>
      <c r="AP173" s="24">
        <v>3198</v>
      </c>
    </row>
    <row r="174" spans="5:42" x14ac:dyDescent="0.35">
      <c r="E174"/>
      <c r="F174"/>
      <c r="G174"/>
      <c r="O174" t="s">
        <v>323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>
        <v>3959</v>
      </c>
      <c r="AJ174" s="24">
        <v>3959</v>
      </c>
      <c r="AK174" s="24"/>
      <c r="AL174" s="24"/>
      <c r="AM174" s="24"/>
      <c r="AN174" s="24"/>
      <c r="AO174" s="24"/>
      <c r="AP174" s="24">
        <v>3959</v>
      </c>
    </row>
    <row r="175" spans="5:42" x14ac:dyDescent="0.35">
      <c r="E175"/>
      <c r="F175"/>
      <c r="G175"/>
      <c r="O175" t="s">
        <v>418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>
        <v>205</v>
      </c>
      <c r="AC175" s="24"/>
      <c r="AD175" s="24"/>
      <c r="AE175" s="24"/>
      <c r="AF175" s="24"/>
      <c r="AG175" s="24"/>
      <c r="AH175" s="24"/>
      <c r="AI175" s="24"/>
      <c r="AJ175" s="24">
        <v>205</v>
      </c>
      <c r="AK175" s="24"/>
      <c r="AL175" s="24"/>
      <c r="AM175" s="24"/>
      <c r="AN175" s="24"/>
      <c r="AO175" s="24"/>
      <c r="AP175" s="24">
        <v>205</v>
      </c>
    </row>
    <row r="176" spans="5:42" x14ac:dyDescent="0.35">
      <c r="E176"/>
      <c r="F176"/>
      <c r="G176"/>
      <c r="O176" t="s">
        <v>485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>
        <v>3070</v>
      </c>
      <c r="AD176" s="24"/>
      <c r="AE176" s="24"/>
      <c r="AF176" s="24"/>
      <c r="AG176" s="24"/>
      <c r="AH176" s="24"/>
      <c r="AI176" s="24"/>
      <c r="AJ176" s="24">
        <v>3070</v>
      </c>
      <c r="AK176" s="24"/>
      <c r="AL176" s="24"/>
      <c r="AM176" s="24"/>
      <c r="AN176" s="24"/>
      <c r="AO176" s="24"/>
      <c r="AP176" s="24">
        <v>3070</v>
      </c>
    </row>
    <row r="177" spans="5:42" x14ac:dyDescent="0.35">
      <c r="E177"/>
      <c r="F177"/>
      <c r="G177"/>
      <c r="O177" t="s">
        <v>511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>
        <v>5175.3999999999996</v>
      </c>
      <c r="AE177" s="24"/>
      <c r="AF177" s="24"/>
      <c r="AG177" s="24"/>
      <c r="AH177" s="24"/>
      <c r="AI177" s="24"/>
      <c r="AJ177" s="24">
        <v>5175.3999999999996</v>
      </c>
      <c r="AK177" s="24"/>
      <c r="AL177" s="24"/>
      <c r="AM177" s="24"/>
      <c r="AN177" s="24"/>
      <c r="AO177" s="24"/>
      <c r="AP177" s="24">
        <v>5175.3999999999996</v>
      </c>
    </row>
    <row r="178" spans="5:42" x14ac:dyDescent="0.35">
      <c r="E178"/>
      <c r="F178"/>
      <c r="G178"/>
      <c r="N178" s="23" t="s">
        <v>261</v>
      </c>
      <c r="O178" s="23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>
        <v>205</v>
      </c>
      <c r="AC178" s="25">
        <v>3070</v>
      </c>
      <c r="AD178" s="25">
        <v>5175.3999999999996</v>
      </c>
      <c r="AE178" s="25">
        <v>13856</v>
      </c>
      <c r="AF178" s="25">
        <v>3198</v>
      </c>
      <c r="AG178" s="25"/>
      <c r="AH178" s="25"/>
      <c r="AI178" s="25">
        <v>3959</v>
      </c>
      <c r="AJ178" s="25">
        <v>29463.4</v>
      </c>
      <c r="AK178" s="25"/>
      <c r="AL178" s="25"/>
      <c r="AM178" s="25"/>
      <c r="AN178" s="25"/>
      <c r="AO178" s="25"/>
      <c r="AP178" s="25">
        <v>29463.4</v>
      </c>
    </row>
    <row r="179" spans="5:42" x14ac:dyDescent="0.35">
      <c r="E179"/>
      <c r="F179"/>
      <c r="G179"/>
      <c r="N179" t="s">
        <v>268</v>
      </c>
      <c r="O179" t="s">
        <v>262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>
        <v>5356</v>
      </c>
      <c r="AG179" s="24"/>
      <c r="AH179" s="24"/>
      <c r="AI179" s="24"/>
      <c r="AJ179" s="24">
        <v>5356</v>
      </c>
      <c r="AK179" s="24"/>
      <c r="AL179" s="24"/>
      <c r="AM179" s="24"/>
      <c r="AN179" s="24"/>
      <c r="AO179" s="24"/>
      <c r="AP179" s="24">
        <v>5356</v>
      </c>
    </row>
    <row r="180" spans="5:42" x14ac:dyDescent="0.35">
      <c r="E180"/>
      <c r="F180"/>
      <c r="G180"/>
      <c r="O180" t="s">
        <v>267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>
        <v>130</v>
      </c>
      <c r="AG180" s="24"/>
      <c r="AH180" s="24"/>
      <c r="AI180" s="24"/>
      <c r="AJ180" s="24">
        <v>130</v>
      </c>
      <c r="AK180" s="24"/>
      <c r="AL180" s="24"/>
      <c r="AM180" s="24"/>
      <c r="AN180" s="24"/>
      <c r="AO180" s="24"/>
      <c r="AP180" s="24">
        <v>130</v>
      </c>
    </row>
    <row r="181" spans="5:42" x14ac:dyDescent="0.35">
      <c r="E181"/>
      <c r="F181"/>
      <c r="G181"/>
      <c r="O181" t="s">
        <v>327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>
        <v>240</v>
      </c>
      <c r="AH181" s="24"/>
      <c r="AI181" s="24"/>
      <c r="AJ181" s="24">
        <v>240</v>
      </c>
      <c r="AK181" s="24"/>
      <c r="AL181" s="24"/>
      <c r="AM181" s="24"/>
      <c r="AN181" s="24"/>
      <c r="AO181" s="24"/>
      <c r="AP181" s="24">
        <v>240</v>
      </c>
    </row>
    <row r="182" spans="5:42" x14ac:dyDescent="0.35">
      <c r="E182"/>
      <c r="F182"/>
      <c r="G182"/>
      <c r="O182" t="s">
        <v>427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>
        <v>2676</v>
      </c>
      <c r="AC182" s="24"/>
      <c r="AD182" s="24"/>
      <c r="AE182" s="24"/>
      <c r="AF182" s="24"/>
      <c r="AG182" s="24"/>
      <c r="AH182" s="24"/>
      <c r="AI182" s="24"/>
      <c r="AJ182" s="24">
        <v>2676</v>
      </c>
      <c r="AK182" s="24"/>
      <c r="AL182" s="24"/>
      <c r="AM182" s="24"/>
      <c r="AN182" s="24"/>
      <c r="AO182" s="24"/>
      <c r="AP182" s="24">
        <v>2676</v>
      </c>
    </row>
    <row r="183" spans="5:42" x14ac:dyDescent="0.35">
      <c r="E183"/>
      <c r="F183"/>
      <c r="G183"/>
      <c r="N183" s="23" t="s">
        <v>269</v>
      </c>
      <c r="O183" s="23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>
        <v>2676</v>
      </c>
      <c r="AC183" s="25"/>
      <c r="AD183" s="25"/>
      <c r="AE183" s="25"/>
      <c r="AF183" s="25">
        <v>5486</v>
      </c>
      <c r="AG183" s="25">
        <v>240</v>
      </c>
      <c r="AH183" s="25"/>
      <c r="AI183" s="25"/>
      <c r="AJ183" s="25">
        <v>8402</v>
      </c>
      <c r="AK183" s="25"/>
      <c r="AL183" s="25"/>
      <c r="AM183" s="25"/>
      <c r="AN183" s="25"/>
      <c r="AO183" s="25"/>
      <c r="AP183" s="25">
        <v>8402</v>
      </c>
    </row>
    <row r="184" spans="5:42" x14ac:dyDescent="0.35">
      <c r="E184"/>
      <c r="F184"/>
      <c r="G184"/>
      <c r="N184" t="s">
        <v>286</v>
      </c>
      <c r="O184" t="s">
        <v>284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>
        <v>2022</v>
      </c>
      <c r="AG184" s="24"/>
      <c r="AH184" s="24"/>
      <c r="AI184" s="24"/>
      <c r="AJ184" s="24">
        <v>2022</v>
      </c>
      <c r="AK184" s="24"/>
      <c r="AL184" s="24"/>
      <c r="AM184" s="24"/>
      <c r="AN184" s="24"/>
      <c r="AO184" s="24"/>
      <c r="AP184" s="24">
        <v>2022</v>
      </c>
    </row>
    <row r="185" spans="5:42" x14ac:dyDescent="0.35">
      <c r="E185"/>
      <c r="F185"/>
      <c r="G185"/>
      <c r="O185" t="s">
        <v>331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>
        <v>2225</v>
      </c>
      <c r="AI185" s="24"/>
      <c r="AJ185" s="24">
        <v>2225</v>
      </c>
      <c r="AK185" s="24"/>
      <c r="AL185" s="24"/>
      <c r="AM185" s="24"/>
      <c r="AN185" s="24"/>
      <c r="AO185" s="24"/>
      <c r="AP185" s="24">
        <v>2225</v>
      </c>
    </row>
    <row r="186" spans="5:42" x14ac:dyDescent="0.35">
      <c r="E186"/>
      <c r="F186"/>
      <c r="G186"/>
      <c r="N186" s="23" t="s">
        <v>287</v>
      </c>
      <c r="O186" s="23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>
        <v>2022</v>
      </c>
      <c r="AG186" s="25"/>
      <c r="AH186" s="25">
        <v>2225</v>
      </c>
      <c r="AI186" s="25"/>
      <c r="AJ186" s="25">
        <v>4247</v>
      </c>
      <c r="AK186" s="25"/>
      <c r="AL186" s="25"/>
      <c r="AM186" s="25"/>
      <c r="AN186" s="25"/>
      <c r="AO186" s="25"/>
      <c r="AP186" s="25">
        <v>4247</v>
      </c>
    </row>
    <row r="187" spans="5:42" x14ac:dyDescent="0.35">
      <c r="E187"/>
      <c r="F187"/>
      <c r="G187"/>
      <c r="N187" t="s">
        <v>295</v>
      </c>
      <c r="O187" t="s">
        <v>321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>
        <v>10807.25</v>
      </c>
      <c r="AH187" s="24"/>
      <c r="AI187" s="24"/>
      <c r="AJ187" s="24">
        <v>10807.25</v>
      </c>
      <c r="AK187" s="24"/>
      <c r="AL187" s="24"/>
      <c r="AM187" s="24"/>
      <c r="AN187" s="24"/>
      <c r="AO187" s="24"/>
      <c r="AP187" s="24">
        <v>10807.25</v>
      </c>
    </row>
    <row r="188" spans="5:42" x14ac:dyDescent="0.35">
      <c r="E188"/>
      <c r="F188"/>
      <c r="G188"/>
      <c r="N188" s="23" t="s">
        <v>297</v>
      </c>
      <c r="O188" s="23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>
        <v>10807.25</v>
      </c>
      <c r="AH188" s="25"/>
      <c r="AI188" s="25"/>
      <c r="AJ188" s="25">
        <v>10807.25</v>
      </c>
      <c r="AK188" s="25"/>
      <c r="AL188" s="25"/>
      <c r="AM188" s="25"/>
      <c r="AN188" s="25"/>
      <c r="AO188" s="25"/>
      <c r="AP188" s="25">
        <v>10807.25</v>
      </c>
    </row>
    <row r="189" spans="5:42" x14ac:dyDescent="0.35">
      <c r="E189"/>
      <c r="F189"/>
      <c r="G189"/>
      <c r="N189" t="s">
        <v>371</v>
      </c>
      <c r="O189" t="s">
        <v>369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>
        <v>855</v>
      </c>
      <c r="AB189" s="24"/>
      <c r="AC189" s="24"/>
      <c r="AD189" s="24"/>
      <c r="AE189" s="24"/>
      <c r="AF189" s="24"/>
      <c r="AG189" s="24"/>
      <c r="AH189" s="24"/>
      <c r="AI189" s="24"/>
      <c r="AJ189" s="24">
        <v>855</v>
      </c>
      <c r="AK189" s="24"/>
      <c r="AL189" s="24"/>
      <c r="AM189" s="24"/>
      <c r="AN189" s="24"/>
      <c r="AO189" s="24"/>
      <c r="AP189" s="24">
        <v>855</v>
      </c>
    </row>
    <row r="190" spans="5:42" x14ac:dyDescent="0.35">
      <c r="E190"/>
      <c r="F190"/>
      <c r="G190"/>
      <c r="N190" s="23" t="s">
        <v>388</v>
      </c>
      <c r="O190" s="23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>
        <v>855</v>
      </c>
      <c r="AB190" s="25"/>
      <c r="AC190" s="25"/>
      <c r="AD190" s="25"/>
      <c r="AE190" s="25"/>
      <c r="AF190" s="25"/>
      <c r="AG190" s="25"/>
      <c r="AH190" s="25"/>
      <c r="AI190" s="25"/>
      <c r="AJ190" s="25">
        <v>855</v>
      </c>
      <c r="AK190" s="25"/>
      <c r="AL190" s="25"/>
      <c r="AM190" s="25"/>
      <c r="AN190" s="25"/>
      <c r="AO190" s="25"/>
      <c r="AP190" s="25">
        <v>855</v>
      </c>
    </row>
    <row r="191" spans="5:42" x14ac:dyDescent="0.35">
      <c r="E191"/>
      <c r="F191"/>
      <c r="G191"/>
      <c r="N191" t="s">
        <v>381</v>
      </c>
      <c r="O191" t="s">
        <v>379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>
        <v>9592</v>
      </c>
      <c r="AB191" s="24"/>
      <c r="AC191" s="24"/>
      <c r="AD191" s="24"/>
      <c r="AE191" s="24"/>
      <c r="AF191" s="24"/>
      <c r="AG191" s="24"/>
      <c r="AH191" s="24"/>
      <c r="AI191" s="24"/>
      <c r="AJ191" s="24">
        <v>9592</v>
      </c>
      <c r="AK191" s="24"/>
      <c r="AL191" s="24"/>
      <c r="AM191" s="24"/>
      <c r="AN191" s="24"/>
      <c r="AO191" s="24"/>
      <c r="AP191" s="24">
        <v>9592</v>
      </c>
    </row>
    <row r="192" spans="5:42" x14ac:dyDescent="0.35">
      <c r="E192"/>
      <c r="F192"/>
      <c r="G192"/>
      <c r="N192" s="23" t="s">
        <v>389</v>
      </c>
      <c r="O192" s="23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>
        <v>9592</v>
      </c>
      <c r="AB192" s="25"/>
      <c r="AC192" s="25"/>
      <c r="AD192" s="25"/>
      <c r="AE192" s="25"/>
      <c r="AF192" s="25"/>
      <c r="AG192" s="25"/>
      <c r="AH192" s="25"/>
      <c r="AI192" s="25"/>
      <c r="AJ192" s="25">
        <v>9592</v>
      </c>
      <c r="AK192" s="25"/>
      <c r="AL192" s="25"/>
      <c r="AM192" s="25"/>
      <c r="AN192" s="25"/>
      <c r="AO192" s="25"/>
      <c r="AP192" s="25">
        <v>9592</v>
      </c>
    </row>
    <row r="193" spans="5:42" x14ac:dyDescent="0.35">
      <c r="E193"/>
      <c r="F193"/>
      <c r="G193"/>
      <c r="N193" t="s">
        <v>408</v>
      </c>
      <c r="O193" t="s">
        <v>406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>
        <v>5056.2</v>
      </c>
      <c r="AC193" s="24"/>
      <c r="AD193" s="24"/>
      <c r="AE193" s="24"/>
      <c r="AF193" s="24"/>
      <c r="AG193" s="24"/>
      <c r="AH193" s="24"/>
      <c r="AI193" s="24"/>
      <c r="AJ193" s="24">
        <v>5056.2</v>
      </c>
      <c r="AK193" s="24"/>
      <c r="AL193" s="24"/>
      <c r="AM193" s="24"/>
      <c r="AN193" s="24"/>
      <c r="AO193" s="24"/>
      <c r="AP193" s="24">
        <v>5056.2</v>
      </c>
    </row>
    <row r="194" spans="5:42" x14ac:dyDescent="0.35">
      <c r="E194"/>
      <c r="F194"/>
      <c r="G194"/>
      <c r="O194" t="s">
        <v>409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>
        <v>100</v>
      </c>
      <c r="AC194" s="24"/>
      <c r="AD194" s="24"/>
      <c r="AE194" s="24"/>
      <c r="AF194" s="24"/>
      <c r="AG194" s="24"/>
      <c r="AH194" s="24"/>
      <c r="AI194" s="24"/>
      <c r="AJ194" s="24">
        <v>100</v>
      </c>
      <c r="AK194" s="24"/>
      <c r="AL194" s="24"/>
      <c r="AM194" s="24"/>
      <c r="AN194" s="24"/>
      <c r="AO194" s="24"/>
      <c r="AP194" s="24">
        <v>100</v>
      </c>
    </row>
    <row r="195" spans="5:42" x14ac:dyDescent="0.35">
      <c r="E195"/>
      <c r="F195"/>
      <c r="G195"/>
      <c r="O195" t="s">
        <v>423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>
        <v>5006.3999999999996</v>
      </c>
      <c r="AC195" s="24"/>
      <c r="AD195" s="24"/>
      <c r="AE195" s="24"/>
      <c r="AF195" s="24"/>
      <c r="AG195" s="24"/>
      <c r="AH195" s="24"/>
      <c r="AI195" s="24"/>
      <c r="AJ195" s="24">
        <v>5006.3999999999996</v>
      </c>
      <c r="AK195" s="24"/>
      <c r="AL195" s="24"/>
      <c r="AM195" s="24"/>
      <c r="AN195" s="24"/>
      <c r="AO195" s="24"/>
      <c r="AP195" s="24">
        <v>5006.3999999999996</v>
      </c>
    </row>
    <row r="196" spans="5:42" x14ac:dyDescent="0.35">
      <c r="E196"/>
      <c r="F196"/>
      <c r="G196"/>
      <c r="O196" t="s">
        <v>424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>
        <v>400</v>
      </c>
      <c r="AC196" s="24"/>
      <c r="AD196" s="24"/>
      <c r="AE196" s="24"/>
      <c r="AF196" s="24"/>
      <c r="AG196" s="24"/>
      <c r="AH196" s="24"/>
      <c r="AI196" s="24"/>
      <c r="AJ196" s="24">
        <v>400</v>
      </c>
      <c r="AK196" s="24"/>
      <c r="AL196" s="24"/>
      <c r="AM196" s="24"/>
      <c r="AN196" s="24"/>
      <c r="AO196" s="24"/>
      <c r="AP196" s="24">
        <v>400</v>
      </c>
    </row>
    <row r="197" spans="5:42" x14ac:dyDescent="0.35">
      <c r="E197"/>
      <c r="F197"/>
      <c r="G197"/>
      <c r="O197" t="s">
        <v>455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>
        <v>720</v>
      </c>
      <c r="AC197" s="24"/>
      <c r="AD197" s="24"/>
      <c r="AE197" s="24"/>
      <c r="AF197" s="24"/>
      <c r="AG197" s="24"/>
      <c r="AH197" s="24"/>
      <c r="AI197" s="24"/>
      <c r="AJ197" s="24">
        <v>720</v>
      </c>
      <c r="AK197" s="24"/>
      <c r="AL197" s="24"/>
      <c r="AM197" s="24"/>
      <c r="AN197" s="24"/>
      <c r="AO197" s="24"/>
      <c r="AP197" s="24">
        <v>720</v>
      </c>
    </row>
    <row r="198" spans="5:42" x14ac:dyDescent="0.35">
      <c r="E198"/>
      <c r="F198"/>
      <c r="G198"/>
      <c r="O198" t="s">
        <v>465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>
        <v>5120</v>
      </c>
      <c r="AD198" s="24"/>
      <c r="AE198" s="24"/>
      <c r="AF198" s="24"/>
      <c r="AG198" s="24"/>
      <c r="AH198" s="24"/>
      <c r="AI198" s="24"/>
      <c r="AJ198" s="24">
        <v>5120</v>
      </c>
      <c r="AK198" s="24"/>
      <c r="AL198" s="24"/>
      <c r="AM198" s="24"/>
      <c r="AN198" s="24"/>
      <c r="AO198" s="24"/>
      <c r="AP198" s="24">
        <v>5120</v>
      </c>
    </row>
    <row r="199" spans="5:42" x14ac:dyDescent="0.35">
      <c r="E199"/>
      <c r="F199"/>
      <c r="G199"/>
      <c r="O199" t="s">
        <v>486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>
        <v>5366.6</v>
      </c>
      <c r="AD199" s="24"/>
      <c r="AE199" s="24"/>
      <c r="AF199" s="24"/>
      <c r="AG199" s="24"/>
      <c r="AH199" s="24"/>
      <c r="AI199" s="24"/>
      <c r="AJ199" s="24">
        <v>5366.6</v>
      </c>
      <c r="AK199" s="24"/>
      <c r="AL199" s="24"/>
      <c r="AM199" s="24"/>
      <c r="AN199" s="24"/>
      <c r="AO199" s="24"/>
      <c r="AP199" s="24">
        <v>5366.6</v>
      </c>
    </row>
    <row r="200" spans="5:42" x14ac:dyDescent="0.35">
      <c r="E200"/>
      <c r="F200"/>
      <c r="G200"/>
      <c r="O200" t="s">
        <v>490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>
        <v>2374</v>
      </c>
      <c r="AD200" s="24"/>
      <c r="AE200" s="24"/>
      <c r="AF200" s="24"/>
      <c r="AG200" s="24"/>
      <c r="AH200" s="24"/>
      <c r="AI200" s="24"/>
      <c r="AJ200" s="24">
        <v>2374</v>
      </c>
      <c r="AK200" s="24"/>
      <c r="AL200" s="24"/>
      <c r="AM200" s="24"/>
      <c r="AN200" s="24"/>
      <c r="AO200" s="24"/>
      <c r="AP200" s="24">
        <v>2374</v>
      </c>
    </row>
    <row r="201" spans="5:42" x14ac:dyDescent="0.35">
      <c r="E201"/>
      <c r="F201"/>
      <c r="G201"/>
      <c r="O201" t="s">
        <v>491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>
        <v>2024</v>
      </c>
      <c r="AD201" s="24"/>
      <c r="AE201" s="24"/>
      <c r="AF201" s="24"/>
      <c r="AG201" s="24"/>
      <c r="AH201" s="24"/>
      <c r="AI201" s="24"/>
      <c r="AJ201" s="24">
        <v>2024</v>
      </c>
      <c r="AK201" s="24"/>
      <c r="AL201" s="24"/>
      <c r="AM201" s="24"/>
      <c r="AN201" s="24"/>
      <c r="AO201" s="24"/>
      <c r="AP201" s="24">
        <v>2024</v>
      </c>
    </row>
    <row r="202" spans="5:42" x14ac:dyDescent="0.35">
      <c r="E202"/>
      <c r="F202"/>
      <c r="G202"/>
      <c r="O202" t="s">
        <v>546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>
        <v>5014.8</v>
      </c>
      <c r="AE202" s="24"/>
      <c r="AF202" s="24"/>
      <c r="AG202" s="24"/>
      <c r="AH202" s="24"/>
      <c r="AI202" s="24"/>
      <c r="AJ202" s="24">
        <v>5014.8</v>
      </c>
      <c r="AK202" s="24"/>
      <c r="AL202" s="24"/>
      <c r="AM202" s="24"/>
      <c r="AN202" s="24"/>
      <c r="AO202" s="24"/>
      <c r="AP202" s="24">
        <v>5014.8</v>
      </c>
    </row>
    <row r="203" spans="5:42" x14ac:dyDescent="0.35">
      <c r="E203"/>
      <c r="F203"/>
      <c r="G203"/>
      <c r="O203" t="s">
        <v>557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>
        <v>1080</v>
      </c>
      <c r="AL203" s="24"/>
      <c r="AM203" s="24"/>
      <c r="AN203" s="24"/>
      <c r="AO203" s="24">
        <v>1080</v>
      </c>
      <c r="AP203" s="24">
        <v>1080</v>
      </c>
    </row>
    <row r="204" spans="5:42" x14ac:dyDescent="0.35">
      <c r="E204"/>
      <c r="F204"/>
      <c r="G204"/>
      <c r="O204" t="s">
        <v>567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>
        <v>5183.6000000000004</v>
      </c>
      <c r="AL204" s="24"/>
      <c r="AM204" s="24"/>
      <c r="AN204" s="24"/>
      <c r="AO204" s="24">
        <v>5183.6000000000004</v>
      </c>
      <c r="AP204" s="24">
        <v>5183.6000000000004</v>
      </c>
    </row>
    <row r="205" spans="5:42" x14ac:dyDescent="0.35">
      <c r="E205"/>
      <c r="F205"/>
      <c r="G205"/>
      <c r="O205" t="s">
        <v>575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>
        <v>2696.8</v>
      </c>
      <c r="AL205" s="24"/>
      <c r="AM205" s="24"/>
      <c r="AN205" s="24"/>
      <c r="AO205" s="24">
        <v>2696.8</v>
      </c>
      <c r="AP205" s="24">
        <v>2696.8</v>
      </c>
    </row>
    <row r="206" spans="5:42" x14ac:dyDescent="0.35">
      <c r="E206"/>
      <c r="F206"/>
      <c r="G206"/>
      <c r="O206" t="s">
        <v>611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>
        <v>6532.4</v>
      </c>
      <c r="AM206" s="24"/>
      <c r="AN206" s="24"/>
      <c r="AO206" s="24">
        <v>6532.4</v>
      </c>
      <c r="AP206" s="24">
        <v>6532.4</v>
      </c>
    </row>
    <row r="207" spans="5:42" x14ac:dyDescent="0.35">
      <c r="E207"/>
      <c r="F207"/>
      <c r="G207"/>
      <c r="O207" t="s">
        <v>618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>
        <v>5877.3</v>
      </c>
      <c r="AM207" s="24"/>
      <c r="AN207" s="24"/>
      <c r="AO207" s="24">
        <v>5877.3</v>
      </c>
      <c r="AP207" s="24">
        <v>5877.3</v>
      </c>
    </row>
    <row r="208" spans="5:42" x14ac:dyDescent="0.35">
      <c r="E208"/>
      <c r="F208"/>
      <c r="G208"/>
      <c r="O208" t="s">
        <v>653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>
        <v>6379.9</v>
      </c>
      <c r="AN208" s="24"/>
      <c r="AO208" s="24">
        <v>6379.9</v>
      </c>
      <c r="AP208" s="24">
        <v>6379.9</v>
      </c>
    </row>
    <row r="209" spans="5:42" x14ac:dyDescent="0.35">
      <c r="E209"/>
      <c r="F209"/>
      <c r="G209"/>
      <c r="O209" t="s">
        <v>659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>
        <v>315</v>
      </c>
      <c r="AN209" s="24"/>
      <c r="AO209" s="24">
        <v>315</v>
      </c>
      <c r="AP209" s="24">
        <v>315</v>
      </c>
    </row>
    <row r="210" spans="5:42" x14ac:dyDescent="0.35">
      <c r="E210"/>
      <c r="F210"/>
      <c r="G210"/>
      <c r="N210" s="23" t="s">
        <v>429</v>
      </c>
      <c r="O210" s="23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>
        <v>11282.599999999999</v>
      </c>
      <c r="AC210" s="25">
        <v>14884.6</v>
      </c>
      <c r="AD210" s="25">
        <v>5014.8</v>
      </c>
      <c r="AE210" s="25"/>
      <c r="AF210" s="25"/>
      <c r="AG210" s="25"/>
      <c r="AH210" s="25"/>
      <c r="AI210" s="25"/>
      <c r="AJ210" s="25">
        <v>31181.999999999996</v>
      </c>
      <c r="AK210" s="25">
        <v>8960.4000000000015</v>
      </c>
      <c r="AL210" s="25">
        <v>12409.7</v>
      </c>
      <c r="AM210" s="25">
        <v>6694.9</v>
      </c>
      <c r="AN210" s="25"/>
      <c r="AO210" s="25">
        <v>28065</v>
      </c>
      <c r="AP210" s="25">
        <v>59247.000000000007</v>
      </c>
    </row>
    <row r="211" spans="5:42" x14ac:dyDescent="0.35">
      <c r="E211"/>
      <c r="F211"/>
      <c r="G211"/>
      <c r="N211" t="s">
        <v>417</v>
      </c>
      <c r="O211" t="s">
        <v>415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>
        <v>1760</v>
      </c>
      <c r="AC211" s="24"/>
      <c r="AD211" s="24"/>
      <c r="AE211" s="24"/>
      <c r="AF211" s="24"/>
      <c r="AG211" s="24"/>
      <c r="AH211" s="24"/>
      <c r="AI211" s="24"/>
      <c r="AJ211" s="24">
        <v>1760</v>
      </c>
      <c r="AK211" s="24"/>
      <c r="AL211" s="24"/>
      <c r="AM211" s="24"/>
      <c r="AN211" s="24"/>
      <c r="AO211" s="24"/>
      <c r="AP211" s="24">
        <v>1760</v>
      </c>
    </row>
    <row r="212" spans="5:42" x14ac:dyDescent="0.35">
      <c r="E212"/>
      <c r="F212"/>
      <c r="G212"/>
      <c r="O212" t="s">
        <v>419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>
        <v>12627</v>
      </c>
      <c r="AC212" s="24"/>
      <c r="AD212" s="24"/>
      <c r="AE212" s="24"/>
      <c r="AF212" s="24"/>
      <c r="AG212" s="24"/>
      <c r="AH212" s="24"/>
      <c r="AI212" s="24"/>
      <c r="AJ212" s="24">
        <v>12627</v>
      </c>
      <c r="AK212" s="24"/>
      <c r="AL212" s="24"/>
      <c r="AM212" s="24"/>
      <c r="AN212" s="24"/>
      <c r="AO212" s="24"/>
      <c r="AP212" s="24">
        <v>12627</v>
      </c>
    </row>
    <row r="213" spans="5:42" x14ac:dyDescent="0.35">
      <c r="E213"/>
      <c r="F213"/>
      <c r="G213"/>
      <c r="O213" t="s">
        <v>432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>
        <v>1311.4</v>
      </c>
      <c r="AC213" s="24"/>
      <c r="AD213" s="24"/>
      <c r="AE213" s="24"/>
      <c r="AF213" s="24"/>
      <c r="AG213" s="24"/>
      <c r="AH213" s="24"/>
      <c r="AI213" s="24"/>
      <c r="AJ213" s="24">
        <v>1311.4</v>
      </c>
      <c r="AK213" s="24"/>
      <c r="AL213" s="24"/>
      <c r="AM213" s="24"/>
      <c r="AN213" s="24"/>
      <c r="AO213" s="24"/>
      <c r="AP213" s="24">
        <v>1311.4</v>
      </c>
    </row>
    <row r="214" spans="5:42" x14ac:dyDescent="0.35">
      <c r="E214"/>
      <c r="F214"/>
      <c r="G214"/>
      <c r="O214" t="s">
        <v>433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>
        <v>13109.2</v>
      </c>
      <c r="AC214" s="24"/>
      <c r="AD214" s="24"/>
      <c r="AE214" s="24"/>
      <c r="AF214" s="24"/>
      <c r="AG214" s="24"/>
      <c r="AH214" s="24"/>
      <c r="AI214" s="24"/>
      <c r="AJ214" s="24">
        <v>13109.2</v>
      </c>
      <c r="AK214" s="24"/>
      <c r="AL214" s="24"/>
      <c r="AM214" s="24"/>
      <c r="AN214" s="24"/>
      <c r="AO214" s="24"/>
      <c r="AP214" s="24">
        <v>13109.2</v>
      </c>
    </row>
    <row r="215" spans="5:42" x14ac:dyDescent="0.35">
      <c r="E215"/>
      <c r="F215"/>
      <c r="G215"/>
      <c r="O215" t="s">
        <v>434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>
        <v>1000</v>
      </c>
      <c r="AC215" s="24"/>
      <c r="AD215" s="24"/>
      <c r="AE215" s="24"/>
      <c r="AF215" s="24"/>
      <c r="AG215" s="24"/>
      <c r="AH215" s="24"/>
      <c r="AI215" s="24"/>
      <c r="AJ215" s="24">
        <v>1000</v>
      </c>
      <c r="AK215" s="24"/>
      <c r="AL215" s="24"/>
      <c r="AM215" s="24"/>
      <c r="AN215" s="24"/>
      <c r="AO215" s="24"/>
      <c r="AP215" s="24">
        <v>1000</v>
      </c>
    </row>
    <row r="216" spans="5:42" x14ac:dyDescent="0.35">
      <c r="E216"/>
      <c r="F216"/>
      <c r="G216"/>
      <c r="O216" t="s">
        <v>435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>
        <v>9673.4</v>
      </c>
      <c r="AC216" s="24"/>
      <c r="AD216" s="24"/>
      <c r="AE216" s="24"/>
      <c r="AF216" s="24"/>
      <c r="AG216" s="24"/>
      <c r="AH216" s="24"/>
      <c r="AI216" s="24"/>
      <c r="AJ216" s="24">
        <v>9673.4</v>
      </c>
      <c r="AK216" s="24"/>
      <c r="AL216" s="24"/>
      <c r="AM216" s="24"/>
      <c r="AN216" s="24"/>
      <c r="AO216" s="24"/>
      <c r="AP216" s="24">
        <v>9673.4</v>
      </c>
    </row>
    <row r="217" spans="5:42" x14ac:dyDescent="0.35">
      <c r="E217"/>
      <c r="F217"/>
      <c r="G217"/>
      <c r="O217" t="s">
        <v>451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>
        <v>16976.2</v>
      </c>
      <c r="AC217" s="24"/>
      <c r="AD217" s="24"/>
      <c r="AE217" s="24"/>
      <c r="AF217" s="24"/>
      <c r="AG217" s="24"/>
      <c r="AH217" s="24"/>
      <c r="AI217" s="24"/>
      <c r="AJ217" s="24">
        <v>16976.2</v>
      </c>
      <c r="AK217" s="24"/>
      <c r="AL217" s="24"/>
      <c r="AM217" s="24"/>
      <c r="AN217" s="24"/>
      <c r="AO217" s="24"/>
      <c r="AP217" s="24">
        <v>16976.2</v>
      </c>
    </row>
    <row r="218" spans="5:42" x14ac:dyDescent="0.35">
      <c r="E218"/>
      <c r="F218"/>
      <c r="G218"/>
      <c r="O218" t="s">
        <v>453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>
        <v>5874</v>
      </c>
      <c r="AC218" s="24"/>
      <c r="AD218" s="24"/>
      <c r="AE218" s="24"/>
      <c r="AF218" s="24"/>
      <c r="AG218" s="24"/>
      <c r="AH218" s="24"/>
      <c r="AI218" s="24"/>
      <c r="AJ218" s="24">
        <v>5874</v>
      </c>
      <c r="AK218" s="24"/>
      <c r="AL218" s="24"/>
      <c r="AM218" s="24"/>
      <c r="AN218" s="24"/>
      <c r="AO218" s="24"/>
      <c r="AP218" s="24">
        <v>5874</v>
      </c>
    </row>
    <row r="219" spans="5:42" x14ac:dyDescent="0.35">
      <c r="E219"/>
      <c r="F219"/>
      <c r="G219"/>
      <c r="O219" t="s">
        <v>467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>
        <v>19017.5</v>
      </c>
      <c r="AD219" s="24"/>
      <c r="AE219" s="24"/>
      <c r="AF219" s="24"/>
      <c r="AG219" s="24"/>
      <c r="AH219" s="24"/>
      <c r="AI219" s="24"/>
      <c r="AJ219" s="24">
        <v>19017.5</v>
      </c>
      <c r="AK219" s="24"/>
      <c r="AL219" s="24"/>
      <c r="AM219" s="24"/>
      <c r="AN219" s="24"/>
      <c r="AO219" s="24"/>
      <c r="AP219" s="24">
        <v>19017.5</v>
      </c>
    </row>
    <row r="220" spans="5:42" x14ac:dyDescent="0.35">
      <c r="E220"/>
      <c r="F220"/>
      <c r="G220"/>
      <c r="O220" t="s">
        <v>472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>
        <v>19315.5</v>
      </c>
      <c r="AD220" s="24"/>
      <c r="AE220" s="24"/>
      <c r="AF220" s="24"/>
      <c r="AG220" s="24"/>
      <c r="AH220" s="24"/>
      <c r="AI220" s="24"/>
      <c r="AJ220" s="24">
        <v>19315.5</v>
      </c>
      <c r="AK220" s="24"/>
      <c r="AL220" s="24"/>
      <c r="AM220" s="24"/>
      <c r="AN220" s="24"/>
      <c r="AO220" s="24"/>
      <c r="AP220" s="24">
        <v>19315.5</v>
      </c>
    </row>
    <row r="221" spans="5:42" x14ac:dyDescent="0.35">
      <c r="E221"/>
      <c r="F221"/>
      <c r="G221"/>
      <c r="O221" t="s">
        <v>482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>
        <v>33172</v>
      </c>
      <c r="AD221" s="24"/>
      <c r="AE221" s="24"/>
      <c r="AF221" s="24"/>
      <c r="AG221" s="24"/>
      <c r="AH221" s="24"/>
      <c r="AI221" s="24"/>
      <c r="AJ221" s="24">
        <v>33172</v>
      </c>
      <c r="AK221" s="24"/>
      <c r="AL221" s="24"/>
      <c r="AM221" s="24"/>
      <c r="AN221" s="24"/>
      <c r="AO221" s="24"/>
      <c r="AP221" s="24">
        <v>33172</v>
      </c>
    </row>
    <row r="222" spans="5:42" x14ac:dyDescent="0.35">
      <c r="E222"/>
      <c r="F222"/>
      <c r="G222"/>
      <c r="O222" t="s">
        <v>484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>
        <v>312.5</v>
      </c>
      <c r="AD222" s="24"/>
      <c r="AE222" s="24"/>
      <c r="AF222" s="24"/>
      <c r="AG222" s="24"/>
      <c r="AH222" s="24"/>
      <c r="AI222" s="24"/>
      <c r="AJ222" s="24">
        <v>312.5</v>
      </c>
      <c r="AK222" s="24"/>
      <c r="AL222" s="24"/>
      <c r="AM222" s="24"/>
      <c r="AN222" s="24"/>
      <c r="AO222" s="24"/>
      <c r="AP222" s="24">
        <v>312.5</v>
      </c>
    </row>
    <row r="223" spans="5:42" x14ac:dyDescent="0.35">
      <c r="E223"/>
      <c r="F223"/>
      <c r="G223"/>
      <c r="O223" t="s">
        <v>510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>
        <v>12188.9</v>
      </c>
      <c r="AE223" s="24"/>
      <c r="AF223" s="24"/>
      <c r="AG223" s="24"/>
      <c r="AH223" s="24"/>
      <c r="AI223" s="24"/>
      <c r="AJ223" s="24">
        <v>12188.9</v>
      </c>
      <c r="AK223" s="24"/>
      <c r="AL223" s="24"/>
      <c r="AM223" s="24"/>
      <c r="AN223" s="24"/>
      <c r="AO223" s="24"/>
      <c r="AP223" s="24">
        <v>12188.9</v>
      </c>
    </row>
    <row r="224" spans="5:42" x14ac:dyDescent="0.35">
      <c r="E224"/>
      <c r="F224"/>
      <c r="G224"/>
      <c r="O224" t="s">
        <v>513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>
        <v>18684.5</v>
      </c>
      <c r="AE224" s="24"/>
      <c r="AF224" s="24"/>
      <c r="AG224" s="24"/>
      <c r="AH224" s="24"/>
      <c r="AI224" s="24"/>
      <c r="AJ224" s="24">
        <v>18684.5</v>
      </c>
      <c r="AK224" s="24"/>
      <c r="AL224" s="24"/>
      <c r="AM224" s="24"/>
      <c r="AN224" s="24"/>
      <c r="AO224" s="24"/>
      <c r="AP224" s="24">
        <v>18684.5</v>
      </c>
    </row>
    <row r="225" spans="5:42" x14ac:dyDescent="0.35">
      <c r="E225"/>
      <c r="F225"/>
      <c r="G225"/>
      <c r="O225" t="s">
        <v>521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>
        <v>7457.5</v>
      </c>
      <c r="AE225" s="24"/>
      <c r="AF225" s="24"/>
      <c r="AG225" s="24"/>
      <c r="AH225" s="24"/>
      <c r="AI225" s="24"/>
      <c r="AJ225" s="24">
        <v>7457.5</v>
      </c>
      <c r="AK225" s="24"/>
      <c r="AL225" s="24"/>
      <c r="AM225" s="24"/>
      <c r="AN225" s="24"/>
      <c r="AO225" s="24"/>
      <c r="AP225" s="24">
        <v>7457.5</v>
      </c>
    </row>
    <row r="226" spans="5:42" x14ac:dyDescent="0.35">
      <c r="E226"/>
      <c r="F226"/>
      <c r="G226"/>
      <c r="O226" t="s">
        <v>532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>
        <v>10565.5</v>
      </c>
      <c r="AE226" s="24"/>
      <c r="AF226" s="24"/>
      <c r="AG226" s="24"/>
      <c r="AH226" s="24"/>
      <c r="AI226" s="24"/>
      <c r="AJ226" s="24">
        <v>10565.5</v>
      </c>
      <c r="AK226" s="24"/>
      <c r="AL226" s="24"/>
      <c r="AM226" s="24"/>
      <c r="AN226" s="24"/>
      <c r="AO226" s="24"/>
      <c r="AP226" s="24">
        <v>10565.5</v>
      </c>
    </row>
    <row r="227" spans="5:42" x14ac:dyDescent="0.35">
      <c r="E227"/>
      <c r="F227"/>
      <c r="G227"/>
      <c r="O227" t="s">
        <v>539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>
        <v>777</v>
      </c>
      <c r="AE227" s="24"/>
      <c r="AF227" s="24"/>
      <c r="AG227" s="24"/>
      <c r="AH227" s="24"/>
      <c r="AI227" s="24"/>
      <c r="AJ227" s="24">
        <v>777</v>
      </c>
      <c r="AK227" s="24"/>
      <c r="AL227" s="24"/>
      <c r="AM227" s="24"/>
      <c r="AN227" s="24"/>
      <c r="AO227" s="24"/>
      <c r="AP227" s="24">
        <v>777</v>
      </c>
    </row>
    <row r="228" spans="5:42" x14ac:dyDescent="0.35">
      <c r="E228"/>
      <c r="F228"/>
      <c r="G228"/>
      <c r="O228" t="s">
        <v>540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>
        <v>1077</v>
      </c>
      <c r="AE228" s="24"/>
      <c r="AF228" s="24"/>
      <c r="AG228" s="24"/>
      <c r="AH228" s="24"/>
      <c r="AI228" s="24"/>
      <c r="AJ228" s="24">
        <v>1077</v>
      </c>
      <c r="AK228" s="24"/>
      <c r="AL228" s="24"/>
      <c r="AM228" s="24"/>
      <c r="AN228" s="24"/>
      <c r="AO228" s="24"/>
      <c r="AP228" s="24">
        <v>1077</v>
      </c>
    </row>
    <row r="229" spans="5:42" x14ac:dyDescent="0.35">
      <c r="E229"/>
      <c r="F229"/>
      <c r="G229"/>
      <c r="O229" t="s">
        <v>542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>
        <v>19320.5</v>
      </c>
      <c r="AE229" s="24"/>
      <c r="AF229" s="24"/>
      <c r="AG229" s="24"/>
      <c r="AH229" s="24"/>
      <c r="AI229" s="24"/>
      <c r="AJ229" s="24">
        <v>19320.5</v>
      </c>
      <c r="AK229" s="24"/>
      <c r="AL229" s="24"/>
      <c r="AM229" s="24"/>
      <c r="AN229" s="24"/>
      <c r="AO229" s="24"/>
      <c r="AP229" s="24">
        <v>19320.5</v>
      </c>
    </row>
    <row r="230" spans="5:42" x14ac:dyDescent="0.35">
      <c r="E230"/>
      <c r="F230"/>
      <c r="G230"/>
      <c r="O230" t="s">
        <v>556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>
        <v>8273</v>
      </c>
      <c r="AL230" s="24"/>
      <c r="AM230" s="24"/>
      <c r="AN230" s="24"/>
      <c r="AO230" s="24">
        <v>8273</v>
      </c>
      <c r="AP230" s="24">
        <v>8273</v>
      </c>
    </row>
    <row r="231" spans="5:42" x14ac:dyDescent="0.35">
      <c r="E231"/>
      <c r="F231"/>
      <c r="G231"/>
      <c r="O231" t="s">
        <v>558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>
        <v>1233</v>
      </c>
      <c r="AL231" s="24"/>
      <c r="AM231" s="24"/>
      <c r="AN231" s="24"/>
      <c r="AO231" s="24">
        <v>1233</v>
      </c>
      <c r="AP231" s="24">
        <v>1233</v>
      </c>
    </row>
    <row r="232" spans="5:42" x14ac:dyDescent="0.35">
      <c r="E232"/>
      <c r="F232"/>
      <c r="G232"/>
      <c r="O232" t="s">
        <v>559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>
        <v>7377</v>
      </c>
      <c r="AL232" s="24"/>
      <c r="AM232" s="24"/>
      <c r="AN232" s="24"/>
      <c r="AO232" s="24">
        <v>7377</v>
      </c>
      <c r="AP232" s="24">
        <v>7377</v>
      </c>
    </row>
    <row r="233" spans="5:42" x14ac:dyDescent="0.35">
      <c r="E233"/>
      <c r="F233"/>
      <c r="G233"/>
      <c r="O233" t="s">
        <v>568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>
        <v>28549</v>
      </c>
      <c r="AL233" s="24"/>
      <c r="AM233" s="24"/>
      <c r="AN233" s="24"/>
      <c r="AO233" s="24">
        <v>28549</v>
      </c>
      <c r="AP233" s="24">
        <v>28549</v>
      </c>
    </row>
    <row r="234" spans="5:42" x14ac:dyDescent="0.35">
      <c r="E234"/>
      <c r="F234"/>
      <c r="G234"/>
      <c r="O234" t="s">
        <v>574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>
        <v>11502</v>
      </c>
      <c r="AL234" s="24"/>
      <c r="AM234" s="24"/>
      <c r="AN234" s="24"/>
      <c r="AO234" s="24">
        <v>11502</v>
      </c>
      <c r="AP234" s="24">
        <v>11502</v>
      </c>
    </row>
    <row r="235" spans="5:42" x14ac:dyDescent="0.35">
      <c r="E235"/>
      <c r="F235"/>
      <c r="G235"/>
      <c r="O235" t="s">
        <v>619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>
        <v>7961</v>
      </c>
      <c r="AM235" s="24"/>
      <c r="AN235" s="24"/>
      <c r="AO235" s="24">
        <v>7961</v>
      </c>
      <c r="AP235" s="24">
        <v>7961</v>
      </c>
    </row>
    <row r="236" spans="5:42" x14ac:dyDescent="0.35">
      <c r="E236"/>
      <c r="F236"/>
      <c r="G236"/>
      <c r="O236" t="s">
        <v>620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>
        <v>2678</v>
      </c>
      <c r="AM236" s="24"/>
      <c r="AN236" s="24"/>
      <c r="AO236" s="24">
        <v>2678</v>
      </c>
      <c r="AP236" s="24">
        <v>2678</v>
      </c>
    </row>
    <row r="237" spans="5:42" x14ac:dyDescent="0.35">
      <c r="E237"/>
      <c r="F237"/>
      <c r="G237"/>
      <c r="O237" t="s">
        <v>656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>
        <v>3029</v>
      </c>
      <c r="AN237" s="24"/>
      <c r="AO237" s="24">
        <v>3029</v>
      </c>
      <c r="AP237" s="24">
        <v>3029</v>
      </c>
    </row>
    <row r="238" spans="5:42" x14ac:dyDescent="0.35">
      <c r="E238"/>
      <c r="F238"/>
      <c r="G238"/>
      <c r="O238" t="s">
        <v>658</v>
      </c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>
        <v>11425</v>
      </c>
      <c r="AN238" s="24"/>
      <c r="AO238" s="24">
        <v>11425</v>
      </c>
      <c r="AP238" s="24">
        <v>11425</v>
      </c>
    </row>
    <row r="239" spans="5:42" x14ac:dyDescent="0.35">
      <c r="E239"/>
      <c r="F239"/>
      <c r="G239"/>
      <c r="O239" t="s">
        <v>660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>
        <v>9888</v>
      </c>
      <c r="AN239" s="24"/>
      <c r="AO239" s="24">
        <v>9888</v>
      </c>
      <c r="AP239" s="24">
        <v>9888</v>
      </c>
    </row>
    <row r="240" spans="5:42" x14ac:dyDescent="0.35">
      <c r="E240"/>
      <c r="F240"/>
      <c r="G240"/>
      <c r="O240" t="s">
        <v>664</v>
      </c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>
        <v>8819</v>
      </c>
      <c r="AN240" s="24"/>
      <c r="AO240" s="24">
        <v>8819</v>
      </c>
      <c r="AP240" s="24">
        <v>8819</v>
      </c>
    </row>
    <row r="241" spans="5:42" x14ac:dyDescent="0.35">
      <c r="E241"/>
      <c r="F241"/>
      <c r="G241"/>
      <c r="O241" t="s">
        <v>671</v>
      </c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>
        <v>14422</v>
      </c>
      <c r="AN241" s="24"/>
      <c r="AO241" s="24">
        <v>14422</v>
      </c>
      <c r="AP241" s="24">
        <v>14422</v>
      </c>
    </row>
    <row r="242" spans="5:42" x14ac:dyDescent="0.35">
      <c r="E242"/>
      <c r="F242"/>
      <c r="G242"/>
      <c r="O242" t="s">
        <v>673</v>
      </c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>
        <v>7593</v>
      </c>
      <c r="AN242" s="24"/>
      <c r="AO242" s="24">
        <v>7593</v>
      </c>
      <c r="AP242" s="24">
        <v>7593</v>
      </c>
    </row>
    <row r="243" spans="5:42" x14ac:dyDescent="0.35">
      <c r="E243"/>
      <c r="F243"/>
      <c r="G243"/>
      <c r="O243" t="s">
        <v>694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>
        <v>9157.5</v>
      </c>
      <c r="AO243" s="24">
        <v>9157.5</v>
      </c>
      <c r="AP243" s="24">
        <v>9157.5</v>
      </c>
    </row>
    <row r="244" spans="5:42" x14ac:dyDescent="0.35">
      <c r="E244"/>
      <c r="F244"/>
      <c r="G244"/>
      <c r="O244" t="s">
        <v>696</v>
      </c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>
        <v>10497.5</v>
      </c>
      <c r="AO244" s="24">
        <v>10497.5</v>
      </c>
      <c r="AP244" s="24">
        <v>10497.5</v>
      </c>
    </row>
    <row r="245" spans="5:42" x14ac:dyDescent="0.35">
      <c r="E245"/>
      <c r="F245"/>
      <c r="G245"/>
      <c r="N245" s="23" t="s">
        <v>430</v>
      </c>
      <c r="O245" s="23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>
        <v>62331.199999999997</v>
      </c>
      <c r="AC245" s="25">
        <v>71817.5</v>
      </c>
      <c r="AD245" s="25">
        <v>70070.899999999994</v>
      </c>
      <c r="AE245" s="25"/>
      <c r="AF245" s="25"/>
      <c r="AG245" s="25"/>
      <c r="AH245" s="25"/>
      <c r="AI245" s="25"/>
      <c r="AJ245" s="25">
        <v>204219.6</v>
      </c>
      <c r="AK245" s="25">
        <v>56934</v>
      </c>
      <c r="AL245" s="25">
        <v>10639</v>
      </c>
      <c r="AM245" s="25">
        <v>55176</v>
      </c>
      <c r="AN245" s="25">
        <v>19655</v>
      </c>
      <c r="AO245" s="25">
        <v>142404</v>
      </c>
      <c r="AP245" s="25">
        <v>346623.6</v>
      </c>
    </row>
    <row r="246" spans="5:42" x14ac:dyDescent="0.35">
      <c r="E246"/>
      <c r="F246"/>
      <c r="G246"/>
      <c r="N246" t="s">
        <v>477</v>
      </c>
      <c r="O246" t="s">
        <v>479</v>
      </c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>
        <v>240</v>
      </c>
      <c r="AD246" s="24"/>
      <c r="AE246" s="24"/>
      <c r="AF246" s="24"/>
      <c r="AG246" s="24"/>
      <c r="AH246" s="24"/>
      <c r="AI246" s="24"/>
      <c r="AJ246" s="24">
        <v>240</v>
      </c>
      <c r="AK246" s="24"/>
      <c r="AL246" s="24"/>
      <c r="AM246" s="24"/>
      <c r="AN246" s="24"/>
      <c r="AO246" s="24"/>
      <c r="AP246" s="24">
        <v>240</v>
      </c>
    </row>
    <row r="247" spans="5:42" x14ac:dyDescent="0.35">
      <c r="E247"/>
      <c r="F247"/>
      <c r="G247"/>
      <c r="N247" s="23" t="s">
        <v>492</v>
      </c>
      <c r="O247" s="23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>
        <v>240</v>
      </c>
      <c r="AD247" s="25"/>
      <c r="AE247" s="25"/>
      <c r="AF247" s="25"/>
      <c r="AG247" s="25"/>
      <c r="AH247" s="25"/>
      <c r="AI247" s="25"/>
      <c r="AJ247" s="25">
        <v>240</v>
      </c>
      <c r="AK247" s="25"/>
      <c r="AL247" s="25"/>
      <c r="AM247" s="25"/>
      <c r="AN247" s="25"/>
      <c r="AO247" s="25"/>
      <c r="AP247" s="25">
        <v>240</v>
      </c>
    </row>
    <row r="248" spans="5:42" x14ac:dyDescent="0.35">
      <c r="E248"/>
      <c r="F248"/>
      <c r="G248"/>
      <c r="N248" t="s">
        <v>500</v>
      </c>
      <c r="O248" t="s">
        <v>481</v>
      </c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>
        <v>2024</v>
      </c>
      <c r="AD248" s="24"/>
      <c r="AE248" s="24"/>
      <c r="AF248" s="24"/>
      <c r="AG248" s="24"/>
      <c r="AH248" s="24"/>
      <c r="AI248" s="24"/>
      <c r="AJ248" s="24">
        <v>2024</v>
      </c>
      <c r="AK248" s="24"/>
      <c r="AL248" s="24"/>
      <c r="AM248" s="24"/>
      <c r="AN248" s="24"/>
      <c r="AO248" s="24"/>
      <c r="AP248" s="24">
        <v>2024</v>
      </c>
    </row>
    <row r="249" spans="5:42" x14ac:dyDescent="0.35">
      <c r="E249"/>
      <c r="F249"/>
      <c r="G249"/>
      <c r="O249" t="s">
        <v>616</v>
      </c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>
        <v>5822</v>
      </c>
      <c r="AM249" s="24"/>
      <c r="AN249" s="24"/>
      <c r="AO249" s="24">
        <v>5822</v>
      </c>
      <c r="AP249" s="24">
        <v>5822</v>
      </c>
    </row>
    <row r="250" spans="5:42" x14ac:dyDescent="0.35">
      <c r="O250" t="s">
        <v>643</v>
      </c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>
        <v>6301</v>
      </c>
      <c r="AN250" s="24"/>
      <c r="AO250" s="24">
        <v>6301</v>
      </c>
      <c r="AP250" s="24">
        <v>6301</v>
      </c>
    </row>
    <row r="251" spans="5:42" x14ac:dyDescent="0.35">
      <c r="O251" t="s">
        <v>661</v>
      </c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>
        <v>8127.5</v>
      </c>
      <c r="AN251" s="24"/>
      <c r="AO251" s="24">
        <v>8127.5</v>
      </c>
      <c r="AP251" s="24">
        <v>8127.5</v>
      </c>
    </row>
    <row r="252" spans="5:42" x14ac:dyDescent="0.35">
      <c r="O252" t="s">
        <v>691</v>
      </c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>
        <v>6083.5</v>
      </c>
      <c r="AO252" s="24">
        <v>6083.5</v>
      </c>
      <c r="AP252" s="24">
        <v>6083.5</v>
      </c>
    </row>
    <row r="253" spans="5:42" x14ac:dyDescent="0.35">
      <c r="N253" s="23" t="s">
        <v>509</v>
      </c>
      <c r="O253" s="23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>
        <v>2024</v>
      </c>
      <c r="AD253" s="25"/>
      <c r="AE253" s="25"/>
      <c r="AF253" s="25"/>
      <c r="AG253" s="25"/>
      <c r="AH253" s="25"/>
      <c r="AI253" s="25"/>
      <c r="AJ253" s="25">
        <v>2024</v>
      </c>
      <c r="AK253" s="25"/>
      <c r="AL253" s="25">
        <v>5822</v>
      </c>
      <c r="AM253" s="25">
        <v>14428.5</v>
      </c>
      <c r="AN253" s="25">
        <v>6083.5</v>
      </c>
      <c r="AO253" s="25">
        <v>26334</v>
      </c>
      <c r="AP253" s="25">
        <v>28358</v>
      </c>
    </row>
    <row r="254" spans="5:42" x14ac:dyDescent="0.35">
      <c r="N254" t="s">
        <v>647</v>
      </c>
      <c r="O254" t="s">
        <v>644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>
        <v>4873</v>
      </c>
      <c r="AN254" s="24"/>
      <c r="AO254" s="24">
        <v>4873</v>
      </c>
      <c r="AP254" s="24">
        <v>4873</v>
      </c>
    </row>
    <row r="255" spans="5:42" x14ac:dyDescent="0.35">
      <c r="O255" t="s">
        <v>652</v>
      </c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>
        <v>65</v>
      </c>
      <c r="AN255" s="24"/>
      <c r="AO255" s="24">
        <v>65</v>
      </c>
      <c r="AP255" s="24">
        <v>65</v>
      </c>
    </row>
    <row r="256" spans="5:42" x14ac:dyDescent="0.35">
      <c r="O256" t="s">
        <v>654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>
        <v>390</v>
      </c>
      <c r="AN256" s="24"/>
      <c r="AO256" s="24">
        <v>390</v>
      </c>
      <c r="AP256" s="24">
        <v>390</v>
      </c>
    </row>
    <row r="257" spans="14:42" x14ac:dyDescent="0.35">
      <c r="O257" t="s">
        <v>695</v>
      </c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>
        <v>3480</v>
      </c>
      <c r="AO257" s="24">
        <v>3480</v>
      </c>
      <c r="AP257" s="24">
        <v>3480</v>
      </c>
    </row>
    <row r="258" spans="14:42" x14ac:dyDescent="0.35">
      <c r="N258" s="23" t="s">
        <v>651</v>
      </c>
      <c r="O258" s="23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>
        <v>5328</v>
      </c>
      <c r="AN258" s="25">
        <v>3480</v>
      </c>
      <c r="AO258" s="25">
        <v>8808</v>
      </c>
      <c r="AP258" s="25">
        <v>8808</v>
      </c>
    </row>
    <row r="259" spans="14:42" x14ac:dyDescent="0.35">
      <c r="N259" t="s">
        <v>676</v>
      </c>
      <c r="O259" t="s">
        <v>674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>
        <v>3555</v>
      </c>
      <c r="AN259" s="24"/>
      <c r="AO259" s="24">
        <v>3555</v>
      </c>
      <c r="AP259" s="24">
        <v>3555</v>
      </c>
    </row>
    <row r="260" spans="14:42" x14ac:dyDescent="0.35">
      <c r="N260" s="23" t="s">
        <v>690</v>
      </c>
      <c r="O260" s="23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>
        <v>3555</v>
      </c>
      <c r="AN260" s="25"/>
      <c r="AO260" s="25">
        <v>3555</v>
      </c>
      <c r="AP260" s="25">
        <v>3555</v>
      </c>
    </row>
    <row r="261" spans="14:42" x14ac:dyDescent="0.35">
      <c r="N261" t="s">
        <v>135</v>
      </c>
      <c r="P261" s="24">
        <v>2973</v>
      </c>
      <c r="Q261" s="24">
        <v>2973</v>
      </c>
      <c r="R261" s="24">
        <v>6809.5</v>
      </c>
      <c r="S261" s="24">
        <v>5134</v>
      </c>
      <c r="T261" s="24">
        <v>33380.199999999997</v>
      </c>
      <c r="U261" s="24">
        <v>43516.800000000003</v>
      </c>
      <c r="V261" s="24">
        <v>52514.8</v>
      </c>
      <c r="W261" s="24">
        <v>37692</v>
      </c>
      <c r="X261" s="24">
        <v>22115.200000000001</v>
      </c>
      <c r="Y261" s="24">
        <v>201162.5</v>
      </c>
      <c r="Z261" s="24">
        <v>12397</v>
      </c>
      <c r="AA261" s="24">
        <v>59043.4</v>
      </c>
      <c r="AB261" s="24">
        <v>133782.79999999999</v>
      </c>
      <c r="AC261" s="24">
        <v>116851</v>
      </c>
      <c r="AD261" s="24">
        <v>124011.90000000001</v>
      </c>
      <c r="AE261" s="24">
        <v>33259</v>
      </c>
      <c r="AF261" s="24">
        <v>24686.2</v>
      </c>
      <c r="AG261" s="24">
        <v>57798.65</v>
      </c>
      <c r="AH261" s="24">
        <v>40624.6</v>
      </c>
      <c r="AI261" s="24">
        <v>31091.8</v>
      </c>
      <c r="AJ261" s="24">
        <v>633546.35000000009</v>
      </c>
      <c r="AK261" s="24">
        <v>135957.90000000002</v>
      </c>
      <c r="AL261" s="24">
        <v>58446.700000000004</v>
      </c>
      <c r="AM261" s="24">
        <v>120284.9</v>
      </c>
      <c r="AN261" s="24">
        <v>29218.5</v>
      </c>
      <c r="AO261" s="24">
        <v>343908</v>
      </c>
      <c r="AP261" s="24">
        <v>1181589.8500000001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9" workbookViewId="0">
      <selection activeCell="A79" sqref="A79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30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30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7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30">
        <v>72</v>
      </c>
      <c r="M8" s="30">
        <v>72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30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30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30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30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30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30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30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30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30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30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30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30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30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30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30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30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30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30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30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30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30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30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30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30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30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30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30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30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30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30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30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30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30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30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30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30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30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30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30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30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30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30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30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18</v>
      </c>
      <c r="E53" s="30">
        <v>16</v>
      </c>
      <c r="F53" s="30">
        <v>14</v>
      </c>
      <c r="G53" s="30"/>
      <c r="H53" s="30"/>
      <c r="I53" s="30"/>
      <c r="J53" s="30"/>
      <c r="K53" s="30"/>
      <c r="L53" s="30">
        <v>56</v>
      </c>
      <c r="M53" s="30">
        <v>56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30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30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30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30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30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30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30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30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30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30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30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30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30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30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30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30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30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30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30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30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30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30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30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30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30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87"/>
  <sheetViews>
    <sheetView topLeftCell="A270" workbookViewId="0">
      <selection activeCell="G288" sqref="G288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2" t="s">
        <v>355</v>
      </c>
      <c r="B7" s="102"/>
      <c r="C7" s="102"/>
      <c r="D7" s="102"/>
      <c r="E7" s="103">
        <v>2973</v>
      </c>
      <c r="F7" s="104">
        <v>-2973</v>
      </c>
      <c r="G7" s="103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2" t="s">
        <v>356</v>
      </c>
      <c r="B82" s="102"/>
      <c r="C82" s="102"/>
      <c r="D82" s="102"/>
      <c r="E82" s="103">
        <v>201162.5</v>
      </c>
      <c r="F82" s="104">
        <v>-201162.5</v>
      </c>
      <c r="G82" s="103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>
        <v>-2135</v>
      </c>
      <c r="G176" s="24">
        <v>0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473</v>
      </c>
      <c r="D178" t="s">
        <v>64</v>
      </c>
      <c r="E178" s="24">
        <v>14253</v>
      </c>
      <c r="F178" s="48">
        <v>-14253</v>
      </c>
      <c r="G178" s="24">
        <v>0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484</v>
      </c>
      <c r="D182" t="s">
        <v>417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-116851</v>
      </c>
      <c r="G189" s="25">
        <v>0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>
        <v>-18684.5</v>
      </c>
      <c r="G192" s="24">
        <v>0</v>
      </c>
    </row>
    <row r="193" spans="1:7" x14ac:dyDescent="0.35">
      <c r="C193" t="s">
        <v>516</v>
      </c>
      <c r="D193" t="s">
        <v>64</v>
      </c>
      <c r="E193" s="24">
        <v>12144</v>
      </c>
      <c r="F193" s="48">
        <v>-12144</v>
      </c>
      <c r="G193" s="24">
        <v>0</v>
      </c>
    </row>
    <row r="194" spans="1:7" x14ac:dyDescent="0.35">
      <c r="C194" t="s">
        <v>517</v>
      </c>
      <c r="D194" t="s">
        <v>23</v>
      </c>
      <c r="E194" s="24">
        <v>12484</v>
      </c>
      <c r="F194" s="48">
        <v>-12484</v>
      </c>
      <c r="G194" s="24">
        <v>0</v>
      </c>
    </row>
    <row r="195" spans="1:7" x14ac:dyDescent="0.35">
      <c r="C195" t="s">
        <v>520</v>
      </c>
      <c r="D195" t="s">
        <v>23</v>
      </c>
      <c r="E195" s="24">
        <v>390</v>
      </c>
      <c r="F195" s="48">
        <v>-390</v>
      </c>
      <c r="G195" s="24">
        <v>0</v>
      </c>
    </row>
    <row r="196" spans="1:7" x14ac:dyDescent="0.35">
      <c r="C196" t="s">
        <v>521</v>
      </c>
      <c r="D196" t="s">
        <v>417</v>
      </c>
      <c r="E196" s="24">
        <v>7457.5</v>
      </c>
      <c r="F196" s="48">
        <v>-7457.5</v>
      </c>
      <c r="G196" s="24">
        <v>0</v>
      </c>
    </row>
    <row r="197" spans="1:7" x14ac:dyDescent="0.35">
      <c r="C197" t="s">
        <v>522</v>
      </c>
      <c r="D197" t="s">
        <v>23</v>
      </c>
      <c r="E197" s="24">
        <v>3021.8</v>
      </c>
      <c r="F197" s="48">
        <v>-3021.8</v>
      </c>
      <c r="G197" s="24">
        <v>0</v>
      </c>
    </row>
    <row r="198" spans="1:7" x14ac:dyDescent="0.35">
      <c r="C198" t="s">
        <v>532</v>
      </c>
      <c r="D198" t="s">
        <v>417</v>
      </c>
      <c r="E198" s="24">
        <v>10565.5</v>
      </c>
      <c r="F198" s="48">
        <v>-10565.5</v>
      </c>
      <c r="G198" s="24">
        <v>0</v>
      </c>
    </row>
    <row r="199" spans="1:7" x14ac:dyDescent="0.35">
      <c r="C199" t="s">
        <v>539</v>
      </c>
      <c r="D199" t="s">
        <v>417</v>
      </c>
      <c r="E199" s="24">
        <v>777</v>
      </c>
      <c r="F199" s="48">
        <v>-777</v>
      </c>
      <c r="G199" s="24">
        <v>0</v>
      </c>
    </row>
    <row r="200" spans="1:7" x14ac:dyDescent="0.35">
      <c r="C200" t="s">
        <v>540</v>
      </c>
      <c r="D200" t="s">
        <v>417</v>
      </c>
      <c r="E200" s="24">
        <v>1077</v>
      </c>
      <c r="F200" s="48">
        <v>-1077</v>
      </c>
      <c r="G200" s="24">
        <v>0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>
        <v>-19320.5</v>
      </c>
      <c r="G202" s="24">
        <v>0</v>
      </c>
    </row>
    <row r="203" spans="1:7" x14ac:dyDescent="0.35">
      <c r="C203" t="s">
        <v>545</v>
      </c>
      <c r="D203" t="s">
        <v>64</v>
      </c>
      <c r="E203" s="24">
        <v>10120</v>
      </c>
      <c r="F203" s="48">
        <v>-10120</v>
      </c>
      <c r="G203" s="24">
        <v>0</v>
      </c>
    </row>
    <row r="204" spans="1:7" x14ac:dyDescent="0.35">
      <c r="C204" t="s">
        <v>546</v>
      </c>
      <c r="D204" t="s">
        <v>408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-124011.90000000001</v>
      </c>
      <c r="G205" s="25">
        <v>0</v>
      </c>
    </row>
    <row r="206" spans="1:7" x14ac:dyDescent="0.35">
      <c r="A206" s="102" t="s">
        <v>357</v>
      </c>
      <c r="B206" s="102"/>
      <c r="C206" s="102"/>
      <c r="D206" s="102"/>
      <c r="E206" s="103">
        <v>633546.35000000021</v>
      </c>
      <c r="F206" s="104">
        <v>-633546.35000000021</v>
      </c>
      <c r="G206" s="103">
        <v>0</v>
      </c>
    </row>
    <row r="207" spans="1:7" x14ac:dyDescent="0.35">
      <c r="A207">
        <v>2022</v>
      </c>
      <c r="B207">
        <v>1</v>
      </c>
      <c r="C207" t="s">
        <v>556</v>
      </c>
      <c r="D207" t="s">
        <v>417</v>
      </c>
      <c r="E207" s="24">
        <v>8273</v>
      </c>
      <c r="F207" s="48">
        <v>-8273</v>
      </c>
      <c r="G207" s="24">
        <v>0</v>
      </c>
    </row>
    <row r="208" spans="1:7" x14ac:dyDescent="0.35">
      <c r="C208" t="s">
        <v>557</v>
      </c>
      <c r="D208" t="s">
        <v>408</v>
      </c>
      <c r="E208" s="24">
        <v>1080</v>
      </c>
      <c r="F208" s="48">
        <v>-1080</v>
      </c>
      <c r="G208" s="24">
        <v>0</v>
      </c>
    </row>
    <row r="209" spans="2:7" x14ac:dyDescent="0.35">
      <c r="C209" t="s">
        <v>558</v>
      </c>
      <c r="D209" t="s">
        <v>417</v>
      </c>
      <c r="E209" s="24">
        <v>1233</v>
      </c>
      <c r="F209" s="48">
        <v>-1233</v>
      </c>
      <c r="G209" s="24">
        <v>0</v>
      </c>
    </row>
    <row r="210" spans="2:7" x14ac:dyDescent="0.35">
      <c r="C210" t="s">
        <v>559</v>
      </c>
      <c r="D210" t="s">
        <v>417</v>
      </c>
      <c r="E210" s="24">
        <v>7377</v>
      </c>
      <c r="F210" s="48">
        <v>-7377</v>
      </c>
      <c r="G210" s="24">
        <v>0</v>
      </c>
    </row>
    <row r="211" spans="2:7" x14ac:dyDescent="0.35">
      <c r="C211" t="s">
        <v>560</v>
      </c>
      <c r="D211" t="s">
        <v>20</v>
      </c>
      <c r="E211" s="24">
        <v>7335</v>
      </c>
      <c r="F211" s="48">
        <v>-7335</v>
      </c>
      <c r="G211" s="24">
        <v>0</v>
      </c>
    </row>
    <row r="212" spans="2:7" x14ac:dyDescent="0.35">
      <c r="C212" t="s">
        <v>562</v>
      </c>
      <c r="D212" t="s">
        <v>64</v>
      </c>
      <c r="E212" s="24">
        <v>15346</v>
      </c>
      <c r="F212" s="48">
        <v>-15346</v>
      </c>
      <c r="G212" s="24">
        <v>0</v>
      </c>
    </row>
    <row r="213" spans="2:7" x14ac:dyDescent="0.35">
      <c r="C213" t="s">
        <v>567</v>
      </c>
      <c r="D213" t="s">
        <v>408</v>
      </c>
      <c r="E213" s="24">
        <v>5183.6000000000004</v>
      </c>
      <c r="F213" s="48">
        <v>-5183.6000000000004</v>
      </c>
      <c r="G213" s="24">
        <v>0</v>
      </c>
    </row>
    <row r="214" spans="2:7" x14ac:dyDescent="0.35">
      <c r="C214" t="s">
        <v>568</v>
      </c>
      <c r="D214" t="s">
        <v>417</v>
      </c>
      <c r="E214" s="24">
        <v>28549</v>
      </c>
      <c r="F214" s="48">
        <v>-25200.3</v>
      </c>
      <c r="G214" s="24">
        <v>3348.7</v>
      </c>
    </row>
    <row r="215" spans="2:7" x14ac:dyDescent="0.35">
      <c r="C215" t="s">
        <v>569</v>
      </c>
      <c r="D215" t="s">
        <v>23</v>
      </c>
      <c r="E215" s="24">
        <v>6803</v>
      </c>
      <c r="F215" s="48"/>
      <c r="G215" s="24">
        <v>6803</v>
      </c>
    </row>
    <row r="216" spans="2:7" x14ac:dyDescent="0.35">
      <c r="C216" t="s">
        <v>571</v>
      </c>
      <c r="D216" t="s">
        <v>23</v>
      </c>
      <c r="E216" s="24">
        <v>1202.5</v>
      </c>
      <c r="F216" s="48"/>
      <c r="G216" s="24">
        <v>1202.5</v>
      </c>
    </row>
    <row r="217" spans="2:7" x14ac:dyDescent="0.35">
      <c r="C217" t="s">
        <v>572</v>
      </c>
      <c r="D217" t="s">
        <v>23</v>
      </c>
      <c r="E217" s="24">
        <v>8486</v>
      </c>
      <c r="F217" s="48"/>
      <c r="G217" s="24">
        <v>8486</v>
      </c>
    </row>
    <row r="218" spans="2:7" x14ac:dyDescent="0.35">
      <c r="C218" t="s">
        <v>574</v>
      </c>
      <c r="D218" t="s">
        <v>417</v>
      </c>
      <c r="E218" s="24">
        <v>11502</v>
      </c>
      <c r="F218" s="48"/>
      <c r="G218" s="24">
        <v>11502</v>
      </c>
    </row>
    <row r="219" spans="2:7" x14ac:dyDescent="0.35">
      <c r="C219" t="s">
        <v>575</v>
      </c>
      <c r="D219" t="s">
        <v>408</v>
      </c>
      <c r="E219" s="24">
        <v>2696.8</v>
      </c>
      <c r="F219" s="48">
        <v>-2696.8</v>
      </c>
      <c r="G219" s="24">
        <v>0</v>
      </c>
    </row>
    <row r="220" spans="2:7" x14ac:dyDescent="0.35">
      <c r="C220" t="s">
        <v>577</v>
      </c>
      <c r="D220" t="s">
        <v>64</v>
      </c>
      <c r="E220" s="24">
        <v>13474</v>
      </c>
      <c r="F220" s="48">
        <v>-13474</v>
      </c>
      <c r="G220" s="24">
        <v>0</v>
      </c>
    </row>
    <row r="221" spans="2:7" x14ac:dyDescent="0.35">
      <c r="C221" t="s">
        <v>578</v>
      </c>
      <c r="D221" t="s">
        <v>43</v>
      </c>
      <c r="E221" s="24">
        <v>2309</v>
      </c>
      <c r="F221" s="48">
        <v>-2309</v>
      </c>
      <c r="G221" s="24">
        <v>0</v>
      </c>
    </row>
    <row r="222" spans="2:7" x14ac:dyDescent="0.35">
      <c r="C222" t="s">
        <v>579</v>
      </c>
      <c r="D222" t="s">
        <v>23</v>
      </c>
      <c r="E222" s="24">
        <v>15108</v>
      </c>
      <c r="F222" s="48"/>
      <c r="G222" s="24">
        <v>15108</v>
      </c>
    </row>
    <row r="223" spans="2:7" x14ac:dyDescent="0.35">
      <c r="B223" s="23" t="s">
        <v>260</v>
      </c>
      <c r="C223" s="23"/>
      <c r="D223" s="23"/>
      <c r="E223" s="25">
        <v>135957.90000000002</v>
      </c>
      <c r="F223" s="49">
        <v>-89507.7</v>
      </c>
      <c r="G223" s="25">
        <v>46450.2</v>
      </c>
    </row>
    <row r="224" spans="2:7" x14ac:dyDescent="0.35">
      <c r="B224">
        <v>2</v>
      </c>
      <c r="C224" t="s">
        <v>611</v>
      </c>
      <c r="D224" t="s">
        <v>408</v>
      </c>
      <c r="E224" s="24">
        <v>6532.4</v>
      </c>
      <c r="F224" s="48">
        <v>-6532.4</v>
      </c>
      <c r="G224" s="24">
        <v>0</v>
      </c>
    </row>
    <row r="225" spans="2:7" x14ac:dyDescent="0.35">
      <c r="C225" t="s">
        <v>612</v>
      </c>
      <c r="D225" t="s">
        <v>23</v>
      </c>
      <c r="E225" s="24">
        <v>1480</v>
      </c>
      <c r="F225" s="48"/>
      <c r="G225" s="24">
        <v>1480</v>
      </c>
    </row>
    <row r="226" spans="2:7" x14ac:dyDescent="0.35">
      <c r="C226" t="s">
        <v>613</v>
      </c>
      <c r="D226" t="s">
        <v>64</v>
      </c>
      <c r="E226" s="24">
        <v>14395</v>
      </c>
      <c r="F226" s="48">
        <v>-179.4</v>
      </c>
      <c r="G226" s="24">
        <v>14215.6</v>
      </c>
    </row>
    <row r="227" spans="2:7" x14ac:dyDescent="0.35">
      <c r="C227" t="s">
        <v>614</v>
      </c>
      <c r="D227" t="s">
        <v>60</v>
      </c>
      <c r="E227" s="24">
        <v>5940</v>
      </c>
      <c r="F227" s="48"/>
      <c r="G227" s="24">
        <v>5940</v>
      </c>
    </row>
    <row r="228" spans="2:7" x14ac:dyDescent="0.35">
      <c r="C228" t="s">
        <v>615</v>
      </c>
      <c r="D228" t="s">
        <v>20</v>
      </c>
      <c r="E228" s="24">
        <v>7271</v>
      </c>
      <c r="F228" s="48">
        <v>-7271</v>
      </c>
      <c r="G228" s="24">
        <v>0</v>
      </c>
    </row>
    <row r="229" spans="2:7" x14ac:dyDescent="0.35">
      <c r="C229" t="s">
        <v>616</v>
      </c>
      <c r="D229" t="s">
        <v>500</v>
      </c>
      <c r="E229" s="24">
        <v>5822</v>
      </c>
      <c r="F229" s="48">
        <v>-5822</v>
      </c>
      <c r="G229" s="24">
        <v>0</v>
      </c>
    </row>
    <row r="230" spans="2:7" x14ac:dyDescent="0.35">
      <c r="C230" t="s">
        <v>617</v>
      </c>
      <c r="D230" t="s">
        <v>43</v>
      </c>
      <c r="E230" s="24">
        <v>175</v>
      </c>
      <c r="F230" s="48">
        <v>-175</v>
      </c>
      <c r="G230" s="24">
        <v>0</v>
      </c>
    </row>
    <row r="231" spans="2:7" x14ac:dyDescent="0.35">
      <c r="C231" t="s">
        <v>618</v>
      </c>
      <c r="D231" t="s">
        <v>408</v>
      </c>
      <c r="E231" s="24">
        <v>5877.3</v>
      </c>
      <c r="F231" s="48">
        <v>-5877.3</v>
      </c>
      <c r="G231" s="24">
        <v>0</v>
      </c>
    </row>
    <row r="232" spans="2:7" x14ac:dyDescent="0.35">
      <c r="C232" t="s">
        <v>619</v>
      </c>
      <c r="D232" t="s">
        <v>417</v>
      </c>
      <c r="E232" s="24">
        <v>7961</v>
      </c>
      <c r="F232" s="48"/>
      <c r="G232" s="24">
        <v>7961</v>
      </c>
    </row>
    <row r="233" spans="2:7" x14ac:dyDescent="0.35">
      <c r="C233" t="s">
        <v>620</v>
      </c>
      <c r="D233" t="s">
        <v>417</v>
      </c>
      <c r="E233" s="24">
        <v>2678</v>
      </c>
      <c r="F233" s="48"/>
      <c r="G233" s="24">
        <v>2678</v>
      </c>
    </row>
    <row r="234" spans="2:7" x14ac:dyDescent="0.35">
      <c r="C234" t="s">
        <v>621</v>
      </c>
      <c r="D234" t="s">
        <v>20</v>
      </c>
      <c r="E234" s="24">
        <v>315</v>
      </c>
      <c r="F234" s="48">
        <v>-315</v>
      </c>
      <c r="G234" s="24">
        <v>0</v>
      </c>
    </row>
    <row r="235" spans="2:7" x14ac:dyDescent="0.35">
      <c r="B235" s="23" t="s">
        <v>278</v>
      </c>
      <c r="C235" s="23"/>
      <c r="D235" s="23"/>
      <c r="E235" s="25">
        <v>58446.700000000004</v>
      </c>
      <c r="F235" s="49">
        <v>-26172.1</v>
      </c>
      <c r="G235" s="25">
        <v>32274.6</v>
      </c>
    </row>
    <row r="236" spans="2:7" x14ac:dyDescent="0.35">
      <c r="B236">
        <v>3</v>
      </c>
      <c r="C236" t="s">
        <v>643</v>
      </c>
      <c r="D236" t="s">
        <v>500</v>
      </c>
      <c r="E236" s="24">
        <v>6301</v>
      </c>
      <c r="F236" s="48">
        <v>-6301</v>
      </c>
      <c r="G236" s="24">
        <v>0</v>
      </c>
    </row>
    <row r="237" spans="2:7" x14ac:dyDescent="0.35">
      <c r="C237" t="s">
        <v>644</v>
      </c>
      <c r="D237" t="s">
        <v>647</v>
      </c>
      <c r="E237" s="24">
        <v>4873</v>
      </c>
      <c r="F237" s="48">
        <v>-4873</v>
      </c>
      <c r="G237" s="24">
        <v>0</v>
      </c>
    </row>
    <row r="238" spans="2:7" x14ac:dyDescent="0.35">
      <c r="C238" t="s">
        <v>645</v>
      </c>
      <c r="D238" t="s">
        <v>64</v>
      </c>
      <c r="E238" s="24">
        <v>15280</v>
      </c>
      <c r="F238" s="48"/>
      <c r="G238" s="24">
        <v>15280</v>
      </c>
    </row>
    <row r="239" spans="2:7" x14ac:dyDescent="0.35">
      <c r="C239" t="s">
        <v>652</v>
      </c>
      <c r="D239" t="s">
        <v>647</v>
      </c>
      <c r="E239" s="24">
        <v>65</v>
      </c>
      <c r="F239" s="48">
        <v>-65</v>
      </c>
      <c r="G239" s="24">
        <v>0</v>
      </c>
    </row>
    <row r="240" spans="2:7" x14ac:dyDescent="0.35">
      <c r="C240" t="s">
        <v>653</v>
      </c>
      <c r="D240" t="s">
        <v>408</v>
      </c>
      <c r="E240" s="24">
        <v>6379.9</v>
      </c>
      <c r="F240" s="48">
        <v>-6379.9</v>
      </c>
      <c r="G240" s="24">
        <v>0</v>
      </c>
    </row>
    <row r="241" spans="2:7" x14ac:dyDescent="0.35">
      <c r="C241" t="s">
        <v>654</v>
      </c>
      <c r="D241" t="s">
        <v>647</v>
      </c>
      <c r="E241" s="24">
        <v>390</v>
      </c>
      <c r="F241" s="48">
        <v>-390</v>
      </c>
      <c r="G241" s="24">
        <v>0</v>
      </c>
    </row>
    <row r="242" spans="2:7" x14ac:dyDescent="0.35">
      <c r="C242" t="s">
        <v>655</v>
      </c>
      <c r="D242" t="s">
        <v>43</v>
      </c>
      <c r="E242" s="24">
        <v>2068</v>
      </c>
      <c r="F242" s="48">
        <v>-2068</v>
      </c>
      <c r="G242" s="24">
        <v>0</v>
      </c>
    </row>
    <row r="243" spans="2:7" x14ac:dyDescent="0.35">
      <c r="C243" t="s">
        <v>656</v>
      </c>
      <c r="D243" t="s">
        <v>417</v>
      </c>
      <c r="E243" s="24">
        <v>3029</v>
      </c>
      <c r="F243" s="48"/>
      <c r="G243" s="24">
        <v>3029</v>
      </c>
    </row>
    <row r="244" spans="2:7" x14ac:dyDescent="0.35">
      <c r="C244" t="s">
        <v>657</v>
      </c>
      <c r="D244" t="s">
        <v>64</v>
      </c>
      <c r="E244" s="24">
        <v>14185</v>
      </c>
      <c r="F244" s="48"/>
      <c r="G244" s="24">
        <v>14185</v>
      </c>
    </row>
    <row r="245" spans="2:7" x14ac:dyDescent="0.35">
      <c r="C245" t="s">
        <v>658</v>
      </c>
      <c r="D245" t="s">
        <v>417</v>
      </c>
      <c r="E245" s="24">
        <v>11425</v>
      </c>
      <c r="F245" s="48"/>
      <c r="G245" s="24">
        <v>11425</v>
      </c>
    </row>
    <row r="246" spans="2:7" x14ac:dyDescent="0.35">
      <c r="C246" t="s">
        <v>659</v>
      </c>
      <c r="D246" t="s">
        <v>408</v>
      </c>
      <c r="E246" s="24">
        <v>315</v>
      </c>
      <c r="F246" s="48">
        <v>-315</v>
      </c>
      <c r="G246" s="24">
        <v>0</v>
      </c>
    </row>
    <row r="247" spans="2:7" x14ac:dyDescent="0.35">
      <c r="C247" t="s">
        <v>660</v>
      </c>
      <c r="D247" t="s">
        <v>417</v>
      </c>
      <c r="E247" s="24">
        <v>9888</v>
      </c>
      <c r="F247" s="48"/>
      <c r="G247" s="24">
        <v>9888</v>
      </c>
    </row>
    <row r="248" spans="2:7" x14ac:dyDescent="0.35">
      <c r="C248" t="s">
        <v>661</v>
      </c>
      <c r="D248" t="s">
        <v>500</v>
      </c>
      <c r="E248" s="24">
        <v>8127.5</v>
      </c>
      <c r="F248" s="48"/>
      <c r="G248" s="24">
        <v>8127.5</v>
      </c>
    </row>
    <row r="249" spans="2:7" x14ac:dyDescent="0.35">
      <c r="C249" t="s">
        <v>663</v>
      </c>
      <c r="D249" t="s">
        <v>43</v>
      </c>
      <c r="E249" s="24">
        <v>337.5</v>
      </c>
      <c r="F249" s="48">
        <v>-337.5</v>
      </c>
      <c r="G249" s="24">
        <v>0</v>
      </c>
    </row>
    <row r="250" spans="2:7" x14ac:dyDescent="0.35">
      <c r="C250" t="s">
        <v>664</v>
      </c>
      <c r="D250" t="s">
        <v>417</v>
      </c>
      <c r="E250" s="24">
        <v>8819</v>
      </c>
      <c r="F250" s="48"/>
      <c r="G250" s="24">
        <v>8819</v>
      </c>
    </row>
    <row r="251" spans="2:7" x14ac:dyDescent="0.35">
      <c r="C251" t="s">
        <v>671</v>
      </c>
      <c r="D251" t="s">
        <v>417</v>
      </c>
      <c r="E251" s="24">
        <v>14422</v>
      </c>
      <c r="F251" s="48"/>
      <c r="G251" s="24">
        <v>14422</v>
      </c>
    </row>
    <row r="252" spans="2:7" x14ac:dyDescent="0.35">
      <c r="C252" t="s">
        <v>672</v>
      </c>
      <c r="D252" t="s">
        <v>7</v>
      </c>
      <c r="E252" s="24">
        <v>3232</v>
      </c>
      <c r="F252" s="48">
        <v>-3232</v>
      </c>
      <c r="G252" s="24">
        <v>0</v>
      </c>
    </row>
    <row r="253" spans="2:7" x14ac:dyDescent="0.35">
      <c r="C253" t="s">
        <v>673</v>
      </c>
      <c r="D253" t="s">
        <v>417</v>
      </c>
      <c r="E253" s="24">
        <v>7593</v>
      </c>
      <c r="F253" s="48"/>
      <c r="G253" s="24">
        <v>7593</v>
      </c>
    </row>
    <row r="254" spans="2:7" x14ac:dyDescent="0.35">
      <c r="C254" t="s">
        <v>674</v>
      </c>
      <c r="D254" t="s">
        <v>676</v>
      </c>
      <c r="E254" s="24">
        <v>3555</v>
      </c>
      <c r="F254" s="48">
        <v>-3555</v>
      </c>
      <c r="G254" s="24">
        <v>0</v>
      </c>
    </row>
    <row r="255" spans="2:7" x14ac:dyDescent="0.35">
      <c r="B255" s="23" t="s">
        <v>293</v>
      </c>
      <c r="C255" s="23"/>
      <c r="D255" s="23"/>
      <c r="E255" s="25">
        <v>120284.9</v>
      </c>
      <c r="F255" s="49">
        <v>-27516.400000000001</v>
      </c>
      <c r="G255" s="25">
        <v>92768.5</v>
      </c>
    </row>
    <row r="256" spans="2:7" x14ac:dyDescent="0.35">
      <c r="B256">
        <v>4</v>
      </c>
      <c r="C256" t="s">
        <v>691</v>
      </c>
      <c r="D256" t="s">
        <v>500</v>
      </c>
      <c r="E256" s="24">
        <v>6083.5</v>
      </c>
      <c r="F256" s="48">
        <v>-6083.5</v>
      </c>
      <c r="G256" s="24">
        <v>0</v>
      </c>
    </row>
    <row r="257" spans="3:7" x14ac:dyDescent="0.35">
      <c r="C257" t="s">
        <v>694</v>
      </c>
      <c r="D257" t="s">
        <v>417</v>
      </c>
      <c r="E257" s="24">
        <v>9157.5</v>
      </c>
      <c r="F257" s="48"/>
      <c r="G257" s="24">
        <v>9157.5</v>
      </c>
    </row>
    <row r="258" spans="3:7" x14ac:dyDescent="0.35">
      <c r="C258" t="s">
        <v>695</v>
      </c>
      <c r="D258" t="s">
        <v>647</v>
      </c>
      <c r="E258" s="24">
        <v>3480</v>
      </c>
      <c r="F258" s="48"/>
      <c r="G258" s="24">
        <v>3480</v>
      </c>
    </row>
    <row r="259" spans="3:7" x14ac:dyDescent="0.35">
      <c r="C259" t="s">
        <v>696</v>
      </c>
      <c r="D259" t="s">
        <v>417</v>
      </c>
      <c r="E259" s="24">
        <v>10497.5</v>
      </c>
      <c r="F259" s="48"/>
      <c r="G259" s="24">
        <v>10497.5</v>
      </c>
    </row>
    <row r="260" spans="3:7" x14ac:dyDescent="0.35">
      <c r="C260" t="s">
        <v>697</v>
      </c>
      <c r="D260" t="s">
        <v>408</v>
      </c>
      <c r="E260" s="24">
        <v>6361.1</v>
      </c>
      <c r="F260" s="48">
        <v>-6361.1</v>
      </c>
      <c r="G260" s="24">
        <v>0</v>
      </c>
    </row>
    <row r="261" spans="3:7" x14ac:dyDescent="0.35">
      <c r="C261" t="s">
        <v>698</v>
      </c>
      <c r="D261" t="s">
        <v>20</v>
      </c>
      <c r="E261" s="24">
        <v>7316</v>
      </c>
      <c r="F261" s="48"/>
      <c r="G261" s="24">
        <v>7316</v>
      </c>
    </row>
    <row r="262" spans="3:7" x14ac:dyDescent="0.35">
      <c r="C262" t="s">
        <v>699</v>
      </c>
      <c r="D262" t="s">
        <v>60</v>
      </c>
      <c r="E262" s="24">
        <v>5043</v>
      </c>
      <c r="F262" s="48"/>
      <c r="G262" s="24">
        <v>5043</v>
      </c>
    </row>
    <row r="263" spans="3:7" x14ac:dyDescent="0.35">
      <c r="C263" t="s">
        <v>700</v>
      </c>
      <c r="D263" t="s">
        <v>417</v>
      </c>
      <c r="E263" s="24">
        <v>8569.5</v>
      </c>
      <c r="F263" s="48"/>
      <c r="G263" s="24">
        <v>8569.5</v>
      </c>
    </row>
    <row r="264" spans="3:7" x14ac:dyDescent="0.35">
      <c r="C264" t="s">
        <v>701</v>
      </c>
      <c r="D264" t="s">
        <v>716</v>
      </c>
      <c r="E264" s="24">
        <v>3881.5</v>
      </c>
      <c r="F264" s="48">
        <v>-3881.5</v>
      </c>
      <c r="G264" s="24">
        <v>0</v>
      </c>
    </row>
    <row r="265" spans="3:7" x14ac:dyDescent="0.35">
      <c r="C265" t="s">
        <v>702</v>
      </c>
      <c r="D265" t="s">
        <v>647</v>
      </c>
      <c r="E265" s="24">
        <v>590</v>
      </c>
      <c r="F265" s="48"/>
      <c r="G265" s="24">
        <v>590</v>
      </c>
    </row>
    <row r="266" spans="3:7" x14ac:dyDescent="0.35">
      <c r="C266" t="s">
        <v>703</v>
      </c>
      <c r="D266" t="s">
        <v>716</v>
      </c>
      <c r="E266" s="24">
        <v>588</v>
      </c>
      <c r="F266" s="48">
        <v>-588</v>
      </c>
      <c r="G266" s="24">
        <v>0</v>
      </c>
    </row>
    <row r="267" spans="3:7" x14ac:dyDescent="0.35">
      <c r="C267" t="s">
        <v>704</v>
      </c>
      <c r="D267" t="s">
        <v>417</v>
      </c>
      <c r="E267" s="24">
        <v>10975.5</v>
      </c>
      <c r="F267" s="48"/>
      <c r="G267" s="24">
        <v>10975.5</v>
      </c>
    </row>
    <row r="268" spans="3:7" x14ac:dyDescent="0.35">
      <c r="C268" t="s">
        <v>705</v>
      </c>
      <c r="D268" t="s">
        <v>500</v>
      </c>
      <c r="E268" s="24">
        <v>5746</v>
      </c>
      <c r="F268" s="48"/>
      <c r="G268" s="24">
        <v>5746</v>
      </c>
    </row>
    <row r="269" spans="3:7" x14ac:dyDescent="0.35">
      <c r="C269" t="s">
        <v>706</v>
      </c>
      <c r="D269" t="s">
        <v>716</v>
      </c>
      <c r="E269" s="24">
        <v>2175</v>
      </c>
      <c r="F269" s="48">
        <v>-2175</v>
      </c>
      <c r="G269" s="24">
        <v>0</v>
      </c>
    </row>
    <row r="270" spans="3:7" x14ac:dyDescent="0.35">
      <c r="C270" t="s">
        <v>707</v>
      </c>
      <c r="D270" t="s">
        <v>417</v>
      </c>
      <c r="E270" s="24">
        <v>10103.5</v>
      </c>
      <c r="F270" s="48"/>
      <c r="G270" s="24">
        <v>10103.5</v>
      </c>
    </row>
    <row r="271" spans="3:7" x14ac:dyDescent="0.35">
      <c r="C271" t="s">
        <v>708</v>
      </c>
      <c r="D271" t="s">
        <v>676</v>
      </c>
      <c r="E271" s="24">
        <v>14088.5</v>
      </c>
      <c r="F271" s="48"/>
      <c r="G271" s="24">
        <v>14088.5</v>
      </c>
    </row>
    <row r="272" spans="3:7" x14ac:dyDescent="0.35">
      <c r="C272" t="s">
        <v>709</v>
      </c>
      <c r="D272" t="s">
        <v>417</v>
      </c>
      <c r="E272" s="24">
        <v>3076</v>
      </c>
      <c r="F272" s="48"/>
      <c r="G272" s="24">
        <v>3076</v>
      </c>
    </row>
    <row r="273" spans="1:7" x14ac:dyDescent="0.35">
      <c r="C273" t="s">
        <v>710</v>
      </c>
      <c r="D273" t="s">
        <v>721</v>
      </c>
      <c r="E273" s="24">
        <v>1170</v>
      </c>
      <c r="F273" s="48">
        <v>-1170</v>
      </c>
      <c r="G273" s="24">
        <v>0</v>
      </c>
    </row>
    <row r="274" spans="1:7" x14ac:dyDescent="0.35">
      <c r="C274" t="s">
        <v>711</v>
      </c>
      <c r="D274" t="s">
        <v>23</v>
      </c>
      <c r="E274" s="24">
        <v>15222</v>
      </c>
      <c r="F274" s="48"/>
      <c r="G274" s="24">
        <v>15222</v>
      </c>
    </row>
    <row r="275" spans="1:7" x14ac:dyDescent="0.35">
      <c r="C275" t="s">
        <v>712</v>
      </c>
      <c r="D275" t="s">
        <v>721</v>
      </c>
      <c r="E275" s="24">
        <v>68</v>
      </c>
      <c r="F275" s="48">
        <v>-68</v>
      </c>
      <c r="G275" s="24">
        <v>0</v>
      </c>
    </row>
    <row r="276" spans="1:7" x14ac:dyDescent="0.35">
      <c r="C276" t="s">
        <v>727</v>
      </c>
      <c r="D276" t="s">
        <v>7</v>
      </c>
      <c r="E276" s="24">
        <v>2488</v>
      </c>
      <c r="F276" s="48">
        <v>-2488</v>
      </c>
      <c r="G276" s="24">
        <v>0</v>
      </c>
    </row>
    <row r="277" spans="1:7" x14ac:dyDescent="0.35">
      <c r="C277" t="s">
        <v>730</v>
      </c>
      <c r="D277" t="s">
        <v>417</v>
      </c>
      <c r="E277" s="24">
        <v>11151</v>
      </c>
      <c r="F277" s="48"/>
      <c r="G277" s="24">
        <v>11151</v>
      </c>
    </row>
    <row r="278" spans="1:7" x14ac:dyDescent="0.35">
      <c r="C278" t="s">
        <v>732</v>
      </c>
      <c r="D278" t="s">
        <v>676</v>
      </c>
      <c r="E278" s="24">
        <v>3799</v>
      </c>
      <c r="F278" s="48">
        <v>-3799</v>
      </c>
      <c r="G278" s="24">
        <v>0</v>
      </c>
    </row>
    <row r="279" spans="1:7" x14ac:dyDescent="0.35">
      <c r="C279" t="s">
        <v>735</v>
      </c>
      <c r="D279" t="s">
        <v>64</v>
      </c>
      <c r="E279" s="24">
        <v>11160</v>
      </c>
      <c r="F279" s="48"/>
      <c r="G279" s="24">
        <v>11160</v>
      </c>
    </row>
    <row r="280" spans="1:7" x14ac:dyDescent="0.35">
      <c r="C280" t="s">
        <v>736</v>
      </c>
      <c r="D280" t="s">
        <v>500</v>
      </c>
      <c r="E280" s="24">
        <v>5458</v>
      </c>
      <c r="F280" s="48"/>
      <c r="G280" s="24">
        <v>5458</v>
      </c>
    </row>
    <row r="281" spans="1:7" x14ac:dyDescent="0.35">
      <c r="C281" t="s">
        <v>737</v>
      </c>
      <c r="D281" t="s">
        <v>417</v>
      </c>
      <c r="E281" s="24">
        <v>11858.5</v>
      </c>
      <c r="F281" s="48"/>
      <c r="G281" s="24">
        <v>11858.5</v>
      </c>
    </row>
    <row r="282" spans="1:7" x14ac:dyDescent="0.35">
      <c r="C282" t="s">
        <v>738</v>
      </c>
      <c r="D282" t="s">
        <v>408</v>
      </c>
      <c r="E282" s="24">
        <v>6096.1</v>
      </c>
      <c r="F282" s="48"/>
      <c r="G282" s="24">
        <v>6096.1</v>
      </c>
    </row>
    <row r="283" spans="1:7" x14ac:dyDescent="0.35">
      <c r="C283" t="s">
        <v>740</v>
      </c>
      <c r="D283" t="s">
        <v>676</v>
      </c>
      <c r="E283" s="24">
        <v>1350</v>
      </c>
      <c r="F283" s="48"/>
      <c r="G283" s="24">
        <v>1350</v>
      </c>
    </row>
    <row r="284" spans="1:7" x14ac:dyDescent="0.35">
      <c r="C284" t="s">
        <v>741</v>
      </c>
      <c r="D284" t="s">
        <v>417</v>
      </c>
      <c r="E284" s="24">
        <v>15244</v>
      </c>
      <c r="F284" s="48"/>
      <c r="G284" s="24">
        <v>15244</v>
      </c>
    </row>
    <row r="285" spans="1:7" x14ac:dyDescent="0.35">
      <c r="B285" s="23" t="s">
        <v>314</v>
      </c>
      <c r="C285" s="23"/>
      <c r="D285" s="23"/>
      <c r="E285" s="25">
        <v>192796.7</v>
      </c>
      <c r="F285" s="49">
        <v>-26614.1</v>
      </c>
      <c r="G285" s="25">
        <v>166182.6</v>
      </c>
    </row>
    <row r="286" spans="1:7" x14ac:dyDescent="0.35">
      <c r="A286" s="102" t="s">
        <v>594</v>
      </c>
      <c r="B286" s="102"/>
      <c r="C286" s="102"/>
      <c r="D286" s="102"/>
      <c r="E286" s="103">
        <v>507486.19999999995</v>
      </c>
      <c r="F286" s="104">
        <v>-169810.3</v>
      </c>
      <c r="G286" s="103">
        <v>337675.89999999997</v>
      </c>
    </row>
    <row r="287" spans="1:7" x14ac:dyDescent="0.35">
      <c r="A287" t="s">
        <v>135</v>
      </c>
      <c r="E287" s="24">
        <v>1345168.0500000003</v>
      </c>
      <c r="F287" s="48">
        <v>-1007492.1500000003</v>
      </c>
      <c r="G287" s="24">
        <v>337675.89999999997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2022-05-10T14:50:36Z</cp:lastPrinted>
  <dcterms:created xsi:type="dcterms:W3CDTF">2020-07-09T14:04:13Z</dcterms:created>
  <dcterms:modified xsi:type="dcterms:W3CDTF">2022-05-12T05:15:07Z</dcterms:modified>
</cp:coreProperties>
</file>