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"/>
    </mc:Choice>
  </mc:AlternateContent>
  <xr:revisionPtr revIDLastSave="0" documentId="13_ncr:1_{3311E9AA-15B0-4EA5-9CA2-7D3138A2C87B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Sales'!$A$1:$T$989</definedName>
    <definedName name="_xlnm.Print_Area" localSheetId="1">'Customer Aging'!$A$1:$H$35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WSK'!$A$2:$S$107</definedName>
    <definedName name="_xlnm.Print_Area" localSheetId="5">'Sales_by Inv No &amp; by customer'!$N$2:$Z$107</definedName>
    <definedName name="_xlnm.Print_Area" localSheetId="4">'Transport_by month (estimate)'!$A$209:$E$238</definedName>
  </definedNames>
  <calcPr calcId="191029"/>
  <pivotCaches>
    <pivotCache cacheId="2" r:id="rId9"/>
    <pivotCache cacheId="10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3" i="4" l="1"/>
  <c r="O681" i="4"/>
  <c r="O682" i="4"/>
  <c r="O820" i="4"/>
  <c r="O819" i="4"/>
  <c r="O818" i="4"/>
  <c r="O817" i="4"/>
  <c r="O816" i="4"/>
  <c r="O853" i="4"/>
  <c r="O912" i="4"/>
  <c r="O911" i="4"/>
  <c r="O910" i="4"/>
  <c r="O909" i="4"/>
  <c r="O908" i="4"/>
  <c r="O907" i="4"/>
  <c r="O906" i="4"/>
  <c r="O905" i="4"/>
  <c r="O666" i="4"/>
  <c r="O661" i="4"/>
  <c r="O878" i="4"/>
  <c r="O803" i="4"/>
  <c r="O802" i="4"/>
  <c r="O801" i="4"/>
  <c r="O947" i="4"/>
  <c r="P947" i="4" s="1"/>
  <c r="O948" i="4"/>
  <c r="O722" i="4"/>
  <c r="O723" i="4"/>
  <c r="O724" i="4"/>
  <c r="O725" i="4"/>
  <c r="P988" i="4"/>
  <c r="P989" i="4"/>
  <c r="K988" i="4"/>
  <c r="L988" i="4" s="1"/>
  <c r="K989" i="4"/>
  <c r="L989" i="4" s="1"/>
  <c r="B988" i="4"/>
  <c r="C988" i="4"/>
  <c r="B989" i="4"/>
  <c r="C989" i="4"/>
  <c r="P978" i="4"/>
  <c r="P979" i="4"/>
  <c r="P980" i="4"/>
  <c r="P981" i="4"/>
  <c r="P982" i="4"/>
  <c r="P983" i="4"/>
  <c r="P984" i="4"/>
  <c r="P985" i="4"/>
  <c r="P986" i="4"/>
  <c r="P987" i="4"/>
  <c r="K978" i="4"/>
  <c r="L978" i="4" s="1"/>
  <c r="K979" i="4"/>
  <c r="L979" i="4" s="1"/>
  <c r="K980" i="4"/>
  <c r="M980" i="4" s="1"/>
  <c r="K981" i="4"/>
  <c r="L981" i="4" s="1"/>
  <c r="K982" i="4"/>
  <c r="L982" i="4" s="1"/>
  <c r="K983" i="4"/>
  <c r="L983" i="4" s="1"/>
  <c r="K984" i="4"/>
  <c r="M984" i="4" s="1"/>
  <c r="K985" i="4"/>
  <c r="L985" i="4" s="1"/>
  <c r="K986" i="4"/>
  <c r="M986" i="4" s="1"/>
  <c r="K987" i="4"/>
  <c r="L987" i="4" s="1"/>
  <c r="B985" i="4"/>
  <c r="C985" i="4"/>
  <c r="B986" i="4"/>
  <c r="C986" i="4"/>
  <c r="B987" i="4"/>
  <c r="C98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K974" i="4"/>
  <c r="L974" i="4" s="1"/>
  <c r="K975" i="4"/>
  <c r="L975" i="4" s="1"/>
  <c r="K976" i="4"/>
  <c r="M976" i="4" s="1"/>
  <c r="K977" i="4"/>
  <c r="M977" i="4" s="1"/>
  <c r="B974" i="4"/>
  <c r="C974" i="4"/>
  <c r="B975" i="4"/>
  <c r="C975" i="4"/>
  <c r="B976" i="4"/>
  <c r="C976" i="4"/>
  <c r="B977" i="4"/>
  <c r="C977" i="4"/>
  <c r="P970" i="4"/>
  <c r="P971" i="4"/>
  <c r="P972" i="4"/>
  <c r="P973" i="4"/>
  <c r="P974" i="4"/>
  <c r="P975" i="4"/>
  <c r="P976" i="4"/>
  <c r="P977" i="4"/>
  <c r="K970" i="4"/>
  <c r="M970" i="4" s="1"/>
  <c r="K971" i="4"/>
  <c r="L971" i="4" s="1"/>
  <c r="K972" i="4"/>
  <c r="L972" i="4" s="1"/>
  <c r="K973" i="4"/>
  <c r="L973" i="4" s="1"/>
  <c r="B972" i="4"/>
  <c r="C972" i="4"/>
  <c r="B973" i="4"/>
  <c r="C973" i="4"/>
  <c r="K966" i="4"/>
  <c r="M966" i="4" s="1"/>
  <c r="K967" i="4"/>
  <c r="L967" i="4" s="1"/>
  <c r="K968" i="4"/>
  <c r="L968" i="4" s="1"/>
  <c r="K969" i="4"/>
  <c r="L969" i="4" s="1"/>
  <c r="K961" i="4"/>
  <c r="M961" i="4" s="1"/>
  <c r="K962" i="4"/>
  <c r="L962" i="4" s="1"/>
  <c r="K963" i="4"/>
  <c r="M963" i="4" s="1"/>
  <c r="K964" i="4"/>
  <c r="L964" i="4" s="1"/>
  <c r="K965" i="4"/>
  <c r="L965" i="4" s="1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K960" i="4"/>
  <c r="L960" i="4" s="1"/>
  <c r="B957" i="4"/>
  <c r="C957" i="4"/>
  <c r="B958" i="4"/>
  <c r="C958" i="4"/>
  <c r="B959" i="4"/>
  <c r="C959" i="4"/>
  <c r="B960" i="4"/>
  <c r="C960" i="4"/>
  <c r="K947" i="4"/>
  <c r="L947" i="4" s="1"/>
  <c r="K948" i="4"/>
  <c r="L948" i="4" s="1"/>
  <c r="K949" i="4"/>
  <c r="L949" i="4" s="1"/>
  <c r="K950" i="4"/>
  <c r="L950" i="4" s="1"/>
  <c r="K951" i="4"/>
  <c r="L951" i="4" s="1"/>
  <c r="K952" i="4"/>
  <c r="L952" i="4" s="1"/>
  <c r="K953" i="4"/>
  <c r="L953" i="4" s="1"/>
  <c r="K954" i="4"/>
  <c r="L954" i="4" s="1"/>
  <c r="K955" i="4"/>
  <c r="L955" i="4" s="1"/>
  <c r="K956" i="4"/>
  <c r="L956" i="4" s="1"/>
  <c r="K957" i="4"/>
  <c r="L957" i="4" s="1"/>
  <c r="K958" i="4"/>
  <c r="L958" i="4" s="1"/>
  <c r="K959" i="4"/>
  <c r="L959" i="4" s="1"/>
  <c r="K943" i="4"/>
  <c r="L943" i="4" s="1"/>
  <c r="K944" i="4"/>
  <c r="M944" i="4" s="1"/>
  <c r="K945" i="4"/>
  <c r="M945" i="4" s="1"/>
  <c r="K946" i="4"/>
  <c r="M946" i="4" s="1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8" i="4"/>
  <c r="P949" i="4"/>
  <c r="P950" i="4"/>
  <c r="P951" i="4"/>
  <c r="P952" i="4"/>
  <c r="P953" i="4"/>
  <c r="P954" i="4"/>
  <c r="P955" i="4"/>
  <c r="K934" i="4"/>
  <c r="L934" i="4" s="1"/>
  <c r="K935" i="4"/>
  <c r="L935" i="4" s="1"/>
  <c r="K936" i="4"/>
  <c r="M936" i="4" s="1"/>
  <c r="K937" i="4"/>
  <c r="L937" i="4" s="1"/>
  <c r="K938" i="4"/>
  <c r="L938" i="4" s="1"/>
  <c r="K939" i="4"/>
  <c r="L939" i="4" s="1"/>
  <c r="K940" i="4"/>
  <c r="M940" i="4" s="1"/>
  <c r="K941" i="4"/>
  <c r="L941" i="4" s="1"/>
  <c r="K942" i="4"/>
  <c r="L942" i="4" s="1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L970" i="4" l="1"/>
  <c r="M937" i="4"/>
  <c r="M967" i="4"/>
  <c r="L977" i="4"/>
  <c r="L980" i="4"/>
  <c r="M988" i="4"/>
  <c r="M989" i="4"/>
  <c r="L986" i="4"/>
  <c r="M974" i="4"/>
  <c r="M971" i="4"/>
  <c r="L976" i="4"/>
  <c r="M985" i="4"/>
  <c r="L984" i="4"/>
  <c r="M981" i="4"/>
  <c r="M982" i="4"/>
  <c r="M978" i="4"/>
  <c r="M983" i="4"/>
  <c r="M979" i="4"/>
  <c r="M987" i="4"/>
  <c r="M975" i="4"/>
  <c r="M972" i="4"/>
  <c r="M968" i="4"/>
  <c r="M973" i="4"/>
  <c r="M949" i="4"/>
  <c r="L966" i="4"/>
  <c r="M969" i="4"/>
  <c r="M964" i="4"/>
  <c r="M941" i="4"/>
  <c r="L944" i="4"/>
  <c r="L946" i="4"/>
  <c r="M938" i="4"/>
  <c r="M943" i="4"/>
  <c r="M965" i="4"/>
  <c r="L961" i="4"/>
  <c r="L963" i="4"/>
  <c r="M962" i="4"/>
  <c r="M960" i="4"/>
  <c r="M958" i="4"/>
  <c r="M934" i="4"/>
  <c r="L945" i="4"/>
  <c r="M957" i="4"/>
  <c r="L936" i="4"/>
  <c r="M954" i="4"/>
  <c r="M953" i="4"/>
  <c r="M950" i="4"/>
  <c r="M959" i="4"/>
  <c r="M955" i="4"/>
  <c r="M951" i="4"/>
  <c r="M947" i="4"/>
  <c r="M956" i="4"/>
  <c r="M952" i="4"/>
  <c r="M948" i="4"/>
  <c r="M942" i="4"/>
  <c r="L940" i="4"/>
  <c r="M935" i="4"/>
  <c r="M939" i="4"/>
  <c r="B934" i="4" l="1"/>
  <c r="C934" i="4"/>
  <c r="O925" i="4"/>
  <c r="O776" i="4"/>
  <c r="O775" i="4"/>
  <c r="O739" i="4"/>
  <c r="O738" i="4"/>
  <c r="O660" i="4"/>
  <c r="O659" i="4"/>
  <c r="O658" i="4"/>
  <c r="O657" i="4"/>
  <c r="O647" i="4"/>
  <c r="O646" i="4"/>
  <c r="O645" i="4"/>
  <c r="O787" i="4"/>
  <c r="O774" i="4"/>
  <c r="O773" i="4"/>
  <c r="O772" i="4"/>
  <c r="O742" i="4"/>
  <c r="O741" i="4"/>
  <c r="O740" i="4"/>
  <c r="O900" i="4"/>
  <c r="O899" i="4"/>
  <c r="O795" i="4"/>
  <c r="O794" i="4"/>
  <c r="O793" i="4"/>
  <c r="O792" i="4"/>
  <c r="K932" i="4" l="1"/>
  <c r="L932" i="4" s="1"/>
  <c r="K933" i="4"/>
  <c r="M933" i="4" s="1"/>
  <c r="L933" i="4" l="1"/>
  <c r="M932" i="4"/>
  <c r="K930" i="4"/>
  <c r="L930" i="4" s="1"/>
  <c r="K931" i="4"/>
  <c r="L931" i="4" s="1"/>
  <c r="P930" i="4"/>
  <c r="P931" i="4"/>
  <c r="P932" i="4"/>
  <c r="P933" i="4"/>
  <c r="B930" i="4"/>
  <c r="C930" i="4"/>
  <c r="B931" i="4"/>
  <c r="C931" i="4"/>
  <c r="B932" i="4"/>
  <c r="C932" i="4"/>
  <c r="B933" i="4"/>
  <c r="C933" i="4"/>
  <c r="P927" i="4"/>
  <c r="P928" i="4"/>
  <c r="P929" i="4"/>
  <c r="K927" i="4"/>
  <c r="M927" i="4" s="1"/>
  <c r="K928" i="4"/>
  <c r="L928" i="4" s="1"/>
  <c r="K929" i="4"/>
  <c r="L929" i="4" s="1"/>
  <c r="L927" i="4" l="1"/>
  <c r="M930" i="4"/>
  <c r="M931" i="4"/>
  <c r="M928" i="4"/>
  <c r="M929" i="4"/>
  <c r="K919" i="4"/>
  <c r="M919" i="4" s="1"/>
  <c r="K920" i="4"/>
  <c r="L920" i="4" s="1"/>
  <c r="K921" i="4"/>
  <c r="M921" i="4" s="1"/>
  <c r="K922" i="4"/>
  <c r="L922" i="4" s="1"/>
  <c r="K923" i="4"/>
  <c r="M923" i="4" s="1"/>
  <c r="K924" i="4"/>
  <c r="L924" i="4" s="1"/>
  <c r="K925" i="4"/>
  <c r="M925" i="4" s="1"/>
  <c r="K926" i="4"/>
  <c r="M926" i="4" s="1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K913" i="4"/>
  <c r="M913" i="4" s="1"/>
  <c r="K914" i="4"/>
  <c r="L914" i="4" s="1"/>
  <c r="K915" i="4"/>
  <c r="M915" i="4" s="1"/>
  <c r="K916" i="4"/>
  <c r="L916" i="4" s="1"/>
  <c r="K917" i="4"/>
  <c r="L917" i="4" s="1"/>
  <c r="K918" i="4"/>
  <c r="L918" i="4" s="1"/>
  <c r="B914" i="4"/>
  <c r="C914" i="4"/>
  <c r="B915" i="4"/>
  <c r="C915" i="4"/>
  <c r="B916" i="4"/>
  <c r="C916" i="4"/>
  <c r="B917" i="4"/>
  <c r="C917" i="4"/>
  <c r="B918" i="4"/>
  <c r="C918" i="4"/>
  <c r="P905" i="4"/>
  <c r="P906" i="4"/>
  <c r="P907" i="4"/>
  <c r="P908" i="4"/>
  <c r="P909" i="4"/>
  <c r="P910" i="4"/>
  <c r="P911" i="4"/>
  <c r="P912" i="4"/>
  <c r="K905" i="4"/>
  <c r="L905" i="4" s="1"/>
  <c r="K906" i="4"/>
  <c r="L906" i="4" s="1"/>
  <c r="K907" i="4"/>
  <c r="M907" i="4" s="1"/>
  <c r="K908" i="4"/>
  <c r="L908" i="4" s="1"/>
  <c r="K909" i="4"/>
  <c r="M909" i="4" s="1"/>
  <c r="K910" i="4"/>
  <c r="L910" i="4" s="1"/>
  <c r="K911" i="4"/>
  <c r="M911" i="4" s="1"/>
  <c r="K912" i="4"/>
  <c r="L912" i="4" s="1"/>
  <c r="P901" i="4"/>
  <c r="P902" i="4"/>
  <c r="P903" i="4"/>
  <c r="P904" i="4"/>
  <c r="K901" i="4"/>
  <c r="L901" i="4" s="1"/>
  <c r="K902" i="4"/>
  <c r="L902" i="4" s="1"/>
  <c r="K903" i="4"/>
  <c r="L903" i="4" s="1"/>
  <c r="K904" i="4"/>
  <c r="M904" i="4" s="1"/>
  <c r="P899" i="4"/>
  <c r="P900" i="4"/>
  <c r="K899" i="4"/>
  <c r="M899" i="4" s="1"/>
  <c r="K900" i="4"/>
  <c r="L900" i="4" s="1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899" i="4"/>
  <c r="C899" i="4"/>
  <c r="P898" i="4"/>
  <c r="B898" i="4"/>
  <c r="C898" i="4"/>
  <c r="K898" i="4"/>
  <c r="M898" i="4" s="1"/>
  <c r="P864" i="4"/>
  <c r="P865" i="4"/>
  <c r="P869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92" i="4"/>
  <c r="P893" i="4"/>
  <c r="P894" i="4"/>
  <c r="P895" i="4"/>
  <c r="P896" i="4"/>
  <c r="P897" i="4"/>
  <c r="M900" i="4" l="1"/>
  <c r="L915" i="4"/>
  <c r="L909" i="4"/>
  <c r="L911" i="4"/>
  <c r="M916" i="4"/>
  <c r="L923" i="4"/>
  <c r="L899" i="4"/>
  <c r="L919" i="4"/>
  <c r="M912" i="4"/>
  <c r="M905" i="4"/>
  <c r="M922" i="4"/>
  <c r="L907" i="4"/>
  <c r="L913" i="4"/>
  <c r="L926" i="4"/>
  <c r="M908" i="4"/>
  <c r="M917" i="4"/>
  <c r="L898" i="4"/>
  <c r="M901" i="4"/>
  <c r="L925" i="4"/>
  <c r="L921" i="4"/>
  <c r="M920" i="4"/>
  <c r="M924" i="4"/>
  <c r="M914" i="4"/>
  <c r="M918" i="4"/>
  <c r="M910" i="4"/>
  <c r="M906" i="4"/>
  <c r="M902" i="4"/>
  <c r="L904" i="4"/>
  <c r="M903" i="4"/>
  <c r="O703" i="4"/>
  <c r="O702" i="4"/>
  <c r="O701" i="4"/>
  <c r="O891" i="4" l="1"/>
  <c r="P891" i="4" s="1"/>
  <c r="O890" i="4"/>
  <c r="P890" i="4" s="1"/>
  <c r="O889" i="4"/>
  <c r="P889" i="4" s="1"/>
  <c r="O888" i="4"/>
  <c r="P888" i="4" s="1"/>
  <c r="O887" i="4"/>
  <c r="P887" i="4" s="1"/>
  <c r="O615" i="4"/>
  <c r="O614" i="4"/>
  <c r="O613" i="4"/>
  <c r="O602" i="4"/>
  <c r="O601" i="4"/>
  <c r="O600" i="4"/>
  <c r="O559" i="4"/>
  <c r="O558" i="4"/>
  <c r="O871" i="4"/>
  <c r="P871" i="4" s="1"/>
  <c r="O870" i="4"/>
  <c r="P870" i="4" s="1"/>
  <c r="O644" i="4" l="1"/>
  <c r="O641" i="4"/>
  <c r="O640" i="4"/>
  <c r="K893" i="4" l="1"/>
  <c r="L893" i="4" s="1"/>
  <c r="K894" i="4"/>
  <c r="L894" i="4" s="1"/>
  <c r="K895" i="4"/>
  <c r="M895" i="4" s="1"/>
  <c r="K896" i="4"/>
  <c r="L896" i="4" s="1"/>
  <c r="K897" i="4"/>
  <c r="M897" i="4" s="1"/>
  <c r="B893" i="4"/>
  <c r="C893" i="4"/>
  <c r="B894" i="4"/>
  <c r="C894" i="4"/>
  <c r="B895" i="4"/>
  <c r="C895" i="4"/>
  <c r="B896" i="4"/>
  <c r="C896" i="4"/>
  <c r="B897" i="4"/>
  <c r="C897" i="4"/>
  <c r="K878" i="4"/>
  <c r="L878" i="4" s="1"/>
  <c r="K879" i="4"/>
  <c r="M879" i="4" s="1"/>
  <c r="K880" i="4"/>
  <c r="L880" i="4" s="1"/>
  <c r="K881" i="4"/>
  <c r="L881" i="4" s="1"/>
  <c r="K882" i="4"/>
  <c r="L882" i="4" s="1"/>
  <c r="K883" i="4"/>
  <c r="M883" i="4" s="1"/>
  <c r="K884" i="4"/>
  <c r="L884" i="4" s="1"/>
  <c r="K885" i="4"/>
  <c r="L885" i="4" s="1"/>
  <c r="K886" i="4"/>
  <c r="L886" i="4" s="1"/>
  <c r="K887" i="4"/>
  <c r="M887" i="4" s="1"/>
  <c r="K888" i="4"/>
  <c r="L888" i="4" s="1"/>
  <c r="K889" i="4"/>
  <c r="L889" i="4" s="1"/>
  <c r="K890" i="4"/>
  <c r="L890" i="4" s="1"/>
  <c r="K891" i="4"/>
  <c r="M891" i="4" s="1"/>
  <c r="K892" i="4"/>
  <c r="L892" i="4" s="1"/>
  <c r="K872" i="4"/>
  <c r="M872" i="4" s="1"/>
  <c r="K873" i="4"/>
  <c r="L873" i="4" s="1"/>
  <c r="K874" i="4"/>
  <c r="L874" i="4" s="1"/>
  <c r="K875" i="4"/>
  <c r="L875" i="4" s="1"/>
  <c r="K876" i="4"/>
  <c r="M876" i="4" s="1"/>
  <c r="K877" i="4"/>
  <c r="L877" i="4" s="1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O868" i="4"/>
  <c r="P868" i="4" s="1"/>
  <c r="O867" i="4"/>
  <c r="P867" i="4" s="1"/>
  <c r="O866" i="4"/>
  <c r="P866" i="4" s="1"/>
  <c r="O852" i="4"/>
  <c r="P852" i="4" s="1"/>
  <c r="O851" i="4"/>
  <c r="P851" i="4" s="1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3" i="4"/>
  <c r="P854" i="4"/>
  <c r="P855" i="4"/>
  <c r="P856" i="4"/>
  <c r="P857" i="4"/>
  <c r="P858" i="4"/>
  <c r="P859" i="4"/>
  <c r="P860" i="4"/>
  <c r="P861" i="4"/>
  <c r="P862" i="4"/>
  <c r="P863" i="4"/>
  <c r="O677" i="4"/>
  <c r="O680" i="4"/>
  <c r="O679" i="4"/>
  <c r="O678" i="4"/>
  <c r="M896" i="4" l="1"/>
  <c r="M877" i="4"/>
  <c r="L897" i="4"/>
  <c r="M893" i="4"/>
  <c r="L895" i="4"/>
  <c r="M894" i="4"/>
  <c r="M873" i="4"/>
  <c r="M885" i="4"/>
  <c r="M889" i="4"/>
  <c r="L883" i="4"/>
  <c r="L879" i="4"/>
  <c r="M880" i="4"/>
  <c r="M881" i="4"/>
  <c r="L891" i="4"/>
  <c r="L887" i="4"/>
  <c r="M874" i="4"/>
  <c r="M892" i="4"/>
  <c r="M888" i="4"/>
  <c r="M884" i="4"/>
  <c r="L876" i="4"/>
  <c r="L872" i="4"/>
  <c r="M890" i="4"/>
  <c r="M886" i="4"/>
  <c r="M882" i="4"/>
  <c r="M878" i="4"/>
  <c r="M875" i="4"/>
  <c r="K834" i="4"/>
  <c r="L834" i="4" s="1"/>
  <c r="K835" i="4"/>
  <c r="L835" i="4" s="1"/>
  <c r="K836" i="4"/>
  <c r="L836" i="4" s="1"/>
  <c r="K837" i="4"/>
  <c r="L837" i="4" s="1"/>
  <c r="K838" i="4"/>
  <c r="M838" i="4" s="1"/>
  <c r="K839" i="4"/>
  <c r="L839" i="4" s="1"/>
  <c r="K840" i="4"/>
  <c r="L840" i="4" s="1"/>
  <c r="K841" i="4"/>
  <c r="L841" i="4" s="1"/>
  <c r="K842" i="4"/>
  <c r="M842" i="4" s="1"/>
  <c r="K843" i="4"/>
  <c r="M843" i="4" s="1"/>
  <c r="K844" i="4"/>
  <c r="L844" i="4" s="1"/>
  <c r="K845" i="4"/>
  <c r="L845" i="4" s="1"/>
  <c r="K846" i="4"/>
  <c r="M846" i="4" s="1"/>
  <c r="K847" i="4"/>
  <c r="M847" i="4" s="1"/>
  <c r="K848" i="4"/>
  <c r="L848" i="4" s="1"/>
  <c r="K849" i="4"/>
  <c r="L849" i="4" s="1"/>
  <c r="K850" i="4"/>
  <c r="M850" i="4" s="1"/>
  <c r="K851" i="4"/>
  <c r="L851" i="4" s="1"/>
  <c r="K852" i="4"/>
  <c r="M852" i="4" s="1"/>
  <c r="K853" i="4"/>
  <c r="L853" i="4" s="1"/>
  <c r="K854" i="4"/>
  <c r="M854" i="4" s="1"/>
  <c r="K855" i="4"/>
  <c r="L855" i="4" s="1"/>
  <c r="K856" i="4"/>
  <c r="L856" i="4" s="1"/>
  <c r="K857" i="4"/>
  <c r="L857" i="4" s="1"/>
  <c r="K858" i="4"/>
  <c r="M858" i="4" s="1"/>
  <c r="K859" i="4"/>
  <c r="L859" i="4" s="1"/>
  <c r="K860" i="4"/>
  <c r="M860" i="4" s="1"/>
  <c r="K861" i="4"/>
  <c r="L861" i="4" s="1"/>
  <c r="K862" i="4"/>
  <c r="M862" i="4" s="1"/>
  <c r="K863" i="4"/>
  <c r="M863" i="4" s="1"/>
  <c r="K864" i="4"/>
  <c r="M864" i="4" s="1"/>
  <c r="K865" i="4"/>
  <c r="L865" i="4" s="1"/>
  <c r="K866" i="4"/>
  <c r="M866" i="4" s="1"/>
  <c r="K867" i="4"/>
  <c r="L867" i="4" s="1"/>
  <c r="K868" i="4"/>
  <c r="M868" i="4" s="1"/>
  <c r="K869" i="4"/>
  <c r="L869" i="4" s="1"/>
  <c r="K870" i="4"/>
  <c r="M870" i="4" s="1"/>
  <c r="K871" i="4"/>
  <c r="M871" i="4" s="1"/>
  <c r="O639" i="4"/>
  <c r="O638" i="4"/>
  <c r="O637" i="4"/>
  <c r="O636" i="4"/>
  <c r="O635" i="4"/>
  <c r="O634" i="4"/>
  <c r="O633" i="4"/>
  <c r="O624" i="4"/>
  <c r="O623" i="4"/>
  <c r="O622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M848" i="4" l="1"/>
  <c r="L838" i="4"/>
  <c r="L866" i="4"/>
  <c r="L862" i="4"/>
  <c r="L870" i="4"/>
  <c r="L864" i="4"/>
  <c r="M836" i="4"/>
  <c r="M844" i="4"/>
  <c r="L860" i="4"/>
  <c r="L846" i="4"/>
  <c r="L871" i="4"/>
  <c r="M855" i="4"/>
  <c r="L850" i="4"/>
  <c r="L868" i="4"/>
  <c r="L863" i="4"/>
  <c r="L852" i="4"/>
  <c r="L843" i="4"/>
  <c r="M859" i="4"/>
  <c r="L854" i="4"/>
  <c r="L847" i="4"/>
  <c r="M839" i="4"/>
  <c r="M834" i="4"/>
  <c r="M867" i="4"/>
  <c r="M856" i="4"/>
  <c r="M851" i="4"/>
  <c r="M840" i="4"/>
  <c r="M835" i="4"/>
  <c r="L858" i="4"/>
  <c r="L842" i="4"/>
  <c r="M869" i="4"/>
  <c r="M865" i="4"/>
  <c r="M861" i="4"/>
  <c r="M857" i="4"/>
  <c r="M853" i="4"/>
  <c r="M849" i="4"/>
  <c r="M845" i="4"/>
  <c r="M837" i="4"/>
  <c r="M841" i="4"/>
  <c r="O617" i="4"/>
  <c r="O620" i="4"/>
  <c r="O619" i="4"/>
  <c r="O618" i="4"/>
  <c r="O616" i="4"/>
  <c r="O612" i="4"/>
  <c r="O611" i="4"/>
  <c r="O610" i="4"/>
  <c r="O587" i="4"/>
  <c r="O586" i="4"/>
  <c r="O585" i="4"/>
  <c r="O584" i="4"/>
  <c r="O583" i="4"/>
  <c r="O582" i="4"/>
  <c r="O581" i="4"/>
  <c r="O540" i="4"/>
  <c r="O539" i="4"/>
  <c r="O538" i="4"/>
  <c r="O537" i="4"/>
  <c r="O536" i="4"/>
  <c r="O524" i="4"/>
  <c r="O523" i="4"/>
  <c r="O522" i="4"/>
  <c r="O552" i="4"/>
  <c r="O551" i="4"/>
  <c r="O550" i="4"/>
  <c r="O535" i="4"/>
  <c r="O534" i="4"/>
  <c r="O553" i="4"/>
  <c r="O533" i="4"/>
  <c r="O532" i="4"/>
  <c r="O531" i="4"/>
  <c r="O530" i="4"/>
  <c r="O529" i="4"/>
  <c r="O528" i="4"/>
  <c r="O527" i="4"/>
  <c r="O526" i="4"/>
  <c r="O525" i="4"/>
  <c r="O631" i="4"/>
  <c r="O630" i="4"/>
  <c r="O629" i="4"/>
  <c r="O628" i="4"/>
  <c r="O627" i="4"/>
  <c r="O626" i="4"/>
  <c r="O625" i="4"/>
  <c r="O566" i="4"/>
  <c r="O565" i="4"/>
  <c r="O811" i="4"/>
  <c r="P811" i="4" s="1"/>
  <c r="O810" i="4"/>
  <c r="P810" i="4" s="1"/>
  <c r="O809" i="4"/>
  <c r="P809" i="4" s="1"/>
  <c r="O808" i="4"/>
  <c r="P808" i="4" s="1"/>
  <c r="O564" i="4"/>
  <c r="O563" i="4"/>
  <c r="O562" i="4"/>
  <c r="O561" i="4"/>
  <c r="O560" i="4"/>
  <c r="O714" i="4"/>
  <c r="O713" i="4"/>
  <c r="O712" i="4"/>
  <c r="O711" i="4"/>
  <c r="O764" i="4"/>
  <c r="P764" i="4" s="1"/>
  <c r="O786" i="4"/>
  <c r="P786" i="4" s="1"/>
  <c r="O785" i="4"/>
  <c r="P785" i="4" s="1"/>
  <c r="O784" i="4"/>
  <c r="P784" i="4" s="1"/>
  <c r="O783" i="4"/>
  <c r="P783" i="4" s="1"/>
  <c r="O782" i="4"/>
  <c r="P782" i="4" s="1"/>
  <c r="O781" i="4"/>
  <c r="P781" i="4" s="1"/>
  <c r="O830" i="4"/>
  <c r="P830" i="4" s="1"/>
  <c r="O829" i="4"/>
  <c r="P829" i="4" s="1"/>
  <c r="O828" i="4"/>
  <c r="P828" i="4" s="1"/>
  <c r="O827" i="4"/>
  <c r="P827" i="4" s="1"/>
  <c r="O826" i="4"/>
  <c r="P826" i="4" s="1"/>
  <c r="O752" i="4"/>
  <c r="O695" i="4"/>
  <c r="O694" i="4"/>
  <c r="O665" i="4"/>
  <c r="O664" i="4"/>
  <c r="O663" i="4"/>
  <c r="O662" i="4"/>
  <c r="O753" i="4"/>
  <c r="O751" i="4"/>
  <c r="O750" i="4"/>
  <c r="O749" i="4"/>
  <c r="O748" i="4"/>
  <c r="B838" i="4"/>
  <c r="C838" i="4"/>
  <c r="B839" i="4"/>
  <c r="C839" i="4"/>
  <c r="B837" i="4"/>
  <c r="C837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K827" i="4"/>
  <c r="L827" i="4" s="1"/>
  <c r="K828" i="4"/>
  <c r="L828" i="4" s="1"/>
  <c r="K829" i="4"/>
  <c r="M829" i="4" s="1"/>
  <c r="K830" i="4"/>
  <c r="L830" i="4" s="1"/>
  <c r="K831" i="4"/>
  <c r="L831" i="4" s="1"/>
  <c r="K832" i="4"/>
  <c r="L832" i="4" s="1"/>
  <c r="K833" i="4"/>
  <c r="M833" i="4" s="1"/>
  <c r="B827" i="4"/>
  <c r="C827" i="4"/>
  <c r="B828" i="4"/>
  <c r="C828" i="4"/>
  <c r="B829" i="4"/>
  <c r="C829" i="4"/>
  <c r="B830" i="4"/>
  <c r="C830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K805" i="4"/>
  <c r="L805" i="4" s="1"/>
  <c r="K806" i="4"/>
  <c r="L806" i="4" s="1"/>
  <c r="K807" i="4"/>
  <c r="M807" i="4" s="1"/>
  <c r="K808" i="4"/>
  <c r="L808" i="4" s="1"/>
  <c r="K809" i="4"/>
  <c r="L809" i="4" s="1"/>
  <c r="K810" i="4"/>
  <c r="L810" i="4" s="1"/>
  <c r="K811" i="4"/>
  <c r="M811" i="4" s="1"/>
  <c r="K812" i="4"/>
  <c r="L812" i="4" s="1"/>
  <c r="K813" i="4"/>
  <c r="L813" i="4" s="1"/>
  <c r="K814" i="4"/>
  <c r="L814" i="4" s="1"/>
  <c r="K815" i="4"/>
  <c r="M815" i="4" s="1"/>
  <c r="K816" i="4"/>
  <c r="L816" i="4" s="1"/>
  <c r="K817" i="4"/>
  <c r="L817" i="4" s="1"/>
  <c r="K818" i="4"/>
  <c r="L818" i="4" s="1"/>
  <c r="K819" i="4"/>
  <c r="M819" i="4" s="1"/>
  <c r="K820" i="4"/>
  <c r="L820" i="4" s="1"/>
  <c r="K821" i="4"/>
  <c r="L821" i="4" s="1"/>
  <c r="K822" i="4"/>
  <c r="L822" i="4" s="1"/>
  <c r="K823" i="4"/>
  <c r="M823" i="4" s="1"/>
  <c r="K824" i="4"/>
  <c r="L824" i="4" s="1"/>
  <c r="K825" i="4"/>
  <c r="L825" i="4" s="1"/>
  <c r="K826" i="4"/>
  <c r="L826" i="4" s="1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K794" i="4"/>
  <c r="L794" i="4" s="1"/>
  <c r="K795" i="4"/>
  <c r="L795" i="4" s="1"/>
  <c r="K796" i="4"/>
  <c r="M796" i="4" s="1"/>
  <c r="K797" i="4"/>
  <c r="L797" i="4" s="1"/>
  <c r="K798" i="4"/>
  <c r="M798" i="4" s="1"/>
  <c r="K799" i="4"/>
  <c r="L799" i="4" s="1"/>
  <c r="K800" i="4"/>
  <c r="M800" i="4" s="1"/>
  <c r="K801" i="4"/>
  <c r="L801" i="4" s="1"/>
  <c r="K802" i="4"/>
  <c r="M802" i="4" s="1"/>
  <c r="K803" i="4"/>
  <c r="L803" i="4" s="1"/>
  <c r="K804" i="4"/>
  <c r="M804" i="4" s="1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K775" i="4"/>
  <c r="M775" i="4" s="1"/>
  <c r="K776" i="4"/>
  <c r="L776" i="4" s="1"/>
  <c r="K777" i="4"/>
  <c r="L777" i="4" s="1"/>
  <c r="K778" i="4"/>
  <c r="L778" i="4" s="1"/>
  <c r="K779" i="4"/>
  <c r="M779" i="4" s="1"/>
  <c r="K780" i="4"/>
  <c r="M780" i="4" s="1"/>
  <c r="K781" i="4"/>
  <c r="L781" i="4" s="1"/>
  <c r="K782" i="4"/>
  <c r="L782" i="4" s="1"/>
  <c r="K783" i="4"/>
  <c r="M783" i="4" s="1"/>
  <c r="K784" i="4"/>
  <c r="L784" i="4" s="1"/>
  <c r="K785" i="4"/>
  <c r="M785" i="4" s="1"/>
  <c r="K786" i="4"/>
  <c r="L786" i="4" s="1"/>
  <c r="K787" i="4"/>
  <c r="M787" i="4" s="1"/>
  <c r="K788" i="4"/>
  <c r="L788" i="4" s="1"/>
  <c r="K789" i="4"/>
  <c r="L789" i="4" s="1"/>
  <c r="K790" i="4"/>
  <c r="L790" i="4" s="1"/>
  <c r="K791" i="4"/>
  <c r="M791" i="4" s="1"/>
  <c r="K792" i="4"/>
  <c r="L792" i="4" s="1"/>
  <c r="K793" i="4"/>
  <c r="L793" i="4" s="1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7" i="4"/>
  <c r="P788" i="4"/>
  <c r="P789" i="4"/>
  <c r="P790" i="4"/>
  <c r="P791" i="4"/>
  <c r="P792" i="4"/>
  <c r="P793" i="4"/>
  <c r="K763" i="4"/>
  <c r="K764" i="4"/>
  <c r="L764" i="4" s="1"/>
  <c r="K765" i="4"/>
  <c r="L765" i="4" s="1"/>
  <c r="K766" i="4"/>
  <c r="L766" i="4" s="1"/>
  <c r="K767" i="4"/>
  <c r="L767" i="4" s="1"/>
  <c r="K768" i="4"/>
  <c r="M768" i="4" s="1"/>
  <c r="K769" i="4"/>
  <c r="L769" i="4" s="1"/>
  <c r="K770" i="4"/>
  <c r="L770" i="4" s="1"/>
  <c r="K771" i="4"/>
  <c r="M771" i="4" s="1"/>
  <c r="K772" i="4"/>
  <c r="L772" i="4" s="1"/>
  <c r="K773" i="4"/>
  <c r="L773" i="4" s="1"/>
  <c r="K774" i="4"/>
  <c r="L774" i="4" s="1"/>
  <c r="L829" i="4" l="1"/>
  <c r="M765" i="4"/>
  <c r="M764" i="4"/>
  <c r="M808" i="4"/>
  <c r="M830" i="4"/>
  <c r="L768" i="4"/>
  <c r="L783" i="4"/>
  <c r="M824" i="4"/>
  <c r="L800" i="4"/>
  <c r="M781" i="4"/>
  <c r="L802" i="4"/>
  <c r="M816" i="4"/>
  <c r="M813" i="4"/>
  <c r="L807" i="4"/>
  <c r="M827" i="4"/>
  <c r="L833" i="4"/>
  <c r="M831" i="4"/>
  <c r="M832" i="4"/>
  <c r="M828" i="4"/>
  <c r="M821" i="4"/>
  <c r="M825" i="4"/>
  <c r="L823" i="4"/>
  <c r="M820" i="4"/>
  <c r="M817" i="4"/>
  <c r="L819" i="4"/>
  <c r="L815" i="4"/>
  <c r="M812" i="4"/>
  <c r="L811" i="4"/>
  <c r="M809" i="4"/>
  <c r="M805" i="4"/>
  <c r="L804" i="4"/>
  <c r="M801" i="4"/>
  <c r="L796" i="4"/>
  <c r="L798" i="4"/>
  <c r="M797" i="4"/>
  <c r="M826" i="4"/>
  <c r="M822" i="4"/>
  <c r="M818" i="4"/>
  <c r="M814" i="4"/>
  <c r="M810" i="4"/>
  <c r="M806" i="4"/>
  <c r="M794" i="4"/>
  <c r="M803" i="4"/>
  <c r="M795" i="4"/>
  <c r="M799" i="4"/>
  <c r="M792" i="4"/>
  <c r="M793" i="4"/>
  <c r="M788" i="4"/>
  <c r="L787" i="4"/>
  <c r="L785" i="4"/>
  <c r="M776" i="4"/>
  <c r="L780" i="4"/>
  <c r="M777" i="4"/>
  <c r="L771" i="4"/>
  <c r="M789" i="4"/>
  <c r="M784" i="4"/>
  <c r="L779" i="4"/>
  <c r="L775" i="4"/>
  <c r="M767" i="4"/>
  <c r="M770" i="4"/>
  <c r="L791" i="4"/>
  <c r="M774" i="4"/>
  <c r="M772" i="4"/>
  <c r="M790" i="4"/>
  <c r="M786" i="4"/>
  <c r="M782" i="4"/>
  <c r="M778" i="4"/>
  <c r="M769" i="4"/>
  <c r="M773" i="4"/>
  <c r="M766" i="4"/>
  <c r="P759" i="4" l="1"/>
  <c r="P760" i="4"/>
  <c r="P761" i="4"/>
  <c r="P762" i="4"/>
  <c r="P763" i="4"/>
  <c r="K759" i="4"/>
  <c r="L759" i="4" s="1"/>
  <c r="K760" i="4"/>
  <c r="L760" i="4" s="1"/>
  <c r="K761" i="4"/>
  <c r="M761" i="4" s="1"/>
  <c r="K762" i="4"/>
  <c r="L762" i="4" s="1"/>
  <c r="L763" i="4"/>
  <c r="M763" i="4"/>
  <c r="M759" i="4" l="1"/>
  <c r="L761" i="4"/>
  <c r="M762" i="4"/>
  <c r="M760" i="4"/>
  <c r="B760" i="4" l="1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59" i="4"/>
  <c r="C759" i="4"/>
  <c r="E238" i="7"/>
  <c r="E153" i="7"/>
  <c r="O696" i="4" l="1"/>
  <c r="O728" i="4"/>
  <c r="O727" i="4"/>
  <c r="O656" i="4"/>
  <c r="O655" i="4"/>
  <c r="O654" i="4"/>
  <c r="O653" i="4"/>
  <c r="O652" i="4"/>
  <c r="O737" i="4"/>
  <c r="O736" i="4"/>
  <c r="O735" i="4"/>
  <c r="O734" i="4"/>
  <c r="O518" i="4"/>
  <c r="O547" i="4"/>
  <c r="O546" i="4"/>
  <c r="O545" i="4"/>
  <c r="O544" i="4"/>
  <c r="O517" i="4"/>
  <c r="O516" i="4"/>
  <c r="O515" i="4"/>
  <c r="O514" i="4"/>
  <c r="O513" i="4"/>
  <c r="O512" i="4"/>
  <c r="O473" i="4" l="1"/>
  <c r="O472" i="4"/>
  <c r="O468" i="4"/>
  <c r="O467" i="4"/>
  <c r="O466" i="4"/>
  <c r="O465" i="4"/>
  <c r="O726" i="4" l="1"/>
  <c r="O721" i="4"/>
  <c r="O720" i="4"/>
  <c r="O719" i="4"/>
  <c r="O718" i="4"/>
  <c r="O705" i="4"/>
  <c r="O704" i="4"/>
  <c r="O632" i="4"/>
  <c r="O609" i="4"/>
  <c r="O574" i="4"/>
  <c r="O549" i="4"/>
  <c r="O548" i="4"/>
  <c r="O321" i="4"/>
  <c r="O109" i="4"/>
  <c r="O108" i="4"/>
  <c r="O107" i="4"/>
  <c r="O106" i="4"/>
  <c r="O30" i="4"/>
  <c r="O591" i="4"/>
  <c r="O590" i="4"/>
  <c r="O589" i="4"/>
  <c r="O693" i="4"/>
  <c r="O692" i="4"/>
  <c r="O691" i="4"/>
  <c r="O690" i="4"/>
  <c r="O689" i="4"/>
  <c r="O688" i="4"/>
  <c r="O567" i="4"/>
  <c r="O588" i="4"/>
  <c r="O570" i="4"/>
  <c r="O569" i="4"/>
  <c r="O568" i="4"/>
  <c r="O676" i="4" l="1"/>
  <c r="O675" i="4"/>
  <c r="O674" i="4"/>
  <c r="O673" i="4"/>
  <c r="O672" i="4"/>
  <c r="O521" i="4"/>
  <c r="O520" i="4"/>
  <c r="O507" i="4"/>
  <c r="O506" i="4"/>
  <c r="O505" i="4"/>
  <c r="O504" i="4"/>
  <c r="O503" i="4"/>
  <c r="O498" i="4"/>
  <c r="O497" i="4"/>
  <c r="O496" i="4"/>
  <c r="O495" i="4"/>
  <c r="O486" i="4"/>
  <c r="O488" i="4"/>
  <c r="O487" i="4"/>
  <c r="O485" i="4"/>
  <c r="O484" i="4"/>
  <c r="K755" i="4"/>
  <c r="L755" i="4" s="1"/>
  <c r="K756" i="4"/>
  <c r="L756" i="4" s="1"/>
  <c r="K757" i="4"/>
  <c r="M757" i="4" s="1"/>
  <c r="K758" i="4"/>
  <c r="L758" i="4" s="1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K738" i="4"/>
  <c r="L738" i="4" s="1"/>
  <c r="K739" i="4"/>
  <c r="L739" i="4" s="1"/>
  <c r="K740" i="4"/>
  <c r="M740" i="4" s="1"/>
  <c r="K741" i="4"/>
  <c r="L741" i="4" s="1"/>
  <c r="K742" i="4"/>
  <c r="L742" i="4" s="1"/>
  <c r="K743" i="4"/>
  <c r="L743" i="4" s="1"/>
  <c r="K744" i="4"/>
  <c r="M744" i="4" s="1"/>
  <c r="K745" i="4"/>
  <c r="L745" i="4" s="1"/>
  <c r="K746" i="4"/>
  <c r="L746" i="4" s="1"/>
  <c r="K747" i="4"/>
  <c r="L747" i="4" s="1"/>
  <c r="K748" i="4"/>
  <c r="L748" i="4" s="1"/>
  <c r="K749" i="4"/>
  <c r="L749" i="4" s="1"/>
  <c r="K750" i="4"/>
  <c r="L750" i="4" s="1"/>
  <c r="K751" i="4"/>
  <c r="L751" i="4" s="1"/>
  <c r="K752" i="4"/>
  <c r="L752" i="4" s="1"/>
  <c r="K753" i="4"/>
  <c r="L753" i="4" s="1"/>
  <c r="K754" i="4"/>
  <c r="L754" i="4" s="1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K726" i="4"/>
  <c r="L726" i="4" s="1"/>
  <c r="K727" i="4"/>
  <c r="L727" i="4" s="1"/>
  <c r="K728" i="4"/>
  <c r="M728" i="4" s="1"/>
  <c r="K729" i="4"/>
  <c r="L729" i="4" s="1"/>
  <c r="K730" i="4"/>
  <c r="L730" i="4" s="1"/>
  <c r="K731" i="4"/>
  <c r="M731" i="4" s="1"/>
  <c r="K732" i="4"/>
  <c r="L732" i="4" s="1"/>
  <c r="K733" i="4"/>
  <c r="L733" i="4" s="1"/>
  <c r="K734" i="4"/>
  <c r="L734" i="4" s="1"/>
  <c r="K735" i="4"/>
  <c r="M735" i="4" s="1"/>
  <c r="K736" i="4"/>
  <c r="L736" i="4" s="1"/>
  <c r="K737" i="4"/>
  <c r="L737" i="4" s="1"/>
  <c r="B734" i="4"/>
  <c r="C734" i="4"/>
  <c r="B735" i="4"/>
  <c r="C735" i="4"/>
  <c r="B736" i="4"/>
  <c r="C736" i="4"/>
  <c r="B737" i="4"/>
  <c r="C737" i="4"/>
  <c r="M733" i="4" l="1"/>
  <c r="M736" i="4"/>
  <c r="M729" i="4"/>
  <c r="L731" i="4"/>
  <c r="M726" i="4"/>
  <c r="M753" i="4"/>
  <c r="L744" i="4"/>
  <c r="M752" i="4"/>
  <c r="M745" i="4"/>
  <c r="M758" i="4"/>
  <c r="M755" i="4"/>
  <c r="L757" i="4"/>
  <c r="M748" i="4"/>
  <c r="M756" i="4"/>
  <c r="M749" i="4"/>
  <c r="M741" i="4"/>
  <c r="L740" i="4"/>
  <c r="M754" i="4"/>
  <c r="M750" i="4"/>
  <c r="M746" i="4"/>
  <c r="M742" i="4"/>
  <c r="M738" i="4"/>
  <c r="M751" i="4"/>
  <c r="M747" i="4"/>
  <c r="M743" i="4"/>
  <c r="M739" i="4"/>
  <c r="M737" i="4"/>
  <c r="L735" i="4"/>
  <c r="M732" i="4"/>
  <c r="M727" i="4"/>
  <c r="L728" i="4"/>
  <c r="M730" i="4"/>
  <c r="M734" i="4"/>
  <c r="P729" i="4" l="1"/>
  <c r="P730" i="4"/>
  <c r="P731" i="4"/>
  <c r="P732" i="4"/>
  <c r="P733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P724" i="4"/>
  <c r="P725" i="4"/>
  <c r="P726" i="4"/>
  <c r="P727" i="4"/>
  <c r="P728" i="4"/>
  <c r="K724" i="4"/>
  <c r="L724" i="4" s="1"/>
  <c r="K725" i="4"/>
  <c r="M725" i="4" s="1"/>
  <c r="C724" i="4"/>
  <c r="B723" i="4"/>
  <c r="B724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L725" i="4" l="1"/>
  <c r="M72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C723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K701" i="4"/>
  <c r="L701" i="4" s="1"/>
  <c r="K702" i="4"/>
  <c r="L702" i="4" s="1"/>
  <c r="K703" i="4"/>
  <c r="M703" i="4" s="1"/>
  <c r="K704" i="4"/>
  <c r="M704" i="4" s="1"/>
  <c r="K705" i="4"/>
  <c r="L705" i="4" s="1"/>
  <c r="K706" i="4"/>
  <c r="L706" i="4" s="1"/>
  <c r="K707" i="4"/>
  <c r="M707" i="4" s="1"/>
  <c r="K708" i="4"/>
  <c r="L708" i="4" s="1"/>
  <c r="K709" i="4"/>
  <c r="L709" i="4" s="1"/>
  <c r="K710" i="4"/>
  <c r="L710" i="4" s="1"/>
  <c r="K711" i="4"/>
  <c r="M711" i="4" s="1"/>
  <c r="K712" i="4"/>
  <c r="L712" i="4" s="1"/>
  <c r="K713" i="4"/>
  <c r="L713" i="4" s="1"/>
  <c r="K714" i="4"/>
  <c r="L714" i="4" s="1"/>
  <c r="K715" i="4"/>
  <c r="M715" i="4" s="1"/>
  <c r="K716" i="4"/>
  <c r="M716" i="4" s="1"/>
  <c r="K717" i="4"/>
  <c r="L717" i="4" s="1"/>
  <c r="K718" i="4"/>
  <c r="L718" i="4" s="1"/>
  <c r="K719" i="4"/>
  <c r="M719" i="4" s="1"/>
  <c r="K720" i="4"/>
  <c r="L720" i="4" s="1"/>
  <c r="K721" i="4"/>
  <c r="L721" i="4" s="1"/>
  <c r="K722" i="4"/>
  <c r="L722" i="4" s="1"/>
  <c r="K723" i="4"/>
  <c r="M723" i="4" s="1"/>
  <c r="M720" i="4" l="1"/>
  <c r="L723" i="4"/>
  <c r="M717" i="4"/>
  <c r="M721" i="4"/>
  <c r="L719" i="4"/>
  <c r="L716" i="4"/>
  <c r="L715" i="4"/>
  <c r="M709" i="4"/>
  <c r="L711" i="4"/>
  <c r="M701" i="4"/>
  <c r="M712" i="4"/>
  <c r="L703" i="4"/>
  <c r="M713" i="4"/>
  <c r="L707" i="4"/>
  <c r="M708" i="4"/>
  <c r="M705" i="4"/>
  <c r="L704" i="4"/>
  <c r="M718" i="4"/>
  <c r="M710" i="4"/>
  <c r="M706" i="4"/>
  <c r="M702" i="4"/>
  <c r="M722" i="4"/>
  <c r="M714" i="4"/>
  <c r="P694" i="4" l="1"/>
  <c r="P695" i="4"/>
  <c r="P696" i="4"/>
  <c r="P697" i="4"/>
  <c r="P698" i="4"/>
  <c r="P699" i="4"/>
  <c r="P700" i="4"/>
  <c r="K694" i="4"/>
  <c r="L694" i="4" s="1"/>
  <c r="K695" i="4"/>
  <c r="L695" i="4" s="1"/>
  <c r="K696" i="4"/>
  <c r="M696" i="4" s="1"/>
  <c r="K697" i="4"/>
  <c r="L697" i="4" s="1"/>
  <c r="K698" i="4"/>
  <c r="L698" i="4" s="1"/>
  <c r="K699" i="4"/>
  <c r="L699" i="4" s="1"/>
  <c r="K700" i="4"/>
  <c r="M700" i="4" s="1"/>
  <c r="P688" i="4"/>
  <c r="P689" i="4"/>
  <c r="P690" i="4"/>
  <c r="P691" i="4"/>
  <c r="P692" i="4"/>
  <c r="P693" i="4"/>
  <c r="K688" i="4"/>
  <c r="L688" i="4" s="1"/>
  <c r="K689" i="4"/>
  <c r="L689" i="4" s="1"/>
  <c r="K690" i="4"/>
  <c r="M690" i="4" s="1"/>
  <c r="K691" i="4"/>
  <c r="L691" i="4" s="1"/>
  <c r="K692" i="4"/>
  <c r="L692" i="4" s="1"/>
  <c r="K693" i="4"/>
  <c r="L693" i="4" s="1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P684" i="4"/>
  <c r="P685" i="4"/>
  <c r="P686" i="4"/>
  <c r="P687" i="4"/>
  <c r="K685" i="4"/>
  <c r="L685" i="4" s="1"/>
  <c r="K686" i="4"/>
  <c r="L686" i="4" s="1"/>
  <c r="K687" i="4"/>
  <c r="M687" i="4" s="1"/>
  <c r="K684" i="4"/>
  <c r="L684" i="4" s="1"/>
  <c r="B687" i="4"/>
  <c r="C687" i="4"/>
  <c r="B684" i="4"/>
  <c r="C684" i="4"/>
  <c r="B685" i="4"/>
  <c r="C685" i="4"/>
  <c r="B686" i="4"/>
  <c r="C686" i="4"/>
  <c r="P681" i="4"/>
  <c r="P682" i="4"/>
  <c r="P683" i="4"/>
  <c r="K681" i="4"/>
  <c r="M681" i="4" s="1"/>
  <c r="K682" i="4"/>
  <c r="M682" i="4" s="1"/>
  <c r="K683" i="4"/>
  <c r="L683" i="4" s="1"/>
  <c r="B682" i="4"/>
  <c r="C682" i="4"/>
  <c r="B683" i="4"/>
  <c r="C683" i="4"/>
  <c r="B681" i="4"/>
  <c r="C681" i="4"/>
  <c r="P677" i="4"/>
  <c r="P678" i="4"/>
  <c r="P679" i="4"/>
  <c r="P680" i="4"/>
  <c r="K677" i="4"/>
  <c r="L677" i="4" s="1"/>
  <c r="K678" i="4"/>
  <c r="L678" i="4" s="1"/>
  <c r="K679" i="4"/>
  <c r="L679" i="4" s="1"/>
  <c r="K680" i="4"/>
  <c r="M680" i="4" s="1"/>
  <c r="B677" i="4"/>
  <c r="C677" i="4"/>
  <c r="B678" i="4"/>
  <c r="C678" i="4"/>
  <c r="B679" i="4"/>
  <c r="C679" i="4"/>
  <c r="B680" i="4"/>
  <c r="C680" i="4"/>
  <c r="E283" i="7"/>
  <c r="M692" i="4" l="1"/>
  <c r="M688" i="4"/>
  <c r="M694" i="4"/>
  <c r="L690" i="4"/>
  <c r="M691" i="4"/>
  <c r="M697" i="4"/>
  <c r="M698" i="4"/>
  <c r="L700" i="4"/>
  <c r="L696" i="4"/>
  <c r="M695" i="4"/>
  <c r="M699" i="4"/>
  <c r="M693" i="4"/>
  <c r="M689" i="4"/>
  <c r="M679" i="4"/>
  <c r="M685" i="4"/>
  <c r="L682" i="4"/>
  <c r="L687" i="4"/>
  <c r="M683" i="4"/>
  <c r="L681" i="4"/>
  <c r="M686" i="4"/>
  <c r="M684" i="4"/>
  <c r="L680" i="4"/>
  <c r="M677" i="4"/>
  <c r="M678" i="4"/>
  <c r="P672" i="4"/>
  <c r="P673" i="4"/>
  <c r="P674" i="4"/>
  <c r="P675" i="4"/>
  <c r="P676" i="4"/>
  <c r="K672" i="4"/>
  <c r="L672" i="4" s="1"/>
  <c r="K673" i="4"/>
  <c r="L673" i="4" s="1"/>
  <c r="K674" i="4"/>
  <c r="L674" i="4" s="1"/>
  <c r="K675" i="4"/>
  <c r="L675" i="4" s="1"/>
  <c r="K676" i="4"/>
  <c r="L676" i="4" s="1"/>
  <c r="B673" i="4"/>
  <c r="C673" i="4"/>
  <c r="B674" i="4"/>
  <c r="C674" i="4"/>
  <c r="B675" i="4"/>
  <c r="C675" i="4"/>
  <c r="B676" i="4"/>
  <c r="C676" i="4"/>
  <c r="B672" i="4"/>
  <c r="C672" i="4"/>
  <c r="M676" i="4" l="1"/>
  <c r="M672" i="4"/>
  <c r="M674" i="4"/>
  <c r="M675" i="4"/>
  <c r="M673" i="4"/>
  <c r="O483" i="4"/>
  <c r="P669" i="4" l="1"/>
  <c r="P670" i="4"/>
  <c r="P671" i="4"/>
  <c r="K669" i="4"/>
  <c r="L669" i="4" s="1"/>
  <c r="K670" i="4"/>
  <c r="M670" i="4" s="1"/>
  <c r="K671" i="4"/>
  <c r="L671" i="4" s="1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M671" i="4" l="1"/>
  <c r="L670" i="4"/>
  <c r="M669" i="4"/>
  <c r="P652" i="4" l="1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K650" i="4"/>
  <c r="K651" i="4"/>
  <c r="K652" i="4"/>
  <c r="M652" i="4" s="1"/>
  <c r="K653" i="4"/>
  <c r="L653" i="4" s="1"/>
  <c r="K654" i="4"/>
  <c r="M654" i="4" s="1"/>
  <c r="K655" i="4"/>
  <c r="L655" i="4" s="1"/>
  <c r="K656" i="4"/>
  <c r="L656" i="4" s="1"/>
  <c r="K657" i="4"/>
  <c r="L657" i="4" s="1"/>
  <c r="K658" i="4"/>
  <c r="L658" i="4" s="1"/>
  <c r="K659" i="4"/>
  <c r="L659" i="4" s="1"/>
  <c r="K660" i="4"/>
  <c r="L660" i="4" s="1"/>
  <c r="K661" i="4"/>
  <c r="L661" i="4" s="1"/>
  <c r="K662" i="4"/>
  <c r="L662" i="4" s="1"/>
  <c r="K663" i="4"/>
  <c r="L663" i="4" s="1"/>
  <c r="K664" i="4"/>
  <c r="L664" i="4" s="1"/>
  <c r="K665" i="4"/>
  <c r="L665" i="4" s="1"/>
  <c r="K666" i="4"/>
  <c r="M666" i="4" s="1"/>
  <c r="K667" i="4"/>
  <c r="L667" i="4" s="1"/>
  <c r="K668" i="4"/>
  <c r="M668" i="4" s="1"/>
  <c r="O480" i="4"/>
  <c r="O479" i="4"/>
  <c r="O478" i="4"/>
  <c r="O477" i="4"/>
  <c r="O476" i="4"/>
  <c r="O475" i="4"/>
  <c r="O474" i="4"/>
  <c r="O471" i="4"/>
  <c r="O470" i="4"/>
  <c r="O469" i="4"/>
  <c r="O458" i="4"/>
  <c r="O463" i="4"/>
  <c r="O462" i="4"/>
  <c r="O461" i="4"/>
  <c r="O460" i="4"/>
  <c r="O459" i="4"/>
  <c r="O651" i="4"/>
  <c r="O650" i="4"/>
  <c r="O649" i="4"/>
  <c r="O648" i="4"/>
  <c r="O643" i="4"/>
  <c r="O642" i="4"/>
  <c r="O573" i="4"/>
  <c r="O572" i="4"/>
  <c r="O571" i="4"/>
  <c r="O608" i="4"/>
  <c r="O603" i="4"/>
  <c r="O599" i="4"/>
  <c r="O598" i="4"/>
  <c r="O597" i="4"/>
  <c r="O596" i="4"/>
  <c r="O595" i="4"/>
  <c r="O594" i="4"/>
  <c r="O593" i="4"/>
  <c r="O592" i="4"/>
  <c r="O621" i="4"/>
  <c r="O490" i="4"/>
  <c r="O489" i="4"/>
  <c r="O464" i="4"/>
  <c r="O607" i="4"/>
  <c r="O606" i="4"/>
  <c r="O605" i="4"/>
  <c r="O604" i="4"/>
  <c r="M660" i="4" l="1"/>
  <c r="M656" i="4"/>
  <c r="L652" i="4"/>
  <c r="M658" i="4"/>
  <c r="M665" i="4"/>
  <c r="M662" i="4"/>
  <c r="L668" i="4"/>
  <c r="M667" i="4"/>
  <c r="L666" i="4"/>
  <c r="M664" i="4"/>
  <c r="L654" i="4"/>
  <c r="M663" i="4"/>
  <c r="M661" i="4"/>
  <c r="M659" i="4"/>
  <c r="M657" i="4"/>
  <c r="M655" i="4"/>
  <c r="M653" i="4"/>
  <c r="P648" i="4"/>
  <c r="P649" i="4"/>
  <c r="P650" i="4"/>
  <c r="P651" i="4"/>
  <c r="K648" i="4"/>
  <c r="L648" i="4" s="1"/>
  <c r="K649" i="4"/>
  <c r="L649" i="4" s="1"/>
  <c r="L650" i="4"/>
  <c r="L651" i="4"/>
  <c r="P637" i="4"/>
  <c r="P638" i="4"/>
  <c r="P639" i="4"/>
  <c r="P640" i="4"/>
  <c r="P641" i="4"/>
  <c r="P642" i="4"/>
  <c r="P643" i="4"/>
  <c r="P644" i="4"/>
  <c r="P645" i="4"/>
  <c r="P646" i="4"/>
  <c r="P647" i="4"/>
  <c r="K637" i="4"/>
  <c r="L637" i="4" s="1"/>
  <c r="K638" i="4"/>
  <c r="L638" i="4" s="1"/>
  <c r="K639" i="4"/>
  <c r="M639" i="4" s="1"/>
  <c r="K640" i="4"/>
  <c r="L640" i="4" s="1"/>
  <c r="K641" i="4"/>
  <c r="L641" i="4" s="1"/>
  <c r="K642" i="4"/>
  <c r="L642" i="4" s="1"/>
  <c r="K643" i="4"/>
  <c r="M643" i="4" s="1"/>
  <c r="K644" i="4"/>
  <c r="L644" i="4" s="1"/>
  <c r="K645" i="4"/>
  <c r="L645" i="4" s="1"/>
  <c r="K646" i="4"/>
  <c r="L646" i="4" s="1"/>
  <c r="K647" i="4"/>
  <c r="M647" i="4" s="1"/>
  <c r="B637" i="4"/>
  <c r="C637" i="4"/>
  <c r="B638" i="4"/>
  <c r="C638" i="4"/>
  <c r="B639" i="4"/>
  <c r="C639" i="4"/>
  <c r="B640" i="4"/>
  <c r="C640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K632" i="4"/>
  <c r="L632" i="4" s="1"/>
  <c r="K633" i="4"/>
  <c r="L633" i="4" s="1"/>
  <c r="K634" i="4"/>
  <c r="M634" i="4" s="1"/>
  <c r="K635" i="4"/>
  <c r="L635" i="4" s="1"/>
  <c r="K636" i="4"/>
  <c r="M636" i="4" s="1"/>
  <c r="K625" i="4"/>
  <c r="M625" i="4" s="1"/>
  <c r="K626" i="4"/>
  <c r="M626" i="4" s="1"/>
  <c r="K627" i="4"/>
  <c r="L627" i="4" s="1"/>
  <c r="K628" i="4"/>
  <c r="L628" i="4" s="1"/>
  <c r="K629" i="4"/>
  <c r="M629" i="4" s="1"/>
  <c r="K630" i="4"/>
  <c r="L630" i="4" s="1"/>
  <c r="K631" i="4"/>
  <c r="L631" i="4" s="1"/>
  <c r="M645" i="4" l="1"/>
  <c r="M640" i="4"/>
  <c r="L629" i="4"/>
  <c r="L625" i="4"/>
  <c r="L634" i="4"/>
  <c r="M650" i="4"/>
  <c r="M630" i="4"/>
  <c r="M648" i="4"/>
  <c r="M651" i="4"/>
  <c r="M649" i="4"/>
  <c r="M644" i="4"/>
  <c r="L647" i="4"/>
  <c r="M641" i="4"/>
  <c r="L639" i="4"/>
  <c r="L643" i="4"/>
  <c r="M637" i="4"/>
  <c r="M646" i="4"/>
  <c r="M638" i="4"/>
  <c r="M642" i="4"/>
  <c r="L626" i="4"/>
  <c r="L636" i="4"/>
  <c r="M633" i="4"/>
  <c r="M635" i="4"/>
  <c r="M632" i="4"/>
  <c r="M631" i="4"/>
  <c r="M627" i="4"/>
  <c r="M628" i="4"/>
  <c r="B625" i="4" l="1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P622" i="4"/>
  <c r="P623" i="4"/>
  <c r="P624" i="4"/>
  <c r="K623" i="4"/>
  <c r="L623" i="4" s="1"/>
  <c r="K624" i="4"/>
  <c r="L624" i="4" s="1"/>
  <c r="K622" i="4"/>
  <c r="L622" i="4" s="1"/>
  <c r="P621" i="4"/>
  <c r="K621" i="4"/>
  <c r="L621" i="4" s="1"/>
  <c r="P610" i="4"/>
  <c r="P611" i="4"/>
  <c r="P612" i="4"/>
  <c r="P613" i="4"/>
  <c r="P614" i="4"/>
  <c r="P615" i="4"/>
  <c r="P616" i="4"/>
  <c r="P617" i="4"/>
  <c r="P618" i="4"/>
  <c r="P619" i="4"/>
  <c r="P620" i="4"/>
  <c r="K610" i="4"/>
  <c r="L610" i="4" s="1"/>
  <c r="K611" i="4"/>
  <c r="L611" i="4" s="1"/>
  <c r="K612" i="4"/>
  <c r="M612" i="4" s="1"/>
  <c r="K613" i="4"/>
  <c r="L613" i="4" s="1"/>
  <c r="K614" i="4"/>
  <c r="L614" i="4" s="1"/>
  <c r="K615" i="4"/>
  <c r="L615" i="4" s="1"/>
  <c r="K616" i="4"/>
  <c r="M616" i="4" s="1"/>
  <c r="K617" i="4"/>
  <c r="L617" i="4" s="1"/>
  <c r="K618" i="4"/>
  <c r="L618" i="4" s="1"/>
  <c r="K619" i="4"/>
  <c r="L619" i="4" s="1"/>
  <c r="K620" i="4"/>
  <c r="M620" i="4" s="1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M613" i="4" l="1"/>
  <c r="M621" i="4"/>
  <c r="M623" i="4"/>
  <c r="M624" i="4"/>
  <c r="M622" i="4"/>
  <c r="L620" i="4"/>
  <c r="L616" i="4"/>
  <c r="M618" i="4"/>
  <c r="M617" i="4"/>
  <c r="L612" i="4"/>
  <c r="M614" i="4"/>
  <c r="M610" i="4"/>
  <c r="M619" i="4"/>
  <c r="M611" i="4"/>
  <c r="M615" i="4"/>
  <c r="P609" i="4" l="1"/>
  <c r="P608" i="4"/>
  <c r="K609" i="4"/>
  <c r="L609" i="4" s="1"/>
  <c r="K608" i="4"/>
  <c r="M608" i="4" s="1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L608" i="4" l="1"/>
  <c r="M609" i="4"/>
  <c r="P604" i="4"/>
  <c r="P605" i="4"/>
  <c r="P606" i="4"/>
  <c r="P607" i="4"/>
  <c r="K604" i="4"/>
  <c r="L604" i="4" s="1"/>
  <c r="K605" i="4"/>
  <c r="L605" i="4" s="1"/>
  <c r="K606" i="4"/>
  <c r="L606" i="4" s="1"/>
  <c r="K607" i="4"/>
  <c r="L607" i="4" s="1"/>
  <c r="P603" i="4"/>
  <c r="K603" i="4"/>
  <c r="L603" i="4" s="1"/>
  <c r="E262" i="7"/>
  <c r="E297" i="7" s="1"/>
  <c r="P592" i="4"/>
  <c r="P593" i="4"/>
  <c r="P594" i="4"/>
  <c r="P595" i="4"/>
  <c r="P596" i="4"/>
  <c r="P597" i="4"/>
  <c r="P598" i="4"/>
  <c r="P599" i="4"/>
  <c r="P600" i="4"/>
  <c r="P601" i="4"/>
  <c r="P602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K592" i="4"/>
  <c r="L592" i="4" s="1"/>
  <c r="K593" i="4"/>
  <c r="L593" i="4" s="1"/>
  <c r="K594" i="4"/>
  <c r="L594" i="4" s="1"/>
  <c r="K595" i="4"/>
  <c r="M595" i="4" s="1"/>
  <c r="K596" i="4"/>
  <c r="L596" i="4" s="1"/>
  <c r="K597" i="4"/>
  <c r="M597" i="4" s="1"/>
  <c r="K598" i="4"/>
  <c r="L598" i="4" s="1"/>
  <c r="K599" i="4"/>
  <c r="L599" i="4" s="1"/>
  <c r="K600" i="4"/>
  <c r="L600" i="4" s="1"/>
  <c r="K601" i="4"/>
  <c r="M601" i="4" s="1"/>
  <c r="K602" i="4"/>
  <c r="L602" i="4" s="1"/>
  <c r="M603" i="4" l="1"/>
  <c r="M606" i="4"/>
  <c r="M598" i="4"/>
  <c r="L597" i="4"/>
  <c r="M602" i="4"/>
  <c r="M594" i="4"/>
  <c r="M605" i="4"/>
  <c r="M604" i="4"/>
  <c r="M607" i="4"/>
  <c r="L595" i="4"/>
  <c r="M599" i="4"/>
  <c r="L601" i="4"/>
  <c r="M596" i="4"/>
  <c r="M592" i="4"/>
  <c r="M600" i="4"/>
  <c r="M593" i="4"/>
  <c r="P589" i="4" l="1"/>
  <c r="P590" i="4"/>
  <c r="P591" i="4"/>
  <c r="K591" i="4"/>
  <c r="M591" i="4" s="1"/>
  <c r="K590" i="4"/>
  <c r="M590" i="4" s="1"/>
  <c r="K589" i="4"/>
  <c r="L589" i="4" s="1"/>
  <c r="L591" i="4" l="1"/>
  <c r="L590" i="4"/>
  <c r="M589" i="4"/>
  <c r="P588" i="4" l="1"/>
  <c r="K588" i="4"/>
  <c r="L588" i="4" s="1"/>
  <c r="M588" i="4" l="1"/>
  <c r="O416" i="4" l="1"/>
  <c r="O415" i="4"/>
  <c r="O407" i="4"/>
  <c r="O406" i="4"/>
  <c r="O405" i="4"/>
  <c r="O404" i="4"/>
  <c r="O457" i="4" l="1"/>
  <c r="O508" i="4"/>
  <c r="O511" i="4"/>
  <c r="O510" i="4"/>
  <c r="O509" i="4"/>
  <c r="O580" i="4"/>
  <c r="O579" i="4"/>
  <c r="O578" i="4"/>
  <c r="O577" i="4"/>
  <c r="O576" i="4"/>
  <c r="O575" i="4"/>
  <c r="O557" i="4"/>
  <c r="O556" i="4"/>
  <c r="O555" i="4"/>
  <c r="O554" i="4"/>
  <c r="P587" i="4"/>
  <c r="P586" i="4"/>
  <c r="K586" i="4"/>
  <c r="L586" i="4" s="1"/>
  <c r="K587" i="4"/>
  <c r="L587" i="4" s="1"/>
  <c r="B587" i="4"/>
  <c r="C587" i="4"/>
  <c r="B586" i="4"/>
  <c r="C586" i="4"/>
  <c r="P581" i="4"/>
  <c r="P582" i="4"/>
  <c r="P583" i="4"/>
  <c r="P584" i="4"/>
  <c r="P585" i="4"/>
  <c r="K585" i="4"/>
  <c r="M585" i="4" s="1"/>
  <c r="K584" i="4"/>
  <c r="M584" i="4" s="1"/>
  <c r="K583" i="4"/>
  <c r="M583" i="4" s="1"/>
  <c r="K582" i="4"/>
  <c r="L582" i="4" s="1"/>
  <c r="K581" i="4"/>
  <c r="L581" i="4" s="1"/>
  <c r="L585" i="4" l="1"/>
  <c r="M586" i="4"/>
  <c r="M587" i="4"/>
  <c r="L584" i="4"/>
  <c r="L583" i="4"/>
  <c r="M582" i="4"/>
  <c r="M581" i="4"/>
  <c r="B582" i="4" l="1"/>
  <c r="C582" i="4"/>
  <c r="B583" i="4"/>
  <c r="C583" i="4"/>
  <c r="B584" i="4"/>
  <c r="C584" i="4"/>
  <c r="B585" i="4"/>
  <c r="C585" i="4"/>
  <c r="B581" i="4"/>
  <c r="C581" i="4"/>
  <c r="P578" i="4"/>
  <c r="P576" i="4"/>
  <c r="K575" i="4"/>
  <c r="M575" i="4" s="1"/>
  <c r="K576" i="4"/>
  <c r="L576" i="4" s="1"/>
  <c r="K577" i="4"/>
  <c r="L577" i="4" s="1"/>
  <c r="K578" i="4"/>
  <c r="L578" i="4" s="1"/>
  <c r="K579" i="4"/>
  <c r="M579" i="4" s="1"/>
  <c r="K580" i="4"/>
  <c r="M580" i="4" s="1"/>
  <c r="P574" i="4"/>
  <c r="P575" i="4"/>
  <c r="P577" i="4"/>
  <c r="P579" i="4"/>
  <c r="P580" i="4"/>
  <c r="K574" i="4"/>
  <c r="L574" i="4" s="1"/>
  <c r="B580" i="4"/>
  <c r="C580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P571" i="4"/>
  <c r="P572" i="4"/>
  <c r="P573" i="4"/>
  <c r="K573" i="4"/>
  <c r="L573" i="4" s="1"/>
  <c r="K572" i="4"/>
  <c r="M572" i="4" s="1"/>
  <c r="K571" i="4"/>
  <c r="L571" i="4" s="1"/>
  <c r="B572" i="4"/>
  <c r="C572" i="4"/>
  <c r="B571" i="4"/>
  <c r="C571" i="4"/>
  <c r="P565" i="4"/>
  <c r="P566" i="4"/>
  <c r="P567" i="4"/>
  <c r="P568" i="4"/>
  <c r="P569" i="4"/>
  <c r="P570" i="4"/>
  <c r="K570" i="4"/>
  <c r="L570" i="4" s="1"/>
  <c r="K569" i="4"/>
  <c r="M569" i="4" s="1"/>
  <c r="K568" i="4"/>
  <c r="L568" i="4" s="1"/>
  <c r="K567" i="4"/>
  <c r="M567" i="4" s="1"/>
  <c r="K566" i="4"/>
  <c r="L566" i="4" s="1"/>
  <c r="K565" i="4"/>
  <c r="M565" i="4" s="1"/>
  <c r="B566" i="4"/>
  <c r="C566" i="4"/>
  <c r="B567" i="4"/>
  <c r="C567" i="4"/>
  <c r="B568" i="4"/>
  <c r="C568" i="4"/>
  <c r="B569" i="4"/>
  <c r="C569" i="4"/>
  <c r="B570" i="4"/>
  <c r="C570" i="4"/>
  <c r="B565" i="4"/>
  <c r="C565" i="4"/>
  <c r="L580" i="4" l="1"/>
  <c r="M576" i="4"/>
  <c r="L579" i="4"/>
  <c r="M577" i="4"/>
  <c r="L575" i="4"/>
  <c r="M578" i="4"/>
  <c r="M574" i="4"/>
  <c r="M573" i="4"/>
  <c r="L572" i="4"/>
  <c r="M571" i="4"/>
  <c r="L565" i="4"/>
  <c r="M568" i="4"/>
  <c r="L567" i="4"/>
  <c r="L569" i="4"/>
  <c r="M566" i="4"/>
  <c r="M570" i="4"/>
  <c r="P564" i="4" l="1"/>
  <c r="P563" i="4"/>
  <c r="P562" i="4"/>
  <c r="P561" i="4"/>
  <c r="P560" i="4"/>
  <c r="K560" i="4"/>
  <c r="L560" i="4" s="1"/>
  <c r="K561" i="4"/>
  <c r="L561" i="4" s="1"/>
  <c r="K562" i="4"/>
  <c r="L562" i="4" s="1"/>
  <c r="K563" i="4"/>
  <c r="M563" i="4" s="1"/>
  <c r="K564" i="4"/>
  <c r="L564" i="4" s="1"/>
  <c r="B561" i="4"/>
  <c r="C561" i="4"/>
  <c r="B562" i="4"/>
  <c r="C562" i="4"/>
  <c r="B563" i="4"/>
  <c r="C563" i="4"/>
  <c r="B564" i="4"/>
  <c r="C564" i="4"/>
  <c r="B560" i="4"/>
  <c r="C560" i="4"/>
  <c r="P559" i="4"/>
  <c r="P558" i="4"/>
  <c r="K558" i="4"/>
  <c r="L558" i="4" s="1"/>
  <c r="K559" i="4"/>
  <c r="L559" i="4" s="1"/>
  <c r="P554" i="4"/>
  <c r="P555" i="4"/>
  <c r="P556" i="4"/>
  <c r="P557" i="4"/>
  <c r="K557" i="4"/>
  <c r="L557" i="4" s="1"/>
  <c r="K556" i="4"/>
  <c r="L556" i="4" s="1"/>
  <c r="K555" i="4"/>
  <c r="L555" i="4" s="1"/>
  <c r="K554" i="4"/>
  <c r="L554" i="4" s="1"/>
  <c r="L563" i="4" l="1"/>
  <c r="M558" i="4"/>
  <c r="M562" i="4"/>
  <c r="M560" i="4"/>
  <c r="M564" i="4"/>
  <c r="M561" i="4"/>
  <c r="M559" i="4"/>
  <c r="M557" i="4"/>
  <c r="M556" i="4"/>
  <c r="M555" i="4"/>
  <c r="M554" i="4"/>
  <c r="B558" i="4"/>
  <c r="C558" i="4"/>
  <c r="B559" i="4"/>
  <c r="C559" i="4"/>
  <c r="B553" i="4"/>
  <c r="C553" i="4"/>
  <c r="B554" i="4"/>
  <c r="C554" i="4"/>
  <c r="B555" i="4"/>
  <c r="C555" i="4"/>
  <c r="B556" i="4"/>
  <c r="C556" i="4"/>
  <c r="B557" i="4"/>
  <c r="C557" i="4"/>
  <c r="E237" i="7" l="1"/>
  <c r="E225" i="7"/>
  <c r="E205" i="7"/>
  <c r="E192" i="7"/>
  <c r="E177" i="7"/>
  <c r="O348" i="4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E206" i="7" l="1"/>
  <c r="O502" i="4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K551" i="4"/>
  <c r="K552" i="4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M551" i="4"/>
  <c r="L551" i="4"/>
  <c r="M550" i="4"/>
  <c r="L550" i="4"/>
  <c r="M552" i="4"/>
  <c r="L552" i="4"/>
  <c r="L522" i="4"/>
  <c r="L519" i="4"/>
  <c r="M524" i="4"/>
  <c r="L518" i="4"/>
  <c r="M513" i="4"/>
  <c r="M529" i="4"/>
  <c r="L512" i="4"/>
  <c r="M520" i="4"/>
  <c r="L533" i="4"/>
  <c r="M514" i="4"/>
  <c r="L517" i="4"/>
  <c r="M523" i="4"/>
  <c r="L527" i="4"/>
  <c r="M548" i="4"/>
  <c r="L516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L500" i="4" l="1"/>
  <c r="M508" i="4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0" i="7"/>
  <c r="E5" i="7"/>
  <c r="E140" i="7" l="1"/>
  <c r="E87" i="7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993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P30" i="4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993" i="4"/>
  <c r="Q993" i="4" s="1"/>
  <c r="P993" i="4"/>
  <c r="O997" i="4" l="1"/>
  <c r="O1000" i="4" s="1"/>
  <c r="Q3" i="4" l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<sst xmlns="http://schemas.openxmlformats.org/spreadsheetml/2006/main" count="9379" uniqueCount="939">
  <si>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</si>
  <si>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</si>
  <si>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</si>
  <si>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</si>
  <si>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</si>
  <si>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</si>
  <si>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</si>
  <si>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</si>
  <si>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</si>
  <si>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</si>
  <si>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</si>
  <si>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</si>
  <si>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</si>
  <si>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</si>
  <si>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</si>
  <si>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</si>
  <si>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</si>
  <si>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</si>
  <si>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</si>
  <si>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</si>
  <si>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</si>
  <si>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</si>
  <si>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</si>
  <si>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</si>
  <si>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</si>
  <si>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</si>
  <si>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</si>
  <si>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</si>
  <si>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</si>
  <si>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</si>
  <si>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</si>
  <si>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</si>
  <si>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</si>
  <si>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</si>
  <si>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</si>
  <si>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</si>
  <si>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</si>
  <si>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</si>
  <si>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</si>
  <si>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</si>
  <si>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</si>
  <si>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</si>
  <si>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</si>
  <si>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</si>
  <si>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</si>
  <si>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</si>
  <si>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</si>
  <si>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</si>
  <si>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</si>
  <si>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</si>
  <si>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</si>
  <si>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</si>
  <si>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</si>
  <si>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</si>
  <si>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</si>
  <si>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</si>
  <si>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</si>
  <si>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</si>
  <si>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</si>
  <si>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</si>
  <si>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</si>
  <si>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</si>
  <si>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</si>
  <si>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</si>
  <si>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</si>
  <si>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</si>
  <si>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</si>
  <si>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</si>
  <si>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</si>
  <si>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</si>
  <si>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</si>
  <si>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</si>
  <si>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</si>
  <si>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</si>
  <si>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</si>
  <si>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</si>
  <si>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</si>
  <si>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</si>
  <si>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</si>
  <si>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</si>
  <si>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</si>
  <si>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</si>
  <si>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</si>
  <si>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</si>
  <si>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</si>
  <si>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</si>
  <si>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</si>
  <si>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</si>
  <si>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</si>
  <si>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</si>
  <si>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</si>
  <si>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</si>
  <si>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</si>
  <si>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</si>
  <si>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</si>
  <si>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</si>
  <si>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</si>
  <si>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</si>
  <si>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</si>
  <si>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</si>
  <si>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</si>
  <si>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</si>
  <si>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</si>
  <si>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</si>
  <si>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</si>
  <si>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</si>
  <si>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</si>
  <si>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</si>
  <si>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</si>
  <si>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</si>
  <si>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</si>
  <si>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</si>
  <si>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</si>
  <si>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</si>
  <si>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</si>
  <si>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</si>
  <si>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</si>
  <si>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</si>
  <si>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</si>
  <si>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</si>
  <si>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</si>
  <si>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</si>
  <si>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</si>
  <si>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</si>
  <si>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</si>
  <si>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</si>
  <si>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</si>
  <si>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</si>
  <si>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</si>
  <si>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</si>
  <si>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</si>
  <si>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</si>
  <si>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</si>
  <si>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</si>
  <si>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</si>
  <si>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</si>
  <si>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</si>
  <si>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</si>
  <si>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</si>
  <si>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</si>
  <si>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</si>
  <si>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</si>
  <si>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</si>
  <si>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</si>
  <si>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</si>
  <si>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</si>
  <si>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</si>
  <si>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</si>
  <si>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</si>
  <si>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</si>
  <si>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</si>
  <si>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</si>
  <si>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</si>
  <si>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</si>
  <si>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</si>
  <si>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</si>
  <si>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</si>
  <si>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</si>
  <si>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</si>
  <si>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</si>
  <si>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</si>
  <si>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</si>
  <si>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</si>
  <si>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</si>
  <si>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</si>
  <si>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</si>
  <si>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</si>
  <si>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</si>
  <si>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</si>
  <si>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</si>
  <si>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</si>
  <si>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</si>
  <si>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</si>
  <si>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</si>
  <si>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</si>
  <si>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</si>
  <si>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</si>
  <si>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</si>
  <si>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</si>
  <si>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</si>
  <si>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</si>
  <si>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</si>
  <si>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</si>
  <si>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</si>
  <si>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</si>
  <si>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</si>
  <si>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</si>
  <si>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</si>
  <si>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</si>
  <si>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</si>
  <si>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</si>
  <si>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</si>
  <si>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</si>
  <si>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</si>
  <si>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</si>
  <si>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</si>
  <si>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</si>
  <si>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</si>
  <si>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</si>
  <si>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</si>
  <si>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</si>
  <si>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</si>
  <si>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</si>
  <si>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</si>
  <si>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</si>
  <si>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</si>
  <si>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</si>
  <si>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</si>
  <si>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</si>
  <si>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</si>
  <si>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</si>
  <si>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</si>
  <si>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</si>
  <si>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</si>
  <si>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</si>
  <si>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</si>
  <si>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</si>
  <si>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</si>
  <si>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</si>
  <si>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</si>
  <si>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</si>
  <si>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</si>
  <si>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</si>
  <si>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</si>
  <si>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</si>
  <si>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</si>
  <si>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</si>
  <si>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</si>
  <si>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</si>
  <si>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</si>
  <si>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</si>
  <si>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</si>
  <si>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</si>
  <si>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</si>
  <si>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</si>
  <si>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</si>
  <si>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</si>
  <si>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</si>
  <si>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</si>
  <si>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</si>
  <si>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</si>
  <si>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</si>
  <si>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</si>
  <si>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</si>
  <si>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</si>
  <si>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</si>
  <si>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</si>
  <si>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</si>
  <si>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</si>
  <si>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</si>
  <si>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</si>
  <si>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</si>
  <si>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</si>
  <si>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</si>
  <si>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</si>
  <si>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</si>
  <si>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</si>
  <si>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</si>
  <si>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</si>
  <si>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</si>
  <si>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</si>
  <si>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</si>
  <si>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</si>
  <si>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</si>
  <si>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</si>
  <si>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</si>
  <si>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</si>
  <si>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</si>
  <si>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</si>
  <si>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</si>
  <si>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</si>
  <si>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</si>
  <si>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</si>
  <si>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</si>
  <si>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</si>
  <si>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</si>
  <si>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</si>
  <si>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</si>
  <si>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</si>
  <si>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</si>
  <si>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</si>
  <si>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</si>
  <si>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</si>
  <si>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</si>
  <si>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</si>
  <si>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</si>
  <si>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</si>
  <si>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</si>
  <si>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</si>
  <si>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</si>
  <si>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</si>
  <si>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</si>
  <si>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</si>
  <si>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</si>
  <si>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</si>
  <si>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</si>
  <si>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</si>
  <si>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</si>
  <si>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</si>
  <si>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</si>
  <si>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</si>
  <si>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</si>
  <si>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</si>
  <si>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</si>
  <si>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</si>
  <si>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</si>
  <si>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</si>
  <si>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</si>
  <si>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</si>
  <si>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</si>
  <si>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</si>
  <si>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</si>
  <si>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</si>
  <si>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</si>
  <si>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</si>
  <si>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</si>
  <si>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</si>
  <si>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</si>
  <si>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</si>
  <si>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</si>
  <si>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</si>
  <si>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</si>
  <si>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</si>
  <si>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</si>
  <si>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</si>
  <si>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</si>
  <si>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</si>
  <si>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</si>
  <si>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</si>
  <si>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</si>
  <si>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</si>
  <si>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</si>
  <si>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</si>
  <si>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</si>
  <si>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</si>
  <si>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</si>
  <si>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</si>
  <si>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</si>
  <si>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</si>
  <si>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</si>
  <si>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</si>
  <si>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</si>
  <si>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</si>
  <si>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</si>
  <si>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</si>
  <si>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</si>
  <si>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</si>
  <si>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</si>
  <si>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</si>
  <si>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</si>
  <si>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</si>
  <si>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</si>
  <si>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</si>
  <si>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</si>
  <si>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</si>
  <si>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</si>
  <si>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</si>
  <si>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</si>
  <si>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</si>
  <si>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</si>
  <si>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</si>
  <si>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</si>
  <si>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</si>
  <si>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</si>
  <si>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</si>
  <si>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</si>
  <si>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</si>
  <si>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</si>
  <si>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</si>
  <si>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</si>
  <si>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</si>
  <si>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</si>
  <si>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</si>
  <si>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</si>
  <si>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</si>
  <si>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</si>
  <si>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</si>
  <si>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</si>
  <si>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</si>
  <si>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</si>
  <si>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</si>
  <si>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</si>
  <si>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</si>
  <si>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</si>
  <si>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</si>
  <si>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</si>
  <si>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</si>
  <si>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</si>
  <si>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</si>
  <si>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</si>
  <si>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</si>
  <si>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</si>
  <si>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</si>
  <si>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</si>
  <si>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</si>
  <si>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</si>
  <si>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</si>
  <si>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</si>
  <si>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</si>
  <si>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</si>
  <si>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</si>
  <si>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</si>
  <si>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</si>
  <si>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</si>
  <si>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</si>
  <si>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</si>
  <si>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</si>
  <si>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</si>
  <si>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</si>
  <si>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</si>
  <si>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</si>
  <si>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</si>
  <si>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</si>
  <si>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</si>
  <si>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</si>
  <si>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</si>
  <si>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</si>
  <si>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</si>
  <si>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</si>
  <si>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</si>
  <si>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</si>
  <si>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</si>
  <si>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</si>
  <si>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</si>
  <si>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</si>
  <si>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</si>
  <si>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</si>
  <si>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</si>
  <si>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</si>
  <si>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</si>
  <si>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</si>
  <si>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</si>
  <si>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</si>
  <si>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</si>
  <si>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</si>
  <si>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</si>
  <si>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</si>
  <si>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</si>
  <si>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</si>
  <si>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</si>
  <si>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</si>
  <si>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</si>
  <si>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</si>
  <si>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</si>
  <si>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</si>
  <si>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</si>
  <si>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</si>
  <si>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</si>
  <si>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</si>
  <si>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</si>
  <si>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</si>
  <si>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</si>
  <si>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</si>
  <si>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</si>
  <si>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</si>
  <si>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</si>
  <si>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</si>
  <si>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</si>
  <si>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</si>
  <si>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</si>
  <si>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</si>
  <si>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</si>
  <si>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</si>
  <si>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</si>
  <si>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</si>
  <si>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</si>
  <si>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</si>
  <si>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</si>
  <si>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</si>
  <si>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</si>
  <si>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</si>
  <si>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</si>
  <si>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</si>
  <si>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</si>
  <si>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</si>
  <si>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</si>
  <si>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</si>
  <si>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</si>
  <si>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</si>
  <si>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</si>
  <si>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</si>
  <si>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</si>
  <si>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</si>
  <si>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</si>
  <si>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</si>
  <si>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</si>
  <si>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</si>
  <si>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</si>
  <si>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</si>
  <si>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</si>
  <si>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</si>
  <si>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</si>
  <si>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</si>
  <si>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</si>
  <si>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</si>
  <si>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</si>
  <si>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</si>
  <si>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</si>
  <si>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</si>
  <si>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</si>
  <si>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</si>
  <si>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</si>
  <si>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</si>
  <si>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</si>
  <si>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</si>
  <si>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</si>
  <si>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</si>
  <si>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</si>
  <si>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</si>
  <si>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</si>
  <si>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</si>
  <si>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</si>
  <si>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</si>
  <si>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</si>
  <si>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</si>
  <si>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</si>
  <si>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</si>
  <si>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</si>
  <si>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</si>
  <si>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</si>
  <si>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</si>
  <si>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</si>
  <si>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</si>
  <si>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</si>
  <si>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</si>
  <si>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</si>
  <si>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</si>
  <si>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</si>
  <si>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</si>
  <si>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</si>
  <si>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</si>
  <si>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</si>
  <si>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</si>
  <si>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</si>
  <si>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</si>
  <si>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</si>
  <si>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</si>
  <si>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</si>
  <si>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</si>
  <si>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</si>
  <si>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</si>
  <si>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</si>
  <si>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</si>
  <si>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</si>
  <si>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</si>
  <si>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</si>
  <si>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</si>
  <si>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</si>
  <si>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</si>
  <si>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</si>
  <si>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</si>
  <si>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</si>
  <si>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</si>
  <si>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</si>
  <si>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</si>
  <si>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</si>
  <si>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</si>
  <si>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</si>
  <si>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</si>
  <si>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</si>
  <si>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</si>
  <si>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</si>
  <si>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</si>
  <si>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</si>
  <si>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</si>
  <si>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</si>
  <si>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</si>
  <si>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</si>
  <si>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</si>
  <si>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</si>
  <si>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</si>
  <si>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</si>
  <si>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</si>
  <si>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</si>
  <si>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</si>
  <si>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</si>
  <si>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</si>
  <si>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</si>
  <si>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</si>
  <si>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</si>
  <si>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</si>
  <si>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</si>
  <si>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</si>
  <si>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</si>
  <si>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</si>
  <si>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</si>
  <si>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</si>
  <si>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</si>
  <si>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</si>
  <si>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</si>
  <si>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</si>
  <si>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</si>
  <si>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</si>
  <si>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2022 Total</t>
  </si>
  <si>
    <t>INV00000125 &amp; 6</t>
  </si>
  <si>
    <t>PMC</t>
  </si>
  <si>
    <t>INV00000133 &amp; 4</t>
  </si>
  <si>
    <t>INV00000159 &amp; 160</t>
  </si>
  <si>
    <t>INV00000164 &amp; 5</t>
  </si>
  <si>
    <t>INV00000171 &amp; 2</t>
  </si>
  <si>
    <t>INV00000184 &amp; 5</t>
  </si>
  <si>
    <t>1/22 Total</t>
  </si>
  <si>
    <t>6 /21  Total</t>
  </si>
  <si>
    <t>5/21  Total</t>
  </si>
  <si>
    <t>9/21  Total</t>
  </si>
  <si>
    <t>4/21  Total</t>
  </si>
  <si>
    <t>3/21  Total</t>
  </si>
  <si>
    <t>10/21  Total</t>
  </si>
  <si>
    <t>11/21  Total</t>
  </si>
  <si>
    <t>12/21  Total</t>
  </si>
  <si>
    <t>INV00000198</t>
  </si>
  <si>
    <t>INV00000199</t>
  </si>
  <si>
    <t>INV00000200</t>
  </si>
  <si>
    <t>INV00000201</t>
  </si>
  <si>
    <t>INV00000202</t>
  </si>
  <si>
    <t>INV00000203</t>
  </si>
  <si>
    <t>INV00000204</t>
  </si>
  <si>
    <t>INV00000205</t>
  </si>
  <si>
    <t>INV00000206</t>
  </si>
  <si>
    <t>INV00000207</t>
  </si>
  <si>
    <t>INV00000208</t>
  </si>
  <si>
    <t>2/22  Total</t>
  </si>
  <si>
    <t>RG CSM 450 (30Kg) 64m(L) x 1040mm(W)</t>
  </si>
  <si>
    <t>RH Bosny Wax (15Kg)</t>
  </si>
  <si>
    <t>RG TR104 Hi Temp Wax</t>
  </si>
  <si>
    <t>RM Nor 3338NW (220Kg)</t>
  </si>
  <si>
    <t>RA Pigment Super White (5kg)</t>
  </si>
  <si>
    <t>chq 934918 21/02/2022</t>
  </si>
  <si>
    <t>Trsf 12/2/22 RM6,532.40</t>
  </si>
  <si>
    <t>Trsf 22/2/22 RM5,877.30</t>
  </si>
  <si>
    <t>RHB 001454cleared27/12/21-RM1,500.00 (160.00partial)</t>
  </si>
  <si>
    <t>RHB 001457cleared29/12/21-RM2,366.50 (2,024.00partial)</t>
  </si>
  <si>
    <t>RHB 001457cleared29/12/21-RM2,366.50 (170.00artial)</t>
  </si>
  <si>
    <t>RHB 001457cleared29/12/21-RM2,366.50 (172.50partial)</t>
  </si>
  <si>
    <t>RHB 001453cleared20/12/21-RM1,500(684.00partial), RHB 001454cleared27/12/21-RM1,500.00 (1,340.00partial)</t>
  </si>
  <si>
    <t>RHB001529cleared14/2/22-RM1,800.00(partal), RHB001530cleared21/2/22-RM1,800.00(partial), RHB001532cleared25/2/22-RM1,935.00, RHB001531cleared28/2/22-RM1,800.00(801.00partial)</t>
  </si>
  <si>
    <t>RHB001531cleared28/2/22-RM1,800.00(309.00.00partial)</t>
  </si>
  <si>
    <t>RHB001531cleared28/2/22-RM1,800.00(600.00.00partial)</t>
  </si>
  <si>
    <t>RHB001531cleared28/2/22-RM1,800.00(90.00.00partial)</t>
  </si>
  <si>
    <t>Trsf 21/1/2021-RM5,000.00 (332.30 partial), Trsf 28/1/2021(5,000.00 partial), Trsf 23/2/22(RM5,000.00), Trsf 26/2/22-RM2,900.00(130.20partial)</t>
  </si>
  <si>
    <t>Trsf 15/2/2022 RM16,388.00</t>
  </si>
  <si>
    <t>3/22  Total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</si>
  <si>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</si>
  <si>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</si>
  <si>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</si>
  <si>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</si>
  <si>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</si>
  <si>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</si>
  <si>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</si>
  <si>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</si>
  <si>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SF Engineering Solution Total</t>
  </si>
  <si>
    <t>INV00000212</t>
  </si>
  <si>
    <t>INV00000213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</si>
  <si>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</si>
  <si>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</si>
  <si>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</si>
  <si>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</si>
  <si>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</si>
  <si>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</si>
  <si>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</si>
  <si>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INV00000221</t>
  </si>
  <si>
    <t>INV00000222</t>
  </si>
  <si>
    <t>INV00000223</t>
  </si>
  <si>
    <t>RM CSM 450 64m(L) 1040mm(W) (30Kg)</t>
  </si>
  <si>
    <t>RM Woven Roving E-600gm 1000mm (40Kg)</t>
  </si>
  <si>
    <t>RA Pigment Super Black (5kg)</t>
  </si>
  <si>
    <t>RM Cobalt (5kg)</t>
  </si>
  <si>
    <t>RM Acetone (163Kg)</t>
  </si>
  <si>
    <t>RM Pigment Smooth Cream (25kg)</t>
  </si>
  <si>
    <t>INV00000224</t>
  </si>
  <si>
    <t>INV00000225</t>
  </si>
  <si>
    <t>INV00000226</t>
  </si>
  <si>
    <t>INV00000227</t>
  </si>
  <si>
    <t>C00000023</t>
  </si>
  <si>
    <t>Bestway Engineering Solutions</t>
  </si>
  <si>
    <t>RJ Mepoxe (5kg)</t>
  </si>
  <si>
    <t>Trsf 14/3/2022 RM22,264.00</t>
  </si>
  <si>
    <t>Trsf 23/3/22 RM5,328.00</t>
  </si>
  <si>
    <t>PBB395355cleared31/3/22 RM5,822.00</t>
  </si>
  <si>
    <t>PBB395355cleared31/3/22 RM5,822.01</t>
  </si>
  <si>
    <t>PBB395355cleared31/3/22 RM5,822.02</t>
  </si>
  <si>
    <t>Trsf 30/3/22 RM3,232.00</t>
  </si>
  <si>
    <t>Trsf 31/3/22 RM3,555.00</t>
  </si>
  <si>
    <t>Trsf 15/3/22-RM16,000.00</t>
  </si>
  <si>
    <t>Trsf 26/2/22-RM2,900.00(2,769.80partial), Trsf 15/3/22-RM16,000.00(RM650.20partial)</t>
  </si>
  <si>
    <t>Trsf 23/3/22-RM4,800.00</t>
  </si>
  <si>
    <t>Trsf 15/3/22-RM16,000.00(RM3,090.30), Trsf 23/3/22-RM4,800.00(RM3,179.70)</t>
  </si>
  <si>
    <t>Trsf 23/3/22-RM4,800(RM432.80), Trsf 25/3/22-RM6,000.00(RM2,675.20)</t>
  </si>
  <si>
    <t>Bestway Engineering Solutions Total</t>
  </si>
  <si>
    <t>INV00000228</t>
  </si>
  <si>
    <t>RM Gelcoat GSH</t>
  </si>
  <si>
    <t>RM CSM 450 (60Kg) 64m(L) x 2080mm(W)</t>
  </si>
  <si>
    <t>INV00000229</t>
  </si>
  <si>
    <t>INV00000230</t>
  </si>
  <si>
    <t>INV00000231</t>
  </si>
  <si>
    <t>INV00000232</t>
  </si>
  <si>
    <t>INV00000233</t>
  </si>
  <si>
    <t>INV00000234</t>
  </si>
  <si>
    <t>INV00000235</t>
  </si>
  <si>
    <t>INV00000236</t>
  </si>
  <si>
    <t>INV00000237</t>
  </si>
  <si>
    <t>INV00000238</t>
  </si>
  <si>
    <t>INV00000239</t>
  </si>
  <si>
    <t>INV00000240</t>
  </si>
  <si>
    <t>INV00000241</t>
  </si>
  <si>
    <t>INV00000242</t>
  </si>
  <si>
    <t>INV00000243</t>
  </si>
  <si>
    <t>INV00000244</t>
  </si>
  <si>
    <t>INV00000245</t>
  </si>
  <si>
    <t>INV00000246</t>
  </si>
  <si>
    <t>INV00000247</t>
  </si>
  <si>
    <t>4/22  Total</t>
  </si>
  <si>
    <t>RA CSM 300 (54Kg) 1860mm</t>
  </si>
  <si>
    <t>C00000024</t>
  </si>
  <si>
    <t>RA Resin 3317AW (25Kg)</t>
  </si>
  <si>
    <t>RM NPG Gelcoat 9319-H (5Kg)</t>
  </si>
  <si>
    <t>RM CSM 450 64m(L) X 1860mm(W) (54kg)</t>
  </si>
  <si>
    <t>RA Nor 3317W (220Kg)</t>
  </si>
  <si>
    <t>LLL Automotive Sdn Bhd</t>
  </si>
  <si>
    <t>C00000025</t>
  </si>
  <si>
    <t>Resin 3317AW (25Kg)</t>
  </si>
  <si>
    <t>CSM 450 64m(L) 1040mm(W) (30Kg)</t>
  </si>
  <si>
    <t>Mepoxe (5kg)</t>
  </si>
  <si>
    <t>Talcum Powder (25kg)</t>
  </si>
  <si>
    <t>INV00000248</t>
  </si>
  <si>
    <t>RM Resin 3317AW (220Kg)</t>
  </si>
  <si>
    <t>RM Butanox M50</t>
  </si>
  <si>
    <t>INV00000249</t>
  </si>
  <si>
    <t>RM Nor 3338W (220Kg)</t>
  </si>
  <si>
    <t>INV00000250</t>
  </si>
  <si>
    <t>26/4/2022</t>
  </si>
  <si>
    <t>RM Resin 3338AW (220kg)</t>
  </si>
  <si>
    <t>INV00000251</t>
  </si>
  <si>
    <t>INV00000252</t>
  </si>
  <si>
    <t>INV00000253</t>
  </si>
  <si>
    <t>INV00000254</t>
  </si>
  <si>
    <t xml:space="preserve">Epoxy primer 15kg + Hardener 7.5kg </t>
  </si>
  <si>
    <t>INV00000255</t>
  </si>
  <si>
    <t>INV00000256</t>
  </si>
  <si>
    <t>Trsf 05/04/22-RM7,000.00(4,220.80(partial), Trsf 7/4/22-RM3,000.00(189.20partial)</t>
  </si>
  <si>
    <t>Trsf 7/4/22-RM3,000.00(2,808.00partial)</t>
  </si>
  <si>
    <t>Trsf 7/4/22-RM3,000.00(2.80partial), Trsf 8/4/22-RM5,000.00(309.70partial)</t>
  </si>
  <si>
    <t>Trsf 8/4/22-RM5,000.00</t>
  </si>
  <si>
    <t>Trsf 8/4/22-RM5,000.00(3,350.30partial), Trsf 12/4/22-RM10,000.00(2,919.70partial)</t>
  </si>
  <si>
    <t>Trsf 12/4/22-RM10,000.00</t>
  </si>
  <si>
    <t>Trsf 12/4/22-RM10,000.00(897.30partial), Trsf 15/4/22-RM3,500.00(1,160.70partial)</t>
  </si>
  <si>
    <t>Trsf 15/4/22-RM3,500.00</t>
  </si>
  <si>
    <t>Trsf 25/3/22-RM6,000.00</t>
  </si>
  <si>
    <t>Trsf 25/3/22-RM6,000.00(RM1,470.80partial), Trsf 22/3/22-RM6,200.00, Trsf 05/04/22-RM7,000.00(2,779.20partial)</t>
  </si>
  <si>
    <t>Trsf 15/4/22-RM3,500.00(1.200.30partial), Trsf 22/4/22-RM8,000.00, Trsf 27/4/22-RM8,000.00(7,519.70partial)</t>
  </si>
  <si>
    <t>Trsf 27/4/22-RM8,000.00(480.30partial), Trsf 28/4/22-RM8,000.00(5,987.70partial)</t>
  </si>
  <si>
    <t>RHB001565cleared14/3/22-RM2,000.00(partial), RHB001566cleared21/3/22-RM2,000.00(partial), RHB001567cleared28/3/22-RM2,000.00(partial), RHB001569cleared11/4/22-RM1,586.00(336.00partial)</t>
  </si>
  <si>
    <t>RHB001569cleared11/4/22-RM1,586.00</t>
  </si>
  <si>
    <t>PBB395356cleared11/4/22 RM6,301.00</t>
  </si>
  <si>
    <t xml:space="preserve">Trsf PBB Yew Kok Wah 13/4/22 RM588.00 </t>
  </si>
  <si>
    <t>RHB 934926 cleared18/4/22-RM2,580.50</t>
  </si>
  <si>
    <t>Trsf PBB 20/4/22-RM1,170.00</t>
  </si>
  <si>
    <t>Trsf PBB 21/4/22</t>
  </si>
  <si>
    <t>HLB010464Cleared21/4/22-RM15,895.80</t>
  </si>
  <si>
    <t>Trsf 21/4/2022 RM28,820.00</t>
  </si>
  <si>
    <t>Trsf 26/4/22-RM3,799.00</t>
  </si>
  <si>
    <t>PBB395362cleared28/4/22 RM6,083.50</t>
  </si>
  <si>
    <t>Trsf Al Rajhi Bank 28/4/22-RM2,488.00</t>
  </si>
  <si>
    <t>LLL Automotive Sdn Bhd Total</t>
  </si>
  <si>
    <t>Total Mar to Jun'21</t>
  </si>
  <si>
    <t>27&amp;30/9/2021</t>
  </si>
  <si>
    <t>13&amp;14/10/2021</t>
  </si>
  <si>
    <t>15&amp;16/12/2021</t>
  </si>
  <si>
    <t>Total Jul to Dec'21</t>
  </si>
  <si>
    <t>1/22</t>
  </si>
  <si>
    <t>2/22</t>
  </si>
  <si>
    <t>INV00000257</t>
  </si>
  <si>
    <t>INV00000258</t>
  </si>
  <si>
    <t>INV00000259</t>
  </si>
  <si>
    <t>INV00000260</t>
  </si>
  <si>
    <t>INV00000261</t>
  </si>
  <si>
    <t>11/5/2022</t>
  </si>
  <si>
    <t>RM Pigment Super Black (5kg)</t>
  </si>
  <si>
    <t>INV00000262</t>
  </si>
  <si>
    <t>RM Pgment Opaline (10Kg)</t>
  </si>
  <si>
    <t>RM Gelcoat GPH (20Kg)</t>
  </si>
  <si>
    <t>RM Catalyst Despender</t>
  </si>
  <si>
    <t>Worldwide Competence Sdn Bhd</t>
  </si>
  <si>
    <t>INV00000263</t>
  </si>
  <si>
    <t>RM Resin Nor 3317AW (220Kg)</t>
  </si>
  <si>
    <t>INV00000264</t>
  </si>
  <si>
    <t>INV00000265</t>
  </si>
  <si>
    <t>RJ Woven Roving E-600gm 1000mm (40Kg)</t>
  </si>
  <si>
    <t>INV00000266</t>
  </si>
  <si>
    <t>INV00000267</t>
  </si>
  <si>
    <t>INV00000268</t>
  </si>
  <si>
    <t>RA Miracle Gloss Wax No. 8 (311g/Can)</t>
  </si>
  <si>
    <t>INV00000269</t>
  </si>
  <si>
    <t>Megapower Service</t>
  </si>
  <si>
    <t>C00000026</t>
  </si>
  <si>
    <t>RM Dark Gray (5Kg)</t>
  </si>
  <si>
    <t>RM Fume silica HJSIL 200(10Kg)</t>
  </si>
  <si>
    <t>INV00000270</t>
  </si>
  <si>
    <t>INV00000271</t>
  </si>
  <si>
    <t>INV00000272</t>
  </si>
  <si>
    <t>RM Talcum Powder (25kg)</t>
  </si>
  <si>
    <t>RA  Woven Roing 600 1120mm (45kg)</t>
  </si>
  <si>
    <t>INV00000273</t>
  </si>
  <si>
    <t>INV00000274</t>
  </si>
  <si>
    <t>INV00000275</t>
  </si>
  <si>
    <t>INV00000276</t>
  </si>
  <si>
    <t>INV00000277</t>
  </si>
  <si>
    <t>Worldwide Competence Sdn Bhd Total</t>
  </si>
  <si>
    <t>Megapower Service Total</t>
  </si>
  <si>
    <t>RA Sand Wheel 105 X 2 X 16 (30PC)</t>
  </si>
  <si>
    <t>Trsf 1/5/22 RM6,096.10</t>
  </si>
  <si>
    <t>Trsf 11/3/22 RM6,379.90</t>
  </si>
  <si>
    <t>Trsf 17/3/22 RM315.00</t>
  </si>
  <si>
    <t>Trsf 10/4/22 RM6,361.10</t>
  </si>
  <si>
    <t>Trsf 24/5/22, RM6,201.10</t>
  </si>
  <si>
    <t>Trsf 5/5/22 RM1,350.00</t>
  </si>
  <si>
    <t>Trsf 9/5/22 RM4,070.00</t>
  </si>
  <si>
    <t>PIB 091977Cleared11/4/22-RM3,881.50</t>
  </si>
  <si>
    <t>PIB 091980Cleared18/4/22-RM2,175.00</t>
  </si>
  <si>
    <t>PIB 091987Cleared13/5/22-RM8,524.50</t>
  </si>
  <si>
    <t>Trsf 17/5/22 RM1,350.00</t>
  </si>
  <si>
    <t>Trsf 17/5/22 RM14,088.50</t>
  </si>
  <si>
    <t>Trsf 23/5/22 RM14,395.00</t>
  </si>
  <si>
    <t>Trsf 24/5/22 RM1,239.60</t>
  </si>
  <si>
    <t>HLIB 015672dd250522 RM5,940,00</t>
  </si>
  <si>
    <t>PBB395357cleared27/5/22 RM8,127.50</t>
  </si>
  <si>
    <t>HLB010490Cleared30/5/22-RM31,599.50</t>
  </si>
  <si>
    <t>Trsf 11/5/22 RM16,000.00</t>
  </si>
  <si>
    <t>Trsf 28/4/22-RM8,000.00(2,012.30partial), Trsf 11/5/22 RM16,000.00(RM1,848.70partial)</t>
  </si>
  <si>
    <t>Trsf 17/5/22 RM10,000.00</t>
  </si>
  <si>
    <t>Trsf 11/5/22 RM16,000.00(1,149.30partial), Trsf 17/5/22 RM10,000.00(3,030.70partial)</t>
  </si>
  <si>
    <t>Trsf 19/5/22 RM10,000.00</t>
  </si>
  <si>
    <t>Trsf 17/5/22 RM10,000.00(510.30partial), Trsf 19/5/22 RM10,000.00(1,579.70partial)</t>
  </si>
  <si>
    <t>Trsf 20/5/22 RM9,000.00</t>
  </si>
  <si>
    <t>Trsf 19/5/22 RM10,000.00(1,211.30partial), Trsf 20/5/22 RM9,000.00(2,316.70partial)</t>
  </si>
  <si>
    <t>INV00000278</t>
  </si>
  <si>
    <t>INV00000279</t>
  </si>
  <si>
    <t>INV00000280</t>
  </si>
  <si>
    <t>INV00000281</t>
  </si>
  <si>
    <t>RM Woven Roving E-800 1000mm (40Kg)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</si>
  <si>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</si>
  <si>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</si>
  <si>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</si>
  <si>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</si>
  <si>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</si>
  <si>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</si>
  <si>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</si>
  <si>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Trsf 1/6/22 RM27,000.00</t>
  </si>
  <si>
    <t>Trsf 20/5/22 RM9,000.00(5,056.30partial), Trsf 1/6/22 RM27,000.00(1,213.70partial)</t>
  </si>
  <si>
    <t>Trsf 10/6/22 RM2,356.00</t>
  </si>
  <si>
    <t>Trsf 14/6/22 RM2,158.00</t>
  </si>
  <si>
    <t>INV00000289</t>
  </si>
  <si>
    <t>INV00000290</t>
  </si>
  <si>
    <t>INV00000291</t>
  </si>
  <si>
    <t>INV00000292</t>
  </si>
  <si>
    <t>INV00000293</t>
  </si>
  <si>
    <t>INV00000294</t>
  </si>
  <si>
    <t xml:space="preserve">Trsf 1/6/22 RM27,000.00(177.30partial), Trs23/6/22 RM7,000.00(72.70partial) </t>
  </si>
  <si>
    <t>RHB 001601cleared17/5/22-RM1,500.00, 3cleared23/5/22-RM1,500.00, 4cleared30/5/22-RM1,500.00, 6cleared8/6/22-RM816.00, 5cleared13/6/22-RM2,000.00(1020.00partial)</t>
  </si>
  <si>
    <t>RHB 001605cleared13/6/22-RM2,000.00</t>
  </si>
  <si>
    <t>Trsf 23/6/22 RM3,232.00</t>
  </si>
  <si>
    <t>HLB011600Cleared23/6/22-RM1,480.00</t>
  </si>
  <si>
    <t>Trsf 27/6/22 RM29,465.00</t>
  </si>
  <si>
    <t>Trsf 29/6/22, RM3,000.00, Trsf 30/6/22, RM3,223.60</t>
  </si>
  <si>
    <t>PBB395363cleared23/6/22 RM5,746.00</t>
  </si>
  <si>
    <t>INV00000295</t>
  </si>
  <si>
    <t>INV00000296</t>
  </si>
  <si>
    <t>INV00000297</t>
  </si>
  <si>
    <t>Transform Star Sdn Bhd</t>
  </si>
  <si>
    <t>C00000027</t>
  </si>
  <si>
    <t>INV00000298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</si>
  <si>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</si>
  <si>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</si>
  <si>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</si>
  <si>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</si>
  <si>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</si>
  <si>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</si>
  <si>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</si>
  <si>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</si>
  <si>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</si>
  <si>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</si>
  <si>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RM CSM 450 Jushi 64m(L) X 1860mm(W) (67Kg)</t>
  </si>
  <si>
    <t>INV00000305</t>
  </si>
  <si>
    <t>Transform Star Sdn Bhd Total</t>
  </si>
  <si>
    <t>RHB 000388cleared20/6/22-RM2,000.00(partial), 9cleared27/6/22-RM2,000.00(partial), RHB 00391 4/7/22cleared-RM1,336.00, RHB 00390 12/7/22cleared-RM2,000.00(partial)</t>
  </si>
  <si>
    <t>4/7/22cleared-RM1,336.00, RHB 00390 12/7/22cleared-RM2,000.00(partial)</t>
  </si>
  <si>
    <t>RHB 00390 12/7/22cleared-RM2,000.00(partial)</t>
  </si>
  <si>
    <t>Trsf 15/7/22, RM5,183.60</t>
  </si>
  <si>
    <t>Chq PBB 395364, cleared180722 RM5,458.00</t>
  </si>
  <si>
    <t>RHB 934936 cleared19/7/22-RM2,634.00</t>
  </si>
  <si>
    <t>Trsf23/6/22 RM7,000.00</t>
  </si>
  <si>
    <t>Trsf23/6/22 RM7,000.00(RM1,747.30partial), Trsf20/7/22 RM10,700.00(RM604.70partial)</t>
  </si>
  <si>
    <t>Trsf20/7/22 RM10,700.00(RM936.00)</t>
  </si>
  <si>
    <t>Trsf20/7/22 RM10,700.00(RM125.00)</t>
  </si>
  <si>
    <t>Trsf20/7/22 RM10,700.00(2,090.00)</t>
  </si>
  <si>
    <t>Trsf20/7/22 RM10,700.00(4,180.00)</t>
  </si>
  <si>
    <t>Trsf20/7/22 RM10,700.00(RM1,764.00)</t>
  </si>
  <si>
    <t>Trsf 25/7/22 RM11,160.00</t>
  </si>
  <si>
    <t>Trsf 28/7/22 RM3,000.00</t>
  </si>
  <si>
    <t>Trsf 28/7/22 RM3,000.00(RM888.00partial)</t>
  </si>
  <si>
    <t>Trsf 29/7/22 RM4,092.00</t>
  </si>
  <si>
    <t>INV00000306</t>
  </si>
  <si>
    <t>RM CSM 450 Jushi 64m(L) X 1860mm(W) (67kg)</t>
  </si>
  <si>
    <t>RA CSM 300 96m(L) X 1860mm(W) (54Kg)</t>
  </si>
  <si>
    <t>RM Pigment Super White (5Kg)</t>
  </si>
  <si>
    <t>INV00000307</t>
  </si>
  <si>
    <t>RA CSM 450 GSM JUSHI 79m(L) X 1040mm(W) (37kg)</t>
  </si>
  <si>
    <t>INV00000308</t>
  </si>
  <si>
    <t>INV00000309</t>
  </si>
  <si>
    <t>INV00000310</t>
  </si>
  <si>
    <t>INV00000311</t>
  </si>
  <si>
    <t>-</t>
  </si>
  <si>
    <t>INV00000312</t>
  </si>
  <si>
    <t>RM Resin Nor 3338W (220Kg)</t>
  </si>
  <si>
    <t>RM Resin 268BQTN (225Kg)</t>
  </si>
  <si>
    <t>RM Cobalt 10% (5Kg)</t>
  </si>
  <si>
    <t>INV00000313</t>
  </si>
  <si>
    <t>INV00000314</t>
  </si>
  <si>
    <t>RA CSM 450 Jushi 64m(L) x 1040mm(W) (37Kg)</t>
  </si>
  <si>
    <t>INV00000315</t>
  </si>
  <si>
    <t>INV00000316</t>
  </si>
  <si>
    <t>INV00000317</t>
  </si>
  <si>
    <t>INV00000318</t>
  </si>
  <si>
    <t>RA CSM 450 64m(L) 1040mm(W) (30Kg)</t>
  </si>
  <si>
    <t>INV00000319</t>
  </si>
  <si>
    <t>INV00000320</t>
  </si>
  <si>
    <t>HLB011650Cleared8/8/22-RM15,222.00</t>
  </si>
  <si>
    <t>Trsf 9/8/22 RM2,068.00</t>
  </si>
  <si>
    <t>Trsf 13/8/22 RM864.00</t>
  </si>
  <si>
    <t>Chq PBB 395365, cleared170822 RM3,484.00</t>
  </si>
  <si>
    <t>RHB 934938 cleared18/8/22-RM2,068.00</t>
  </si>
  <si>
    <t>Trsf20/7/22 RM10,700.00(RM64.30), Trsf 19/8/22 RM3,000.00(123.20partial)</t>
  </si>
  <si>
    <t>Trsf 19/8/22 RM3,000.00(2,876.80partial)</t>
  </si>
  <si>
    <t>Babk Islam 159011 Cleared22/8/22, RM8,568.20</t>
  </si>
  <si>
    <t>Trsf 23/8/22 RM14,715.00</t>
  </si>
  <si>
    <t>Chq HL 015688 dd 24/8/22</t>
  </si>
  <si>
    <t>Refer Cash Book 31/8/22 - Total collection = "C"</t>
  </si>
  <si>
    <t>- Total</t>
  </si>
  <si>
    <t>Month : As of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</si>
</sst>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[Red]\-#,##0.00\ "/>
    <numFmt numFmtId="165" formatCode="#,##0.00_ ;\-#,##0.00\ "/>
    <numFmt numFmtId="166" formatCode="#,##0.00&quot; &quot;;#,##0.00&quot; &quot;;&quot;-&quot;#&quot; &quot;;&quot; &quot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0" fontId="0" fillId="8" borderId="0" xfId="0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" fontId="0" fillId="4" borderId="0" xfId="0" applyNumberFormat="1" applyFill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4" fontId="0" fillId="0" borderId="0" xfId="0" applyNumberFormat="1" applyFill="1"/>
    <xf numFmtId="43" fontId="8" fillId="0" borderId="0" xfId="1" applyFont="1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 applyFill="1"/>
    <xf numFmtId="0" fontId="3" fillId="0" borderId="0" xfId="0" applyFont="1" applyFill="1" applyAlignment="1">
      <alignment horizontal="left"/>
    </xf>
    <xf numFmtId="17" fontId="0" fillId="0" borderId="0" xfId="0" quotePrefix="1" applyNumberFormat="1" applyFill="1" applyAlignment="1">
      <alignment horizontal="right"/>
    </xf>
    <xf numFmtId="0" fontId="14" fillId="0" borderId="0" xfId="0" applyFont="1"/>
    <xf numFmtId="14" fontId="14" fillId="0" borderId="7" xfId="0" applyNumberFormat="1" applyFont="1" applyBorder="1" applyAlignment="1">
      <alignment horizontal="left"/>
    </xf>
    <xf numFmtId="166" fontId="15" fillId="0" borderId="0" xfId="0" applyNumberFormat="1" applyFont="1" applyBorder="1"/>
  </cellXfs>
  <cellStyles count="2">
    <cellStyle name="Comma" xfId="1" builtinId="3"/>
    <cellStyle name="Normal" xfId="0" builtinId="0"/>
  </cellStyles>
  <dxfs count="33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66FF66"/>
      <color rgb="FFCCFFCC"/>
      <color rgb="FF4BEB35"/>
      <color rgb="FFFFFF99"/>
      <color rgb="FF99FFCC"/>
      <color rgb="FF99FF99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56.62679988426" createdVersion="8" refreshedVersion="8" minRefreshableVersion="3" recordCount="896" xr:uid="{52A69E29-8F6E-4548-BD8E-551F7D6886C9}">
  <cacheSource type="worksheet">
    <worksheetSource ref="A1:T897" sheet="Raw Sales"/>
  </cacheSource>
  <cacheFields count="20">
    <cacheField name="Invoice Date" numFmtId="14">
      <sharedItems containsDate="1" containsMixedTypes="1" minDate="2019-12-23T00:00:00" maxDate="2022-06-30T00:00:00" count="221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  <d v="2022-03-09T00:00:00"/>
        <d v="2022-03-11T00:00:00"/>
        <d v="2022-03-12T00:00:00"/>
        <d v="2022-03-14T00:00:00"/>
        <d v="2022-03-15T00:00:00"/>
        <d v="2022-03-17T00:00:00"/>
        <d v="2022-03-18T00:00:00"/>
        <d v="2022-03-19T00:00:00"/>
        <d v="2022-03-21T00:00:00"/>
        <d v="2022-03-23T00:00:00"/>
        <d v="2022-03-25T00:00:00"/>
        <d v="2022-03-29T00:00:00"/>
        <d v="2022-03-31T00:00:00"/>
        <d v="2022-04-01T00:00:00"/>
        <d v="2022-04-05T00:00:00"/>
        <d v="2022-04-08T00:00:00"/>
        <d v="2022-04-09T00:00:00"/>
        <d v="2022-04-12T00:00:00"/>
        <d v="2022-04-13T00:00:00"/>
        <d v="2022-04-14T00:00:00"/>
        <d v="2022-04-15T00:00:00"/>
        <d v="2022-04-16T00:00:00"/>
        <d v="2022-04-19T00:00:00"/>
        <d v="2022-04-20T00:00:00"/>
        <d v="2022-04-21T00:00:00"/>
        <d v="2022-04-22T00:00:00"/>
        <d v="2022-04-23T00:00:00"/>
        <s v="26/4/2022"/>
        <d v="2022-04-27T00:00:00"/>
        <d v="2022-04-28T00:00:00"/>
        <d v="2022-04-29T00:00:00"/>
        <d v="2022-04-30T00:00:00"/>
        <d v="2022-05-06T00:00:00"/>
        <d v="2022-05-07T00:00:00"/>
        <d v="2022-05-10T00:00:00"/>
        <s v="11/5/2022"/>
        <d v="2022-05-12T00:00:00"/>
        <d v="2022-05-14T00:00:00"/>
        <d v="2022-05-16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8T00:00:00"/>
        <d v="2022-06-02T00:00:00"/>
        <d v="2022-06-03T00:00:00"/>
        <d v="2022-06-04T00:00:00"/>
        <d v="2022-06-07T00:00:00"/>
        <d v="2022-06-09T00:00:00"/>
        <d v="2022-06-10T00:00:00"/>
        <d v="2022-06-11T00:00:00"/>
        <d v="2022-06-13T00:00:00"/>
        <d v="2022-06-14T00:00:00"/>
        <d v="2022-06-18T00:00:00"/>
        <d v="2022-06-20T00:00:00"/>
        <d v="2022-06-24T00:00:00"/>
        <d v="2022-06-28T00:00:00"/>
        <d v="2022-06-29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94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  <s v="INV00000212"/>
        <s v="INV00000213"/>
        <s v="INV00000214"/>
        <s v="INV00000215"/>
        <s v="INV00000216"/>
        <s v="INV00000217"/>
        <s v="INV00000218"/>
        <s v="INV00000219"/>
        <s v="INV00000220"/>
        <s v="INV00000221"/>
        <s v="INV00000222"/>
        <s v="INV00000223"/>
        <s v="INV00000224"/>
        <s v="INV00000225"/>
        <s v="INV00000226"/>
        <s v="INV00000227"/>
        <s v="INV00000228"/>
        <s v="INV00000229"/>
        <s v="INV00000230"/>
        <s v="INV00000231"/>
        <s v="INV00000232"/>
        <s v="INV00000233"/>
        <s v="INV00000234"/>
        <s v="INV00000235"/>
        <s v="INV00000236"/>
        <s v="INV00000237"/>
        <s v="INV00000238"/>
        <s v="INV00000239"/>
        <s v="INV00000240"/>
        <s v="INV00000241"/>
        <s v="INV00000242"/>
        <s v="INV00000243"/>
        <s v="INV00000244"/>
        <s v="INV00000245"/>
        <s v="INV00000246"/>
        <s v="INV00000247"/>
        <s v="INV00000248"/>
        <s v="INV00000249"/>
        <s v="INV00000250"/>
        <s v="INV00000251"/>
        <s v="INV00000252"/>
        <s v="INV00000253"/>
        <s v="INV00000254"/>
        <s v="INV00000255"/>
        <s v="INV00000256"/>
        <s v="INV00000257"/>
        <s v="INV00000258"/>
        <s v="INV00000259"/>
        <s v="INV00000260"/>
        <s v="INV00000261"/>
        <s v="INV00000262"/>
        <s v="INV00000263"/>
        <s v="INV00000264"/>
        <s v="INV00000265"/>
        <s v="INV00000266"/>
        <s v="INV00000267"/>
        <s v="INV00000268"/>
        <s v="INV00000269"/>
        <s v="INV00000270"/>
        <s v="INV00000271"/>
        <s v="INV00000272"/>
        <s v="INV00000273"/>
        <s v="INV00000274"/>
        <s v="INV00000275"/>
        <s v="INV00000276"/>
        <s v="INV00000277"/>
        <s v="INV00000278"/>
        <s v="INV00000279"/>
        <s v="INV00000280"/>
        <s v="INV00000281"/>
        <s v="INV00000282"/>
        <s v="INV00000283"/>
        <s v="INV00000284"/>
        <s v="INV00000285"/>
        <s v="INV00000286"/>
        <s v="INV00000287"/>
        <s v="INV00000288"/>
        <s v="INV00000289"/>
        <s v="INV00000290"/>
        <s v="INV00000291"/>
        <s v="INV00000292"/>
        <s v="INV00000293"/>
        <s v="INV00000294"/>
      </sharedItems>
    </cacheField>
    <cacheField name="Customer Code" numFmtId="0">
      <sharedItems/>
    </cacheField>
    <cacheField name="Customer Name" numFmtId="0">
      <sharedItems count="2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  <s v="Bestway Engineering Solutions"/>
        <s v="Worldwide Competence Sdn Bhd"/>
        <s v="LLL Automotive Sdn Bhd"/>
        <s v="Megapower Service"/>
      </sharedItems>
    </cacheField>
    <cacheField name="Product" numFmtId="0">
      <sharedItems containsBlank="1" count="13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J Woven Roving E-600gm 1000mm (40Kg)"/>
        <s v="RA Miracle Gloss Wax No. 8 (311g/Can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m u="1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6">
        <n v="0"/>
        <n v="45"/>
        <s v="120"/>
        <n v="60"/>
        <n v="120"/>
        <n v="124"/>
      </sharedItems>
    </cacheField>
    <cacheField name="Due date" numFmtId="14">
      <sharedItems containsSemiMixedTypes="0" containsNonDate="0" containsDate="1" containsString="0" minDate="2019-12-23T00:00:00" maxDate="2022-10-2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3860"/>
    </cacheField>
    <cacheField name="Total Sales " numFmtId="43">
      <sharedItems containsSemiMixedTypes="0" containsString="0" containsNumber="1" minValue="1530" maxValue="1605275.250000000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20.968692939816" createdVersion="8" refreshedVersion="8" minRefreshableVersion="3" recordCount="988" xr:uid="{FCA5EA57-7341-4AFC-A4AB-FF4BED8A09F9}">
  <cacheSource type="worksheet">
    <worksheetSource ref="A1:T989" sheet="Raw Sales"/>
  </cacheSource>
  <cacheFields count="20">
    <cacheField name="Invoice Date" numFmtId="14">
      <sharedItems containsDate="1" containsMixedTypes="1" minDate="2019-12-23T00:00:00" maxDate="2022-08-27T00:00:00" count="238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  <d v="2022-03-09T00:00:00"/>
        <d v="2022-03-11T00:00:00"/>
        <d v="2022-03-12T00:00:00"/>
        <d v="2022-03-14T00:00:00"/>
        <d v="2022-03-15T00:00:00"/>
        <d v="2022-03-17T00:00:00"/>
        <d v="2022-03-18T00:00:00"/>
        <d v="2022-03-19T00:00:00"/>
        <d v="2022-03-21T00:00:00"/>
        <d v="2022-03-23T00:00:00"/>
        <d v="2022-03-25T00:00:00"/>
        <d v="2022-03-29T00:00:00"/>
        <d v="2022-03-31T00:00:00"/>
        <d v="2022-04-01T00:00:00"/>
        <d v="2022-04-05T00:00:00"/>
        <d v="2022-04-08T00:00:00"/>
        <d v="2022-04-09T00:00:00"/>
        <d v="2022-04-12T00:00:00"/>
        <d v="2022-04-13T00:00:00"/>
        <d v="2022-04-14T00:00:00"/>
        <d v="2022-04-15T00:00:00"/>
        <d v="2022-04-16T00:00:00"/>
        <d v="2022-04-19T00:00:00"/>
        <d v="2022-04-20T00:00:00"/>
        <d v="2022-04-21T00:00:00"/>
        <d v="2022-04-22T00:00:00"/>
        <d v="2022-04-23T00:00:00"/>
        <s v="26/4/2022"/>
        <d v="2022-04-27T00:00:00"/>
        <d v="2022-04-28T00:00:00"/>
        <d v="2022-04-29T00:00:00"/>
        <d v="2022-04-30T00:00:00"/>
        <d v="2022-05-06T00:00:00"/>
        <d v="2022-05-07T00:00:00"/>
        <d v="2022-05-10T00:00:00"/>
        <s v="11/5/2022"/>
        <d v="2022-05-12T00:00:00"/>
        <d v="2022-05-14T00:00:00"/>
        <d v="2022-05-16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8T00:00:00"/>
        <d v="2022-06-02T00:00:00"/>
        <d v="2022-06-03T00:00:00"/>
        <d v="2022-06-04T00:00:00"/>
        <d v="2022-06-07T00:00:00"/>
        <d v="2022-06-09T00:00:00"/>
        <d v="2022-06-10T00:00:00"/>
        <d v="2022-06-11T00:00:00"/>
        <d v="2022-06-13T00:00:00"/>
        <d v="2022-06-14T00:00:00"/>
        <d v="2022-06-18T00:00:00"/>
        <d v="2022-06-20T00:00:00"/>
        <d v="2022-06-24T00:00:00"/>
        <d v="2022-06-28T00:00:00"/>
        <d v="2022-06-29T00:00:00"/>
        <d v="2022-07-01T00:00:00"/>
        <d v="2022-07-12T00:00:00"/>
        <d v="2022-07-14T00:00:00"/>
        <d v="2022-07-18T00:00:00"/>
        <d v="2022-07-20T00:00:00"/>
        <d v="2022-07-23T00:00:00"/>
        <d v="2022-07-26T00:00:00"/>
        <d v="2022-07-29T00:00:00"/>
        <d v="2022-08-04T00:00:00"/>
        <d v="2022-08-06T00:00:00"/>
        <d v="2022-08-09T00:00:00"/>
        <d v="2022-08-12T00:00:00"/>
        <d v="2022-08-15T00:00:00"/>
        <d v="2022-08-16T00:00:00"/>
        <d v="2022-08-23T00:00:00"/>
        <d v="2022-08-25T00:00:00"/>
        <d v="2022-08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320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  <s v="INV00000212"/>
        <s v="INV00000213"/>
        <s v="INV00000214"/>
        <s v="INV00000215"/>
        <s v="INV00000216"/>
        <s v="INV00000217"/>
        <s v="INV00000218"/>
        <s v="INV00000219"/>
        <s v="INV00000220"/>
        <s v="INV00000221"/>
        <s v="INV00000222"/>
        <s v="INV00000223"/>
        <s v="INV00000224"/>
        <s v="INV00000225"/>
        <s v="INV00000226"/>
        <s v="INV00000227"/>
        <s v="INV00000228"/>
        <s v="INV00000229"/>
        <s v="INV00000230"/>
        <s v="INV00000231"/>
        <s v="INV00000232"/>
        <s v="INV00000233"/>
        <s v="INV00000234"/>
        <s v="INV00000235"/>
        <s v="INV00000236"/>
        <s v="INV00000237"/>
        <s v="INV00000238"/>
        <s v="INV00000239"/>
        <s v="INV00000240"/>
        <s v="INV00000241"/>
        <s v="INV00000242"/>
        <s v="INV00000243"/>
        <s v="INV00000244"/>
        <s v="INV00000245"/>
        <s v="INV00000246"/>
        <s v="INV00000247"/>
        <s v="INV00000248"/>
        <s v="INV00000249"/>
        <s v="INV00000250"/>
        <s v="INV00000251"/>
        <s v="INV00000252"/>
        <s v="INV00000253"/>
        <s v="INV00000254"/>
        <s v="INV00000255"/>
        <s v="INV00000256"/>
        <s v="INV00000257"/>
        <s v="INV00000258"/>
        <s v="INV00000259"/>
        <s v="INV00000260"/>
        <s v="INV00000261"/>
        <s v="INV00000262"/>
        <s v="INV00000263"/>
        <s v="INV00000264"/>
        <s v="INV00000265"/>
        <s v="INV00000266"/>
        <s v="INV00000267"/>
        <s v="INV00000268"/>
        <s v="INV00000269"/>
        <s v="INV00000270"/>
        <s v="INV00000271"/>
        <s v="INV00000272"/>
        <s v="INV00000273"/>
        <s v="INV00000274"/>
        <s v="INV00000275"/>
        <s v="INV00000276"/>
        <s v="INV00000277"/>
        <s v="INV00000278"/>
        <s v="INV00000279"/>
        <s v="INV00000280"/>
        <s v="INV00000281"/>
        <s v="INV00000282"/>
        <s v="INV00000283"/>
        <s v="INV00000284"/>
        <s v="INV00000285"/>
        <s v="INV00000286"/>
        <s v="INV00000287"/>
        <s v="INV00000288"/>
        <s v="INV00000289"/>
        <s v="INV00000290"/>
        <s v="INV00000291"/>
        <s v="INV00000292"/>
        <s v="INV00000293"/>
        <s v="INV00000294"/>
        <s v="INV00000295"/>
        <s v="INV00000296"/>
        <s v="INV00000297"/>
        <s v="INV00000298"/>
        <s v="INV00000299"/>
        <s v="INV00000300"/>
        <s v="INV00000301"/>
        <s v="INV00000302"/>
        <s v="INV00000303"/>
        <s v="INV00000304"/>
        <s v="INV00000305"/>
        <s v="INV00000306"/>
        <s v="INV00000307"/>
        <s v="INV00000308"/>
        <s v="INV00000309"/>
        <s v="INV00000310"/>
        <s v="INV00000311"/>
        <s v="INV00000312"/>
        <s v="INV00000313"/>
        <s v="INV00000314"/>
        <s v="INV00000315"/>
        <s v="INV00000316"/>
        <s v="INV00000317"/>
        <s v="INV00000318"/>
        <s v="INV00000319"/>
        <s v="INV00000320"/>
      </sharedItems>
    </cacheField>
    <cacheField name="Customer Code" numFmtId="0">
      <sharedItems/>
    </cacheField>
    <cacheField name="Customer Name" numFmtId="0">
      <sharedItems count="29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  <s v="Bestway Engineering Solutions"/>
        <s v="Worldwide Competence Sdn Bhd"/>
        <s v="LLL Automotive Sdn Bhd"/>
        <s v="Megapower Service"/>
        <s v="Transform Star Sdn Bhd"/>
        <s v="-"/>
      </sharedItems>
    </cacheField>
    <cacheField name="Product" numFmtId="0">
      <sharedItems count="149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J Woven Roving E-600gm 1000mm (40Kg)"/>
        <s v="RA Miracle Gloss Wax No. 8 (311g/Can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</sharedItems>
    </cacheField>
    <cacheField name="Qty" numFmtId="0">
      <sharedItems containsSemiMixedTypes="0" containsString="0" containsNumber="1" containsInteger="1" minValue="0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6">
        <n v="0"/>
        <n v="45"/>
        <s v="120"/>
        <n v="60"/>
        <n v="120"/>
        <n v="124"/>
      </sharedItems>
    </cacheField>
    <cacheField name="Due date" numFmtId="14">
      <sharedItems containsSemiMixedTypes="0" containsNonDate="0" containsDate="1" containsString="0" minDate="2019-12-23T00:00:00" maxDate="2022-12-24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3860"/>
    </cacheField>
    <cacheField name="Total Sales " numFmtId="43">
      <sharedItems containsSemiMixedTypes="0" containsString="0" containsNumber="1" minValue="1530" maxValue="1768365.8500000006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3420"/>
    <n v="0"/>
    <n v="744916.74999999988"/>
    <s v="Cash"/>
    <s v="Trsf 26/2/22-RM2,900.00(2,769.80partial), Trsf 15/3/22-RM16,000.00(RM650.2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n v="-2835"/>
    <n v="0"/>
    <n v="747751.74999999988"/>
    <s v="Cash"/>
    <s v="Trsf 15/3/22-RM16,000.00"/>
    <m/>
  </r>
  <r>
    <x v="124"/>
    <x v="0"/>
    <x v="2"/>
    <x v="168"/>
    <s v="C00000020"/>
    <x v="19"/>
    <x v="12"/>
    <n v="5"/>
    <s v="Cash"/>
    <x v="0"/>
    <d v="2021-12-10T00:00:00"/>
    <x v="0"/>
    <x v="2"/>
    <n v="312.5"/>
    <n v="-312.5"/>
    <n v="0"/>
    <n v="748064.24999999988"/>
    <s v="Cash"/>
    <s v="Trsf 15/3/22-RM16,000.00"/>
    <m/>
  </r>
  <r>
    <x v="124"/>
    <x v="0"/>
    <x v="2"/>
    <x v="168"/>
    <s v="C00000020"/>
    <x v="19"/>
    <x v="71"/>
    <n v="1"/>
    <s v="Cash"/>
    <x v="0"/>
    <d v="2021-12-10T00:00:00"/>
    <x v="0"/>
    <x v="2"/>
    <n v="1000"/>
    <n v="-1000"/>
    <n v="0"/>
    <n v="749064.24999999988"/>
    <s v="Cash"/>
    <s v="Trsf 15/3/22-RM16,000.00"/>
    <m/>
  </r>
  <r>
    <x v="124"/>
    <x v="0"/>
    <x v="2"/>
    <x v="168"/>
    <s v="C00000020"/>
    <x v="19"/>
    <x v="60"/>
    <n v="2"/>
    <s v="Cash"/>
    <x v="0"/>
    <d v="2021-12-10T00:00:00"/>
    <x v="0"/>
    <x v="2"/>
    <n v="170"/>
    <n v="-170"/>
    <n v="0"/>
    <n v="749234.24999999988"/>
    <s v="Cash"/>
    <s v="Trsf 15/3/22-RM16,000.00"/>
    <m/>
  </r>
  <r>
    <x v="124"/>
    <x v="0"/>
    <x v="2"/>
    <x v="168"/>
    <s v="C00000020"/>
    <x v="19"/>
    <x v="78"/>
    <n v="1"/>
    <s v="Cash"/>
    <x v="0"/>
    <d v="2021-12-10T00:00:00"/>
    <x v="0"/>
    <x v="2"/>
    <n v="484.5"/>
    <n v="-484.5"/>
    <n v="0"/>
    <n v="749718.74999999988"/>
    <s v="Cash"/>
    <s v="Trsf 15/3/22-RM16,000.00"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2144"/>
    <n v="0"/>
    <n v="761862.74999999988"/>
    <s v="Term"/>
    <s v="Trsf 14/3/2022 RM22,264.00"/>
    <m/>
  </r>
  <r>
    <x v="125"/>
    <x v="0"/>
    <x v="2"/>
    <x v="170"/>
    <s v="C00000004"/>
    <x v="3"/>
    <x v="45"/>
    <n v="5"/>
    <s v="T120"/>
    <x v="4"/>
    <d v="2022-04-14T00:00:00"/>
    <x v="10"/>
    <x v="3"/>
    <n v="10120"/>
    <n v="-10120"/>
    <n v="0"/>
    <n v="771982.74999999988"/>
    <s v="Term"/>
    <s v="HLB010464Cleared21/4/22-RM15,895.80"/>
    <m/>
  </r>
  <r>
    <x v="125"/>
    <x v="0"/>
    <x v="2"/>
    <x v="170"/>
    <s v="C00000004"/>
    <x v="3"/>
    <x v="79"/>
    <n v="1"/>
    <s v="T120"/>
    <x v="4"/>
    <d v="2022-04-14T00:00:00"/>
    <x v="10"/>
    <x v="3"/>
    <n v="2024"/>
    <n v="-2024"/>
    <n v="0"/>
    <n v="774006.74999999988"/>
    <s v="Term"/>
    <s v="HLB010464Cleared21/4/22-RM15,895.80"/>
    <m/>
  </r>
  <r>
    <x v="125"/>
    <x v="0"/>
    <x v="2"/>
    <x v="170"/>
    <s v="C00000004"/>
    <x v="3"/>
    <x v="60"/>
    <n v="4"/>
    <s v="T120"/>
    <x v="4"/>
    <d v="2022-04-14T00:00:00"/>
    <x v="10"/>
    <x v="3"/>
    <n v="340"/>
    <n v="-340"/>
    <n v="0"/>
    <n v="774346.74999999988"/>
    <s v="Term"/>
    <s v="HLB010464Cleared21/4/22-RM15,895.80"/>
    <m/>
  </r>
  <r>
    <x v="126"/>
    <x v="0"/>
    <x v="2"/>
    <x v="171"/>
    <s v="C00000004"/>
    <x v="3"/>
    <x v="17"/>
    <n v="1"/>
    <s v="T121"/>
    <x v="4"/>
    <d v="2022-04-15T00:00:00"/>
    <x v="10"/>
    <x v="3"/>
    <n v="390"/>
    <n v="-390"/>
    <n v="0"/>
    <n v="774736.74999999988"/>
    <s v="Term"/>
    <s v="HLB010464Cleared21/4/22-RM15,895.80"/>
    <m/>
  </r>
  <r>
    <x v="127"/>
    <x v="0"/>
    <x v="2"/>
    <x v="172"/>
    <s v="C00000020"/>
    <x v="19"/>
    <x v="15"/>
    <n v="3"/>
    <s v="Cash"/>
    <x v="0"/>
    <d v="2021-12-20T00:00:00"/>
    <x v="0"/>
    <x v="2"/>
    <n v="6270"/>
    <n v="-6270"/>
    <n v="0"/>
    <n v="781006.74999999988"/>
    <s v="Cash"/>
    <s v="Trsf 15/3/22-RM16,000.00"/>
    <m/>
  </r>
  <r>
    <x v="127"/>
    <x v="0"/>
    <x v="2"/>
    <x v="172"/>
    <s v="C00000020"/>
    <x v="19"/>
    <x v="71"/>
    <n v="1"/>
    <s v="Cash"/>
    <x v="0"/>
    <d v="2021-12-20T00:00:00"/>
    <x v="0"/>
    <x v="2"/>
    <n v="1000"/>
    <n v="-1000"/>
    <n v="0"/>
    <n v="782006.74999999988"/>
    <s v="Cash"/>
    <s v="Trsf 15/3/22-RM16,000.00"/>
    <m/>
  </r>
  <r>
    <x v="127"/>
    <x v="0"/>
    <x v="2"/>
    <x v="172"/>
    <s v="C00000020"/>
    <x v="19"/>
    <x v="12"/>
    <n v="3"/>
    <s v="Cash"/>
    <x v="0"/>
    <d v="2021-12-20T00:00:00"/>
    <x v="0"/>
    <x v="2"/>
    <n v="187.5"/>
    <n v="-187.5"/>
    <n v="0"/>
    <n v="782194.24999999988"/>
    <s v="Cash"/>
    <s v="Trsf 15/3/22-RM16,000.00"/>
    <m/>
  </r>
  <r>
    <x v="128"/>
    <x v="0"/>
    <x v="2"/>
    <x v="173"/>
    <s v="C00000004"/>
    <x v="3"/>
    <x v="80"/>
    <n v="1"/>
    <s v="T120"/>
    <x v="4"/>
    <d v="2022-04-20T00:00:00"/>
    <x v="10"/>
    <x v="3"/>
    <n v="513"/>
    <n v="-513"/>
    <n v="0"/>
    <n v="782707.24999999988"/>
    <s v="Term"/>
    <s v="HLB010464Cleared21/4/22-RM15,895.80"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n v="-2508.8000000000002"/>
    <n v="0"/>
    <n v="785216.04999999993"/>
    <s v="Term"/>
    <s v="HLB010464Cleared21/4/22-RM15,895.80"/>
    <m/>
  </r>
  <r>
    <x v="129"/>
    <x v="0"/>
    <x v="2"/>
    <x v="174"/>
    <s v="C00000020"/>
    <x v="19"/>
    <x v="15"/>
    <n v="3"/>
    <s v="Cash"/>
    <x v="0"/>
    <d v="2021-12-22T00:00:00"/>
    <x v="0"/>
    <x v="2"/>
    <n v="6270"/>
    <n v="-6270"/>
    <n v="0"/>
    <n v="791486.04999999993"/>
    <s v="Cash"/>
    <s v="Trsf 15/3/22-RM16,000.00(RM3,090.30), Trsf 23/3/22-RM4,800.00(RM3,179.70)"/>
    <m/>
  </r>
  <r>
    <x v="129"/>
    <x v="0"/>
    <x v="2"/>
    <x v="174"/>
    <s v="C00000020"/>
    <x v="19"/>
    <x v="71"/>
    <n v="1"/>
    <s v="Cash"/>
    <x v="0"/>
    <d v="2021-12-22T00:00:00"/>
    <x v="0"/>
    <x v="2"/>
    <n v="1000"/>
    <n v="-1000"/>
    <n v="0"/>
    <n v="792486.04999999993"/>
    <s v="Cash"/>
    <s v="Trsf 23/3/22-RM4,800.00"/>
    <m/>
  </r>
  <r>
    <x v="129"/>
    <x v="0"/>
    <x v="2"/>
    <x v="174"/>
    <s v="C00000020"/>
    <x v="19"/>
    <x v="12"/>
    <n v="3"/>
    <s v="Cash"/>
    <x v="0"/>
    <d v="2021-12-22T00:00:00"/>
    <x v="0"/>
    <x v="2"/>
    <n v="187.5"/>
    <n v="-187.5"/>
    <n v="0"/>
    <n v="792673.54999999993"/>
    <s v="Cash"/>
    <s v="Trsf 23/3/22-RM4,800.00"/>
    <m/>
  </r>
  <r>
    <x v="129"/>
    <x v="0"/>
    <x v="2"/>
    <x v="174"/>
    <s v="C00000020"/>
    <x v="19"/>
    <x v="82"/>
    <n v="8"/>
    <s v="Cash"/>
    <x v="0"/>
    <d v="2021-12-22T00:00:00"/>
    <x v="0"/>
    <x v="2"/>
    <n v="3108"/>
    <n v="-3108"/>
    <n v="0"/>
    <n v="795781.54999999993"/>
    <s v="Cash"/>
    <s v="Trsf 23/3/22-RM4,800(RM432.80), Trsf 25/3/22-RM6,000.00(RM2,675.20)"/>
    <m/>
  </r>
  <r>
    <x v="130"/>
    <x v="0"/>
    <x v="2"/>
    <x v="175"/>
    <s v="C00000020"/>
    <x v="19"/>
    <x v="82"/>
    <n v="2"/>
    <s v="Cash"/>
    <x v="0"/>
    <d v="2021-12-24T00:00:00"/>
    <x v="0"/>
    <x v="2"/>
    <n v="777"/>
    <n v="-777"/>
    <n v="0"/>
    <n v="796558.54999999993"/>
    <s v="Cash"/>
    <s v="Trsf 25/3/22-RM6,000.00"/>
    <m/>
  </r>
  <r>
    <x v="131"/>
    <x v="0"/>
    <x v="2"/>
    <x v="176"/>
    <s v="C00000020"/>
    <x v="19"/>
    <x v="82"/>
    <n v="2"/>
    <s v="Cash"/>
    <x v="0"/>
    <d v="2021-12-27T00:00:00"/>
    <x v="0"/>
    <x v="2"/>
    <n v="777"/>
    <n v="-777"/>
    <n v="0"/>
    <n v="797335.54999999993"/>
    <s v="Cash"/>
    <s v="Trsf 25/3/22-RM6,000.00"/>
    <m/>
  </r>
  <r>
    <x v="131"/>
    <x v="0"/>
    <x v="2"/>
    <x v="176"/>
    <s v="C00000020"/>
    <x v="19"/>
    <x v="41"/>
    <n v="1"/>
    <s v="Cash"/>
    <x v="0"/>
    <d v="2021-12-27T00:00:00"/>
    <x v="0"/>
    <x v="2"/>
    <n v="300"/>
    <n v="-300"/>
    <n v="0"/>
    <n v="797635.54999999993"/>
    <s v="Cash"/>
    <s v="Trsf 25/3/22-RM6,000.00"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n v="-10450"/>
    <n v="0"/>
    <n v="813676.54999999993"/>
    <s v="Cash"/>
    <s v="Trsf 25/3/22-RM6,000.00(RM1,470.80partial), Trsf 22/3/22-RM6,200.00, Trsf 05/04/22-RM7,000.00(2,779.20partial)"/>
    <m/>
  </r>
  <r>
    <x v="133"/>
    <x v="0"/>
    <x v="2"/>
    <x v="178"/>
    <s v="C00000020"/>
    <x v="19"/>
    <x v="83"/>
    <n v="15"/>
    <s v="Cash"/>
    <x v="0"/>
    <d v="2021-12-30T00:00:00"/>
    <x v="0"/>
    <x v="2"/>
    <n v="4410"/>
    <n v="-4410"/>
    <n v="0"/>
    <n v="818086.54999999993"/>
    <s v="Cash"/>
    <s v="Trsf 05/04/22-RM7,000.00(4,220.80(partial), Trsf 7/4/22-RM3,000.00(189.20partial)"/>
    <m/>
  </r>
  <r>
    <x v="133"/>
    <x v="0"/>
    <x v="2"/>
    <x v="178"/>
    <s v="C00000020"/>
    <x v="19"/>
    <x v="84"/>
    <n v="8"/>
    <s v="Cash"/>
    <x v="0"/>
    <d v="2021-12-30T00:00:00"/>
    <x v="0"/>
    <x v="2"/>
    <n v="2808"/>
    <n v="-2808"/>
    <n v="0"/>
    <n v="820894.54999999993"/>
    <s v="Cash"/>
    <s v="Trsf 7/4/22-RM3,000.00(2,808.00partial)"/>
    <m/>
  </r>
  <r>
    <x v="133"/>
    <x v="0"/>
    <x v="2"/>
    <x v="178"/>
    <s v="C00000020"/>
    <x v="19"/>
    <x v="12"/>
    <n v="5"/>
    <s v="Cash"/>
    <x v="0"/>
    <d v="2021-12-30T00:00:00"/>
    <x v="0"/>
    <x v="2"/>
    <n v="312.5"/>
    <n v="-312.5"/>
    <n v="0"/>
    <n v="821207.04999999993"/>
    <s v="Cash"/>
    <s v="Trsf 7/4/22-RM3,000.00(2.80partial), Trsf 8/4/22-RM5,000.00(309.70partial)"/>
    <m/>
  </r>
  <r>
    <x v="133"/>
    <x v="0"/>
    <x v="2"/>
    <x v="178"/>
    <s v="C00000020"/>
    <x v="19"/>
    <x v="71"/>
    <n v="1"/>
    <s v="Cash"/>
    <x v="0"/>
    <d v="2021-12-30T00:00:00"/>
    <x v="0"/>
    <x v="2"/>
    <n v="1000"/>
    <n v="-1000"/>
    <n v="0"/>
    <n v="822207.04999999993"/>
    <s v="Cash"/>
    <s v="Trsf 8/4/22-RM5,000.00"/>
    <m/>
  </r>
  <r>
    <x v="133"/>
    <x v="0"/>
    <x v="2"/>
    <x v="178"/>
    <s v="C00000020"/>
    <x v="19"/>
    <x v="60"/>
    <n v="4"/>
    <s v="Cash"/>
    <x v="0"/>
    <d v="2021-12-30T00:00:00"/>
    <x v="0"/>
    <x v="2"/>
    <n v="340"/>
    <n v="-340"/>
    <n v="0"/>
    <n v="822547.04999999993"/>
    <s v="Cash"/>
    <s v="Trsf 8/4/22-RM5,000.00"/>
    <m/>
  </r>
  <r>
    <x v="134"/>
    <x v="0"/>
    <x v="2"/>
    <x v="179"/>
    <s v="C00000010"/>
    <x v="9"/>
    <x v="45"/>
    <n v="4"/>
    <s v="T120"/>
    <x v="4"/>
    <d v="2022-04-30T00:00:00"/>
    <x v="10"/>
    <x v="3"/>
    <n v="8096"/>
    <n v="-8096"/>
    <n v="0"/>
    <n v="830643.04999999993"/>
    <s v="Term"/>
    <s v="Trsf 14/3/2022 RM22,264.00"/>
    <m/>
  </r>
  <r>
    <x v="134"/>
    <x v="0"/>
    <x v="2"/>
    <x v="179"/>
    <s v="C00000010"/>
    <x v="9"/>
    <x v="15"/>
    <n v="1"/>
    <s v="T120"/>
    <x v="4"/>
    <d v="2022-04-30T00:00:00"/>
    <x v="10"/>
    <x v="3"/>
    <n v="2024"/>
    <n v="-2024"/>
    <n v="0"/>
    <n v="832667.04999999993"/>
    <s v="Term"/>
    <s v="Trsf 14/3/2022 RM22,264.00"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n v="-6270"/>
    <n v="0"/>
    <n v="843951.85"/>
    <s v="Cash"/>
    <s v="Trsf 8/4/22-RM5,000.00(3,350.30partial), Trsf 12/4/22-RM10,000.00(2,919.70partial)"/>
    <m/>
  </r>
  <r>
    <x v="135"/>
    <x v="7"/>
    <x v="3"/>
    <x v="181"/>
    <s v="C00000020"/>
    <x v="19"/>
    <x v="83"/>
    <n v="4"/>
    <s v="Cash"/>
    <x v="0"/>
    <d v="2022-01-03T00:00:00"/>
    <x v="7"/>
    <x v="3"/>
    <n v="1176"/>
    <n v="-1176"/>
    <n v="0"/>
    <n v="845127.85"/>
    <s v="Cash"/>
    <s v="Trsf 12/4/22-RM10,000.00"/>
    <m/>
  </r>
  <r>
    <x v="135"/>
    <x v="7"/>
    <x v="3"/>
    <x v="181"/>
    <s v="C00000020"/>
    <x v="19"/>
    <x v="84"/>
    <n v="2"/>
    <s v="Cash"/>
    <x v="0"/>
    <d v="2022-01-03T00:00:00"/>
    <x v="7"/>
    <x v="3"/>
    <n v="702"/>
    <n v="-702"/>
    <n v="0"/>
    <n v="845829.85"/>
    <s v="Cash"/>
    <s v="Trsf 12/4/22-RM10,000.00"/>
    <m/>
  </r>
  <r>
    <x v="135"/>
    <x v="7"/>
    <x v="3"/>
    <x v="181"/>
    <s v="C00000020"/>
    <x v="19"/>
    <x v="12"/>
    <n v="2"/>
    <s v="Cash"/>
    <x v="0"/>
    <d v="2022-01-03T00:00:00"/>
    <x v="7"/>
    <x v="3"/>
    <n v="125"/>
    <n v="-125"/>
    <n v="0"/>
    <n v="845954.85"/>
    <s v="Cash"/>
    <s v="Trsf 12/4/22-RM10,000.00"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n v="-4180"/>
    <n v="0"/>
    <n v="852447.85"/>
    <s v="Cash"/>
    <s v="Trsf 12/4/22-RM10,000.00"/>
    <m/>
  </r>
  <r>
    <x v="138"/>
    <x v="7"/>
    <x v="3"/>
    <x v="184"/>
    <s v="C00000020"/>
    <x v="19"/>
    <x v="83"/>
    <n v="7"/>
    <s v="Cash"/>
    <x v="0"/>
    <d v="2022-01-08T00:00:00"/>
    <x v="7"/>
    <x v="3"/>
    <n v="2058"/>
    <n v="-2058"/>
    <n v="0"/>
    <n v="854505.85"/>
    <s v="Cash"/>
    <s v="Trsf 12/4/22-RM10,000.00(897.30partial), Trsf 15/4/22-RM3,500.00(1,160.70partial)"/>
    <m/>
  </r>
  <r>
    <x v="138"/>
    <x v="7"/>
    <x v="3"/>
    <x v="184"/>
    <s v="C00000020"/>
    <x v="19"/>
    <x v="41"/>
    <n v="1"/>
    <s v="Cash"/>
    <x v="0"/>
    <d v="2022-01-08T00:00:00"/>
    <x v="7"/>
    <x v="3"/>
    <n v="312"/>
    <n v="-312"/>
    <n v="0"/>
    <n v="854817.85"/>
    <s v="Cash"/>
    <s v="Trsf 15/4/22-RM3,500.00"/>
    <m/>
  </r>
  <r>
    <x v="138"/>
    <x v="7"/>
    <x v="3"/>
    <x v="184"/>
    <s v="C00000020"/>
    <x v="19"/>
    <x v="84"/>
    <n v="2"/>
    <s v="Cash"/>
    <x v="0"/>
    <d v="2022-01-08T00:00:00"/>
    <x v="7"/>
    <x v="3"/>
    <n v="702"/>
    <n v="-702"/>
    <n v="0"/>
    <n v="855519.85"/>
    <s v="Cash"/>
    <s v="Trsf 15/4/22-RM3,500.00"/>
    <m/>
  </r>
  <r>
    <x v="138"/>
    <x v="7"/>
    <x v="3"/>
    <x v="184"/>
    <s v="C00000020"/>
    <x v="19"/>
    <x v="12"/>
    <n v="2"/>
    <s v="Cash"/>
    <x v="0"/>
    <d v="2022-01-08T00:00:00"/>
    <x v="7"/>
    <x v="3"/>
    <n v="125"/>
    <n v="-125"/>
    <n v="0"/>
    <n v="855644.85"/>
    <s v="Cash"/>
    <s v="Trsf 15/4/22-RM3,500.00"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n v="-8096"/>
    <n v="0"/>
    <n v="871075.85"/>
    <s v="Term"/>
    <s v="Trsf 21/4/2022 RM28,820.00"/>
    <m/>
  </r>
  <r>
    <x v="140"/>
    <x v="7"/>
    <x v="3"/>
    <x v="186"/>
    <s v="C00000010"/>
    <x v="9"/>
    <x v="89"/>
    <n v="20"/>
    <s v="T120"/>
    <x v="4"/>
    <d v="2022-05-11T00:00:00"/>
    <x v="11"/>
    <x v="3"/>
    <n v="5700"/>
    <n v="-5700"/>
    <n v="0"/>
    <n v="876775.85"/>
    <s v="Term"/>
    <s v="Trsf 21/4/2022 RM28,820.00"/>
    <m/>
  </r>
  <r>
    <x v="140"/>
    <x v="7"/>
    <x v="3"/>
    <x v="186"/>
    <s v="C00000010"/>
    <x v="9"/>
    <x v="12"/>
    <n v="10"/>
    <s v="T120"/>
    <x v="4"/>
    <d v="2022-05-11T00:00:00"/>
    <x v="11"/>
    <x v="3"/>
    <n v="550"/>
    <n v="-550"/>
    <n v="0"/>
    <n v="877325.85"/>
    <s v="Term"/>
    <s v="Trsf 21/4/2022 RM28,820.00"/>
    <m/>
  </r>
  <r>
    <x v="140"/>
    <x v="7"/>
    <x v="3"/>
    <x v="186"/>
    <s v="C00000010"/>
    <x v="9"/>
    <x v="60"/>
    <n v="4"/>
    <s v="T120"/>
    <x v="4"/>
    <d v="2022-05-11T00:00:00"/>
    <x v="11"/>
    <x v="3"/>
    <n v="340"/>
    <n v="-340"/>
    <n v="0"/>
    <n v="877665.85"/>
    <s v="Term"/>
    <s v="Trsf 21/4/2022 RM28,820.00"/>
    <m/>
  </r>
  <r>
    <x v="140"/>
    <x v="7"/>
    <x v="3"/>
    <x v="186"/>
    <s v="C00000010"/>
    <x v="9"/>
    <x v="37"/>
    <n v="1"/>
    <s v="T120"/>
    <x v="4"/>
    <d v="2022-05-11T00:00:00"/>
    <x v="11"/>
    <x v="3"/>
    <n v="440"/>
    <n v="-440"/>
    <n v="0"/>
    <n v="878105.85"/>
    <s v="Term"/>
    <s v="Trsf 21/4/2022 RM28,820.00"/>
    <m/>
  </r>
  <r>
    <x v="140"/>
    <x v="7"/>
    <x v="3"/>
    <x v="186"/>
    <s v="C00000010"/>
    <x v="9"/>
    <x v="56"/>
    <n v="4"/>
    <s v="T120"/>
    <x v="4"/>
    <d v="2022-05-11T00:00:00"/>
    <x v="11"/>
    <x v="3"/>
    <n v="220"/>
    <n v="-220"/>
    <n v="0"/>
    <n v="878325.85"/>
    <s v="Term"/>
    <s v="Trsf 21/4/2022 RM28,820.00"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n v="-16720"/>
    <n v="0"/>
    <n v="900229.45"/>
    <s v="Cash"/>
    <s v="Trsf 15/4/22-RM3,500.00(1.200.30partial), Trsf 22/4/22-RM8,000.00, Trsf 27/4/22-RM8,000.00(7,519.70partial)"/>
    <m/>
  </r>
  <r>
    <x v="141"/>
    <x v="7"/>
    <x v="3"/>
    <x v="188"/>
    <s v="C00000020"/>
    <x v="19"/>
    <x v="90"/>
    <n v="11"/>
    <s v="Cash"/>
    <x v="0"/>
    <d v="2022-01-13T00:00:00"/>
    <x v="7"/>
    <x v="3"/>
    <n v="6468"/>
    <n v="-6468"/>
    <n v="0"/>
    <n v="906697.45"/>
    <s v="Cash"/>
    <s v="Trsf 27/4/22-RM8,000.00(480.30partial), Trsf 28/4/22-RM8,000.00(5,987.70partial)"/>
    <m/>
  </r>
  <r>
    <x v="141"/>
    <x v="7"/>
    <x v="3"/>
    <x v="188"/>
    <s v="C00000020"/>
    <x v="19"/>
    <x v="91"/>
    <n v="11"/>
    <s v="Cash"/>
    <x v="0"/>
    <d v="2022-01-13T00:00:00"/>
    <x v="7"/>
    <x v="3"/>
    <n v="3861"/>
    <n v="-3861"/>
    <n v="0"/>
    <n v="910558.45"/>
    <s v="Cash"/>
    <s v="Trsf 28/4/22-RM8,000.00(2,012.30partial), Trsf 11/5/22 RM16,000.00(RM1,848.70partial)"/>
    <m/>
  </r>
  <r>
    <x v="141"/>
    <x v="7"/>
    <x v="3"/>
    <x v="188"/>
    <s v="C00000020"/>
    <x v="19"/>
    <x v="71"/>
    <n v="1"/>
    <s v="Cash"/>
    <x v="0"/>
    <d v="2022-01-13T00:00:00"/>
    <x v="7"/>
    <x v="3"/>
    <n v="1000"/>
    <n v="-1000"/>
    <n v="0"/>
    <n v="911558.45"/>
    <s v="Cash"/>
    <s v="Trsf 11/5/22 RM16,000.00"/>
    <m/>
  </r>
  <r>
    <x v="141"/>
    <x v="7"/>
    <x v="3"/>
    <x v="188"/>
    <s v="C00000020"/>
    <x v="19"/>
    <x v="12"/>
    <n v="8"/>
    <s v="Cash"/>
    <x v="0"/>
    <d v="2022-01-13T00:00:00"/>
    <x v="7"/>
    <x v="3"/>
    <n v="500"/>
    <n v="-500"/>
    <n v="0"/>
    <n v="912058.45"/>
    <s v="Cash"/>
    <s v="Trsf 11/5/22 RM16,000.00"/>
    <m/>
  </r>
  <r>
    <x v="142"/>
    <x v="7"/>
    <x v="3"/>
    <x v="189"/>
    <s v="C00000004"/>
    <x v="3"/>
    <x v="92"/>
    <n v="2"/>
    <s v="T120"/>
    <x v="4"/>
    <d v="2022-05-14T00:00:00"/>
    <x v="11"/>
    <x v="3"/>
    <n v="4048"/>
    <n v="-4048"/>
    <n v="0"/>
    <n v="916106.45"/>
    <s v="Term"/>
    <s v="HLB010490Cleared30/5/22-RM31,599.50"/>
    <m/>
  </r>
  <r>
    <x v="142"/>
    <x v="7"/>
    <x v="3"/>
    <x v="189"/>
    <s v="C00000004"/>
    <x v="3"/>
    <x v="90"/>
    <n v="2"/>
    <s v="T120"/>
    <x v="4"/>
    <d v="2022-05-14T00:00:00"/>
    <x v="11"/>
    <x v="3"/>
    <n v="1140"/>
    <n v="-1140"/>
    <n v="0"/>
    <n v="917246.45"/>
    <s v="Term"/>
    <s v="HLB010490Cleared30/5/22-RM31,599.50"/>
    <m/>
  </r>
  <r>
    <x v="142"/>
    <x v="7"/>
    <x v="3"/>
    <x v="189"/>
    <s v="C00000004"/>
    <x v="3"/>
    <x v="37"/>
    <n v="1"/>
    <s v="T120"/>
    <x v="4"/>
    <d v="2022-05-14T00:00:00"/>
    <x v="11"/>
    <x v="3"/>
    <n v="450"/>
    <n v="-450"/>
    <n v="0"/>
    <n v="917696.45"/>
    <s v="Term"/>
    <s v="HLB010490Cleared30/5/22-RM31,599.50"/>
    <m/>
  </r>
  <r>
    <x v="142"/>
    <x v="7"/>
    <x v="3"/>
    <x v="189"/>
    <s v="C00000004"/>
    <x v="3"/>
    <x v="60"/>
    <n v="4"/>
    <s v="T120"/>
    <x v="4"/>
    <d v="2022-05-14T00:00:00"/>
    <x v="11"/>
    <x v="3"/>
    <n v="340"/>
    <n v="-340"/>
    <n v="0"/>
    <n v="918036.45"/>
    <s v="Term"/>
    <s v="HLB010490Cleared30/5/22-RM31,599.50"/>
    <m/>
  </r>
  <r>
    <x v="142"/>
    <x v="7"/>
    <x v="3"/>
    <x v="189"/>
    <s v="C00000004"/>
    <x v="3"/>
    <x v="5"/>
    <n v="2"/>
    <s v="T120"/>
    <x v="4"/>
    <d v="2022-05-14T00:00:00"/>
    <x v="11"/>
    <x v="3"/>
    <n v="540"/>
    <n v="-540"/>
    <n v="0"/>
    <n v="918576.45"/>
    <s v="Term"/>
    <s v="HLB010490Cleared30/5/22-RM31,599.50"/>
    <m/>
  </r>
  <r>
    <x v="142"/>
    <x v="7"/>
    <x v="3"/>
    <x v="189"/>
    <s v="C00000004"/>
    <x v="3"/>
    <x v="87"/>
    <n v="1"/>
    <s v="T120"/>
    <x v="4"/>
    <d v="2022-05-14T00:00:00"/>
    <x v="11"/>
    <x v="3"/>
    <n v="285"/>
    <n v="-285"/>
    <n v="0"/>
    <n v="918861.45"/>
    <s v="Term"/>
    <s v="HLB010490Cleared30/5/22-RM31,599.50"/>
    <m/>
  </r>
  <r>
    <x v="142"/>
    <x v="7"/>
    <x v="3"/>
    <x v="190"/>
    <s v="C00000004"/>
    <x v="3"/>
    <x v="87"/>
    <n v="4"/>
    <s v="T120"/>
    <x v="4"/>
    <d v="2022-05-14T00:00:00"/>
    <x v="11"/>
    <x v="3"/>
    <n v="1140"/>
    <n v="-1140"/>
    <n v="0"/>
    <n v="920001.45"/>
    <s v="Term"/>
    <s v="HLB010490Cleared30/5/22-RM31,599.50"/>
    <m/>
  </r>
  <r>
    <x v="142"/>
    <x v="7"/>
    <x v="3"/>
    <x v="190"/>
    <s v="C00000004"/>
    <x v="3"/>
    <x v="12"/>
    <n v="1"/>
    <s v="T120"/>
    <x v="4"/>
    <d v="2022-05-14T00:00:00"/>
    <x v="11"/>
    <x v="3"/>
    <n v="62.5"/>
    <n v="-62.5"/>
    <n v="0"/>
    <n v="920063.95"/>
    <s v="Term"/>
    <s v="HLB010490Cleared30/5/22-RM31,599.50"/>
    <m/>
  </r>
  <r>
    <x v="143"/>
    <x v="7"/>
    <x v="3"/>
    <x v="191"/>
    <s v="C00000004"/>
    <x v="3"/>
    <x v="7"/>
    <n v="3"/>
    <s v="T120"/>
    <x v="4"/>
    <d v="2022-05-17T00:00:00"/>
    <x v="11"/>
    <x v="3"/>
    <n v="6072"/>
    <n v="-6072"/>
    <n v="0"/>
    <n v="926135.95"/>
    <s v="Term"/>
    <s v="HLB010490Cleared30/5/22-RM31,599.50"/>
    <m/>
  </r>
  <r>
    <x v="143"/>
    <x v="7"/>
    <x v="3"/>
    <x v="191"/>
    <s v="C00000004"/>
    <x v="3"/>
    <x v="49"/>
    <n v="1"/>
    <s v="T120"/>
    <x v="4"/>
    <d v="2022-05-17T00:00:00"/>
    <x v="11"/>
    <x v="3"/>
    <n v="2024"/>
    <n v="-2024"/>
    <n v="0"/>
    <n v="928159.95"/>
    <s v="Term"/>
    <s v="HLB010490Cleared30/5/22-RM31,599.50"/>
    <m/>
  </r>
  <r>
    <x v="143"/>
    <x v="7"/>
    <x v="3"/>
    <x v="191"/>
    <s v="C00000004"/>
    <x v="3"/>
    <x v="17"/>
    <n v="1"/>
    <s v="T120"/>
    <x v="4"/>
    <d v="2022-05-17T00:00:00"/>
    <x v="11"/>
    <x v="3"/>
    <n v="390"/>
    <n v="-390"/>
    <n v="0"/>
    <n v="928549.95"/>
    <s v="Term"/>
    <s v="HLB010490Cleared30/5/22-RM31,599.50"/>
    <m/>
  </r>
  <r>
    <x v="144"/>
    <x v="7"/>
    <x v="3"/>
    <x v="192"/>
    <s v="C00000020"/>
    <x v="19"/>
    <x v="85"/>
    <n v="3"/>
    <s v="Cash"/>
    <x v="0"/>
    <d v="2022-01-18T00:00:00"/>
    <x v="7"/>
    <x v="3"/>
    <n v="6270"/>
    <n v="-6270"/>
    <n v="0"/>
    <n v="934819.95"/>
    <s v="Cash"/>
    <s v="Trsf 11/5/22 RM16,000.00"/>
    <m/>
  </r>
  <r>
    <x v="144"/>
    <x v="7"/>
    <x v="3"/>
    <x v="192"/>
    <s v="C00000020"/>
    <x v="19"/>
    <x v="90"/>
    <n v="4"/>
    <s v="Cash"/>
    <x v="0"/>
    <d v="2022-01-18T00:00:00"/>
    <x v="7"/>
    <x v="3"/>
    <n v="2352"/>
    <n v="-2352"/>
    <n v="0"/>
    <n v="937171.95"/>
    <s v="Cash"/>
    <s v="Trsf 11/5/22 RM16,000.00"/>
    <m/>
  </r>
  <r>
    <x v="144"/>
    <x v="7"/>
    <x v="3"/>
    <x v="192"/>
    <s v="C00000020"/>
    <x v="19"/>
    <x v="91"/>
    <n v="5"/>
    <s v="Cash"/>
    <x v="0"/>
    <d v="2022-01-18T00:00:00"/>
    <x v="7"/>
    <x v="3"/>
    <n v="1755"/>
    <n v="-1755"/>
    <n v="0"/>
    <n v="938926.95"/>
    <s v="Cash"/>
    <s v="Trsf 11/5/22 RM16,000.00"/>
    <m/>
  </r>
  <r>
    <x v="144"/>
    <x v="7"/>
    <x v="3"/>
    <x v="192"/>
    <s v="C00000020"/>
    <x v="19"/>
    <x v="71"/>
    <n v="1"/>
    <s v="Cash"/>
    <x v="0"/>
    <d v="2022-01-18T00:00:00"/>
    <x v="7"/>
    <x v="3"/>
    <n v="1000"/>
    <n v="-1000"/>
    <n v="0"/>
    <n v="939926.95"/>
    <s v="Cash"/>
    <s v="Trsf 11/5/22 RM16,000.00"/>
    <m/>
  </r>
  <r>
    <x v="144"/>
    <x v="7"/>
    <x v="3"/>
    <x v="192"/>
    <s v="C00000020"/>
    <x v="19"/>
    <x v="12"/>
    <n v="2"/>
    <s v="Cash"/>
    <x v="0"/>
    <d v="2022-01-18T00:00:00"/>
    <x v="7"/>
    <x v="3"/>
    <n v="125"/>
    <n v="-125"/>
    <n v="0"/>
    <n v="940051.95"/>
    <s v="Cash"/>
    <s v="Trsf 11/5/22 RM16,000.00"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n v="-12144"/>
    <n v="0"/>
    <n v="954892.75"/>
    <s v="Term"/>
    <s v="Trsf 21/4/2022 RM28,820.00"/>
    <m/>
  </r>
  <r>
    <x v="146"/>
    <x v="7"/>
    <x v="3"/>
    <x v="194"/>
    <s v="C00000010"/>
    <x v="9"/>
    <x v="12"/>
    <n v="10"/>
    <s v="T120"/>
    <x v="4"/>
    <d v="2022-05-24T00:00:00"/>
    <x v="11"/>
    <x v="3"/>
    <n v="550"/>
    <n v="-550"/>
    <n v="0"/>
    <n v="955442.75"/>
    <s v="Term"/>
    <s v="Trsf 21/4/2022 RM28,820.00"/>
    <m/>
  </r>
  <r>
    <x v="146"/>
    <x v="7"/>
    <x v="3"/>
    <x v="194"/>
    <s v="C00000010"/>
    <x v="9"/>
    <x v="60"/>
    <n v="4"/>
    <s v="T120"/>
    <x v="4"/>
    <d v="2022-05-24T00:00:00"/>
    <x v="11"/>
    <x v="3"/>
    <n v="340"/>
    <n v="-340"/>
    <n v="0"/>
    <n v="955782.75"/>
    <s v="Term"/>
    <s v="Trsf 21/4/2022 RM28,820.00"/>
    <m/>
  </r>
  <r>
    <x v="146"/>
    <x v="7"/>
    <x v="3"/>
    <x v="194"/>
    <s v="C00000010"/>
    <x v="9"/>
    <x v="37"/>
    <n v="1"/>
    <s v="T120"/>
    <x v="4"/>
    <d v="2022-05-24T00:00:00"/>
    <x v="11"/>
    <x v="3"/>
    <n v="440"/>
    <n v="-440"/>
    <n v="0"/>
    <n v="956222.75"/>
    <s v="Term"/>
    <s v="Trsf 21/4/2022 RM28,820.00"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n v="-10120"/>
    <n v="0"/>
    <n v="968651.75"/>
    <s v="Term"/>
    <s v="HLB010490Cleared30/5/22-RM31,599.50"/>
    <m/>
  </r>
  <r>
    <x v="148"/>
    <x v="7"/>
    <x v="3"/>
    <x v="196"/>
    <s v="C00000004"/>
    <x v="3"/>
    <x v="94"/>
    <n v="1"/>
    <s v="T120"/>
    <x v="4"/>
    <d v="2022-05-26T00:00:00"/>
    <x v="11"/>
    <x v="3"/>
    <n v="2024"/>
    <n v="-2024"/>
    <n v="0"/>
    <n v="970675.75"/>
    <s v="Term"/>
    <s v="HLB010490Cleared30/5/22-RM31,599.50"/>
    <m/>
  </r>
  <r>
    <x v="148"/>
    <x v="7"/>
    <x v="3"/>
    <x v="196"/>
    <s v="C00000004"/>
    <x v="3"/>
    <x v="87"/>
    <n v="5"/>
    <s v="T120"/>
    <x v="4"/>
    <d v="2022-05-26T00:00:00"/>
    <x v="11"/>
    <x v="3"/>
    <n v="1425"/>
    <n v="-1425"/>
    <n v="0"/>
    <n v="972100.75"/>
    <s v="Term"/>
    <s v="HLB010490Cleared30/5/22-RM31,599.50"/>
    <m/>
  </r>
  <r>
    <x v="148"/>
    <x v="7"/>
    <x v="3"/>
    <x v="196"/>
    <s v="C00000004"/>
    <x v="3"/>
    <x v="67"/>
    <n v="3"/>
    <s v="T120"/>
    <x v="4"/>
    <d v="2022-05-26T00:00:00"/>
    <x v="11"/>
    <x v="3"/>
    <n v="1539"/>
    <n v="-1539"/>
    <n v="0"/>
    <n v="973639.75"/>
    <s v="Term"/>
    <s v="HLB010490Cleared30/5/22-RM31,599.50"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n v="-340"/>
    <n v="0"/>
    <n v="980512.15"/>
    <s v="Term"/>
    <s v="HLB011600Cleared23/6/22-RM1,480.00"/>
    <m/>
  </r>
  <r>
    <x v="150"/>
    <x v="8"/>
    <x v="3"/>
    <x v="198"/>
    <s v="C00000004"/>
    <x v="3"/>
    <x v="87"/>
    <n v="4"/>
    <s v="T120"/>
    <x v="4"/>
    <d v="2022-06-15T00:00:00"/>
    <x v="1"/>
    <x v="3"/>
    <n v="1140"/>
    <n v="-1140"/>
    <n v="0"/>
    <n v="981652.15"/>
    <s v="Term"/>
    <s v="HLB011600Cleared23/6/22-RM1,480.00"/>
    <m/>
  </r>
  <r>
    <x v="151"/>
    <x v="8"/>
    <x v="3"/>
    <x v="199"/>
    <s v="C00000010"/>
    <x v="9"/>
    <x v="88"/>
    <n v="6"/>
    <s v="T120"/>
    <x v="4"/>
    <d v="2022-06-17T00:00:00"/>
    <x v="1"/>
    <x v="3"/>
    <n v="11880"/>
    <n v="-11880"/>
    <n v="0"/>
    <n v="993532.15"/>
    <s v="Term"/>
    <s v="Trsf 23/5/22 RM14,395.00"/>
    <m/>
  </r>
  <r>
    <x v="151"/>
    <x v="8"/>
    <x v="3"/>
    <x v="199"/>
    <s v="C00000010"/>
    <x v="9"/>
    <x v="95"/>
    <n v="5"/>
    <s v="T120"/>
    <x v="4"/>
    <d v="2022-06-17T00:00:00"/>
    <x v="1"/>
    <x v="3"/>
    <n v="1425"/>
    <n v="-1425"/>
    <n v="0"/>
    <n v="994957.15"/>
    <s v="Term"/>
    <s v="Trsf 23/5/22 RM14,395.00"/>
    <m/>
  </r>
  <r>
    <x v="151"/>
    <x v="8"/>
    <x v="3"/>
    <x v="199"/>
    <s v="C00000010"/>
    <x v="9"/>
    <x v="12"/>
    <n v="5"/>
    <s v="T120"/>
    <x v="4"/>
    <d v="2022-06-17T00:00:00"/>
    <x v="1"/>
    <x v="3"/>
    <n v="275"/>
    <n v="-275"/>
    <n v="0"/>
    <n v="995232.15"/>
    <s v="Term"/>
    <s v="Trsf 23/5/22 RM14,395.00"/>
    <m/>
  </r>
  <r>
    <x v="151"/>
    <x v="8"/>
    <x v="3"/>
    <x v="199"/>
    <s v="C00000010"/>
    <x v="9"/>
    <x v="48"/>
    <n v="1"/>
    <s v="T120"/>
    <x v="4"/>
    <d v="2022-06-17T00:00:00"/>
    <x v="1"/>
    <x v="3"/>
    <n v="375"/>
    <n v="-375"/>
    <n v="0"/>
    <n v="995607.15"/>
    <s v="Term"/>
    <s v="Trsf 23/5/22 RM14,395.00"/>
    <m/>
  </r>
  <r>
    <x v="151"/>
    <x v="8"/>
    <x v="3"/>
    <x v="199"/>
    <s v="C00000010"/>
    <x v="9"/>
    <x v="37"/>
    <n v="1"/>
    <s v="T120"/>
    <x v="4"/>
    <d v="2022-06-17T00:00:00"/>
    <x v="1"/>
    <x v="3"/>
    <n v="440"/>
    <n v="-440"/>
    <n v="0"/>
    <n v="996047.15"/>
    <s v="Term"/>
    <s v="Trsf 23/5/22 RM14,395.00"/>
    <m/>
  </r>
  <r>
    <x v="152"/>
    <x v="8"/>
    <x v="3"/>
    <x v="200"/>
    <s v="C00000009"/>
    <x v="8"/>
    <x v="92"/>
    <n v="2"/>
    <s v="T60"/>
    <x v="3"/>
    <d v="2022-04-19T00:00:00"/>
    <x v="10"/>
    <x v="3"/>
    <n v="3960"/>
    <n v="-3960"/>
    <n v="0"/>
    <n v="1000007.15"/>
    <s v="Term"/>
    <s v="HLIB 015672dd250522 RM5,940,00"/>
    <m/>
  </r>
  <r>
    <x v="152"/>
    <x v="8"/>
    <x v="3"/>
    <x v="200"/>
    <s v="C00000009"/>
    <x v="8"/>
    <x v="96"/>
    <n v="1"/>
    <s v="T60"/>
    <x v="3"/>
    <d v="2022-04-19T00:00:00"/>
    <x v="10"/>
    <x v="3"/>
    <n v="1980"/>
    <n v="-1980"/>
    <n v="0"/>
    <n v="1001987.15"/>
    <s v="Term"/>
    <s v="HLIB 015672dd250522 RM5,940,00"/>
    <m/>
  </r>
  <r>
    <x v="153"/>
    <x v="8"/>
    <x v="3"/>
    <x v="201"/>
    <s v="C00000003"/>
    <x v="2"/>
    <x v="85"/>
    <n v="3"/>
    <s v="T45"/>
    <x v="1"/>
    <d v="2022-04-05T00:00:00"/>
    <x v="10"/>
    <x v="3"/>
    <n v="6336"/>
    <n v="-6336"/>
    <n v="0"/>
    <n v="1008323.15"/>
    <s v="Term"/>
    <s v="RHB001565cleared14/3/22-RM2,000.00(partial), RHB001566cleared21/3/22-RM2,000.00(partial), RHB001567cleared28/3/22-RM2,000.00(partial), RHB001569cleared11/4/22-RM1,586.00(336.00partial)"/>
    <m/>
  </r>
  <r>
    <x v="153"/>
    <x v="8"/>
    <x v="3"/>
    <x v="201"/>
    <s v="C00000003"/>
    <x v="2"/>
    <x v="12"/>
    <n v="4"/>
    <s v="T45"/>
    <x v="1"/>
    <d v="2022-04-05T00:00:00"/>
    <x v="10"/>
    <x v="3"/>
    <n v="260"/>
    <n v="-260"/>
    <n v="0"/>
    <n v="1008583.15"/>
    <s v="Term"/>
    <s v="RHB001569cleared11/4/22-RM1,586.00"/>
    <m/>
  </r>
  <r>
    <x v="153"/>
    <x v="8"/>
    <x v="3"/>
    <x v="201"/>
    <s v="C00000003"/>
    <x v="2"/>
    <x v="4"/>
    <n v="6"/>
    <s v="T45"/>
    <x v="1"/>
    <d v="2022-04-05T00:00:00"/>
    <x v="10"/>
    <x v="3"/>
    <n v="630"/>
    <n v="-630"/>
    <n v="0"/>
    <n v="1009213.15"/>
    <s v="Term"/>
    <s v="RHB001569cleared11/4/22-RM1,586.00"/>
    <m/>
  </r>
  <r>
    <x v="153"/>
    <x v="8"/>
    <x v="3"/>
    <x v="201"/>
    <s v="C00000003"/>
    <x v="2"/>
    <x v="25"/>
    <n v="1"/>
    <s v="T45"/>
    <x v="1"/>
    <d v="2022-04-05T00:00:00"/>
    <x v="10"/>
    <x v="3"/>
    <n v="45"/>
    <n v="-45"/>
    <n v="0"/>
    <n v="1009258.15"/>
    <s v="Term"/>
    <s v="RHB001569cleared11/4/22-RM1,586.00"/>
    <m/>
  </r>
  <r>
    <x v="154"/>
    <x v="8"/>
    <x v="3"/>
    <x v="202"/>
    <s v="C00000021"/>
    <x v="21"/>
    <x v="85"/>
    <n v="2"/>
    <s v="Cash"/>
    <x v="0"/>
    <d v="2022-02-21T00:00:00"/>
    <x v="8"/>
    <x v="3"/>
    <n v="3960"/>
    <n v="-3960"/>
    <n v="0"/>
    <n v="1013218.15"/>
    <s v="Cash"/>
    <s v="PBB395355cleared31/3/22 RM5,822.00"/>
    <m/>
  </r>
  <r>
    <x v="154"/>
    <x v="8"/>
    <x v="3"/>
    <x v="202"/>
    <s v="C00000021"/>
    <x v="21"/>
    <x v="95"/>
    <n v="6"/>
    <s v="Cash"/>
    <x v="0"/>
    <d v="2022-02-21T00:00:00"/>
    <x v="8"/>
    <x v="3"/>
    <n v="1692"/>
    <n v="-1692"/>
    <n v="0"/>
    <n v="1014910.15"/>
    <s v="Cash"/>
    <s v="PBB395355cleared31/3/22 RM5,822.01"/>
    <m/>
  </r>
  <r>
    <x v="154"/>
    <x v="8"/>
    <x v="3"/>
    <x v="202"/>
    <s v="C00000021"/>
    <x v="21"/>
    <x v="60"/>
    <n v="2"/>
    <s v="Cash"/>
    <x v="0"/>
    <d v="2022-02-21T00:00:00"/>
    <x v="8"/>
    <x v="3"/>
    <n v="170"/>
    <n v="-170"/>
    <n v="0"/>
    <n v="1015080.15"/>
    <s v="Cash"/>
    <s v="PBB395355cleared31/3/22 RM5,822.02"/>
    <m/>
  </r>
  <r>
    <x v="154"/>
    <x v="8"/>
    <x v="3"/>
    <x v="203"/>
    <s v="C00000006"/>
    <x v="5"/>
    <x v="42"/>
    <n v="1"/>
    <s v="Cash"/>
    <x v="0"/>
    <d v="2022-02-21T00:00:00"/>
    <x v="8"/>
    <x v="3"/>
    <n v="175"/>
    <n v="-175"/>
    <n v="0"/>
    <n v="1015255.15"/>
    <s v="Cash"/>
    <s v="RHB 934926 cleared18/4/22-RM2,580.50"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n v="-4180"/>
    <n v="0"/>
    <n v="1025312.4500000001"/>
    <s v="Cash"/>
    <s v="Trsf 11/5/22 RM16,000.00(1,149.30partial), Trsf 17/5/22 RM10,000.00(3,030.70partial)"/>
    <m/>
  </r>
  <r>
    <x v="156"/>
    <x v="8"/>
    <x v="3"/>
    <x v="205"/>
    <s v="C00000020"/>
    <x v="19"/>
    <x v="92"/>
    <n v="1"/>
    <s v="Cash"/>
    <x v="0"/>
    <d v="2022-02-24T00:00:00"/>
    <x v="8"/>
    <x v="3"/>
    <n v="2090"/>
    <n v="-2090"/>
    <n v="0"/>
    <n v="1027402.4500000001"/>
    <s v="Cash"/>
    <s v="Trsf 17/5/22 RM10,000.00"/>
    <m/>
  </r>
  <r>
    <x v="156"/>
    <x v="8"/>
    <x v="3"/>
    <x v="205"/>
    <s v="C00000020"/>
    <x v="19"/>
    <x v="91"/>
    <n v="1"/>
    <s v="Cash"/>
    <x v="0"/>
    <d v="2022-02-24T00:00:00"/>
    <x v="8"/>
    <x v="3"/>
    <n v="351"/>
    <n v="-351"/>
    <n v="0"/>
    <n v="1027753.4500000001"/>
    <s v="Cash"/>
    <s v="Trsf 17/5/22 RM10,000.00"/>
    <m/>
  </r>
  <r>
    <x v="156"/>
    <x v="8"/>
    <x v="3"/>
    <x v="205"/>
    <s v="C00000020"/>
    <x v="19"/>
    <x v="71"/>
    <n v="1"/>
    <s v="Cash"/>
    <x v="0"/>
    <d v="2022-02-24T00:00:00"/>
    <x v="8"/>
    <x v="3"/>
    <n v="1000"/>
    <n v="-1000"/>
    <n v="0"/>
    <n v="1028753.4500000001"/>
    <s v="Cash"/>
    <s v="Trsf 17/5/22 RM10,000.00"/>
    <m/>
  </r>
  <r>
    <x v="156"/>
    <x v="8"/>
    <x v="3"/>
    <x v="205"/>
    <s v="C00000020"/>
    <x v="19"/>
    <x v="60"/>
    <n v="4"/>
    <s v="Cash"/>
    <x v="0"/>
    <d v="2022-02-24T00:00:00"/>
    <x v="8"/>
    <x v="3"/>
    <n v="340"/>
    <n v="-340"/>
    <n v="0"/>
    <n v="1029093.4500000001"/>
    <s v="Cash"/>
    <s v="Trsf 17/5/22 RM10,000.00"/>
    <m/>
  </r>
  <r>
    <x v="157"/>
    <x v="8"/>
    <x v="3"/>
    <x v="206"/>
    <s v="C00000020"/>
    <x v="19"/>
    <x v="85"/>
    <n v="1"/>
    <s v="Cash"/>
    <x v="0"/>
    <d v="2022-02-26T00:00:00"/>
    <x v="8"/>
    <x v="3"/>
    <n v="2090"/>
    <n v="-2090"/>
    <n v="0"/>
    <n v="1031183.4500000001"/>
    <s v="Cash"/>
    <s v="Trsf 17/5/22 RM10,000.00"/>
    <m/>
  </r>
  <r>
    <x v="157"/>
    <x v="8"/>
    <x v="3"/>
    <x v="206"/>
    <s v="C00000020"/>
    <x v="19"/>
    <x v="90"/>
    <n v="1"/>
    <s v="Cash"/>
    <x v="0"/>
    <d v="2022-02-26T00:00:00"/>
    <x v="8"/>
    <x v="3"/>
    <n v="588"/>
    <n v="-588"/>
    <n v="0"/>
    <n v="1031771.4500000001"/>
    <s v="Cash"/>
    <s v="Trsf 17/5/22 RM10,000.00"/>
    <m/>
  </r>
  <r>
    <x v="157"/>
    <x v="8"/>
    <x v="3"/>
    <x v="207"/>
    <s v="C00000003"/>
    <x v="2"/>
    <x v="87"/>
    <n v="1"/>
    <s v="T45"/>
    <x v="1"/>
    <d v="2022-04-12T00:00:00"/>
    <x v="10"/>
    <x v="3"/>
    <n v="315"/>
    <n v="-315"/>
    <n v="0"/>
    <n v="1032086.4500000001"/>
    <s v="Cash"/>
    <s v="RHB001569cleared11/4/22-RM1,586.00"/>
    <m/>
  </r>
  <r>
    <x v="158"/>
    <x v="9"/>
    <x v="3"/>
    <x v="208"/>
    <s v="C00000021"/>
    <x v="21"/>
    <x v="85"/>
    <n v="2"/>
    <s v="Cash"/>
    <x v="0"/>
    <d v="2022-03-05T00:00:00"/>
    <x v="9"/>
    <x v="3"/>
    <n v="3960"/>
    <n v="-3960"/>
    <n v="0"/>
    <n v="1036046.4500000001"/>
    <s v="Cash"/>
    <s v="PBB395356cleared11/4/22 RM6,301.00"/>
    <m/>
  </r>
  <r>
    <x v="158"/>
    <x v="9"/>
    <x v="3"/>
    <x v="208"/>
    <s v="C00000021"/>
    <x v="21"/>
    <x v="95"/>
    <n v="8"/>
    <s v="Cash"/>
    <x v="0"/>
    <d v="2022-03-05T00:00:00"/>
    <x v="9"/>
    <x v="3"/>
    <n v="2256"/>
    <n v="-2256"/>
    <n v="0"/>
    <n v="1038302.4500000001"/>
    <s v="Cash"/>
    <s v="PBB395356cleared11/4/22 RM6,301.00"/>
    <m/>
  </r>
  <r>
    <x v="158"/>
    <x v="9"/>
    <x v="3"/>
    <x v="208"/>
    <s v="C00000021"/>
    <x v="21"/>
    <x v="60"/>
    <n v="1"/>
    <s v="Cash"/>
    <x v="0"/>
    <d v="2022-03-05T00:00:00"/>
    <x v="9"/>
    <x v="3"/>
    <n v="85"/>
    <n v="-85"/>
    <n v="0"/>
    <n v="1038387.4500000001"/>
    <s v="Cash"/>
    <s v="PBB395356cleared11/4/22 RM6,301.00"/>
    <m/>
  </r>
  <r>
    <x v="159"/>
    <x v="9"/>
    <x v="3"/>
    <x v="209"/>
    <s v="C00000022"/>
    <x v="22"/>
    <x v="96"/>
    <n v="1"/>
    <s v="Cash"/>
    <x v="0"/>
    <d v="2022-03-08T00:00:00"/>
    <x v="9"/>
    <x v="3"/>
    <n v="2112"/>
    <n v="-2112"/>
    <n v="0"/>
    <n v="1040499.4500000001"/>
    <s v="Cash"/>
    <s v="Trsf 23/3/22 RM5,328.00"/>
    <m/>
  </r>
  <r>
    <x v="159"/>
    <x v="9"/>
    <x v="3"/>
    <x v="209"/>
    <s v="C00000022"/>
    <x v="22"/>
    <x v="97"/>
    <n v="1"/>
    <s v="Cash"/>
    <x v="0"/>
    <d v="2022-03-08T00:00:00"/>
    <x v="9"/>
    <x v="3"/>
    <n v="320"/>
    <n v="-320"/>
    <n v="0"/>
    <n v="1040819.4500000001"/>
    <s v="Cash"/>
    <s v="Trsf 23/3/22 RM5,328.00"/>
    <m/>
  </r>
  <r>
    <x v="159"/>
    <x v="9"/>
    <x v="3"/>
    <x v="209"/>
    <s v="C00000022"/>
    <x v="22"/>
    <x v="98"/>
    <n v="1"/>
    <s v="Cash"/>
    <x v="0"/>
    <d v="2022-03-08T00:00:00"/>
    <x v="9"/>
    <x v="3"/>
    <n v="337.5"/>
    <n v="-337.5"/>
    <n v="0"/>
    <n v="1041156.9500000001"/>
    <s v="Cash"/>
    <s v="Trsf 23/3/22 RM5,328.00"/>
    <m/>
  </r>
  <r>
    <x v="159"/>
    <x v="9"/>
    <x v="3"/>
    <x v="209"/>
    <s v="C00000022"/>
    <x v="22"/>
    <x v="99"/>
    <n v="2"/>
    <s v="Cash"/>
    <x v="0"/>
    <d v="2022-03-08T00:00:00"/>
    <x v="9"/>
    <x v="3"/>
    <n v="480"/>
    <n v="-480"/>
    <n v="0"/>
    <n v="1041636.9500000001"/>
    <s v="Cash"/>
    <s v="Trsf 23/3/22 RM5,328.00"/>
    <m/>
  </r>
  <r>
    <x v="159"/>
    <x v="9"/>
    <x v="3"/>
    <x v="209"/>
    <s v="C00000022"/>
    <x v="22"/>
    <x v="90"/>
    <n v="1"/>
    <s v="Cash"/>
    <x v="0"/>
    <d v="2022-03-08T00:00:00"/>
    <x v="9"/>
    <x v="3"/>
    <n v="588"/>
    <n v="-588"/>
    <n v="0"/>
    <n v="1042224.9500000001"/>
    <s v="Cash"/>
    <s v="Trsf 23/3/22 RM5,328.00"/>
    <m/>
  </r>
  <r>
    <x v="159"/>
    <x v="9"/>
    <x v="3"/>
    <x v="209"/>
    <s v="C00000022"/>
    <x v="22"/>
    <x v="87"/>
    <n v="2"/>
    <s v="Cash"/>
    <x v="0"/>
    <d v="2022-03-08T00:00:00"/>
    <x v="9"/>
    <x v="3"/>
    <n v="588"/>
    <n v="-588"/>
    <n v="0"/>
    <n v="1042812.9500000001"/>
    <s v="Cash"/>
    <s v="Trsf 23/3/22 RM5,328.00"/>
    <m/>
  </r>
  <r>
    <x v="159"/>
    <x v="9"/>
    <x v="3"/>
    <x v="209"/>
    <s v="C00000022"/>
    <x v="22"/>
    <x v="91"/>
    <n v="1"/>
    <s v="Cash"/>
    <x v="0"/>
    <d v="2022-03-08T00:00:00"/>
    <x v="9"/>
    <x v="3"/>
    <n v="337.5"/>
    <n v="-337.5"/>
    <n v="0"/>
    <n v="1043150.4500000001"/>
    <s v="Cash"/>
    <s v="Trsf 23/3/22 RM5,328.00"/>
    <m/>
  </r>
  <r>
    <x v="159"/>
    <x v="9"/>
    <x v="3"/>
    <x v="209"/>
    <s v="C00000022"/>
    <x v="22"/>
    <x v="4"/>
    <n v="1"/>
    <s v="Cash"/>
    <x v="0"/>
    <d v="2022-03-08T00:00:00"/>
    <x v="9"/>
    <x v="3"/>
    <n v="110"/>
    <n v="-110"/>
    <n v="0"/>
    <n v="1043260.4500000001"/>
    <s v="Cash"/>
    <s v="Trsf 23/3/22 RM5,328.00"/>
    <m/>
  </r>
  <r>
    <x v="159"/>
    <x v="9"/>
    <x v="3"/>
    <x v="210"/>
    <s v="C00000010"/>
    <x v="9"/>
    <x v="88"/>
    <n v="6"/>
    <s v="T120"/>
    <x v="4"/>
    <d v="2022-07-06T00:00:00"/>
    <x v="4"/>
    <x v="3"/>
    <n v="11880"/>
    <n v="-11880"/>
    <n v="0"/>
    <n v="1055140.4500000002"/>
    <s v="Term"/>
    <s v="Trsf 27/6/22 RM29,465.00"/>
    <m/>
  </r>
  <r>
    <x v="159"/>
    <x v="9"/>
    <x v="3"/>
    <x v="210"/>
    <s v="C00000010"/>
    <x v="9"/>
    <x v="95"/>
    <n v="10"/>
    <s v="T120"/>
    <x v="4"/>
    <d v="2022-07-06T00:00:00"/>
    <x v="4"/>
    <x v="3"/>
    <n v="2850"/>
    <n v="-2850"/>
    <n v="0"/>
    <n v="1057990.4500000002"/>
    <s v="Term"/>
    <s v="Trsf 27/6/22 RM29,465.00"/>
    <m/>
  </r>
  <r>
    <x v="159"/>
    <x v="9"/>
    <x v="3"/>
    <x v="210"/>
    <s v="C00000010"/>
    <x v="9"/>
    <x v="12"/>
    <n v="10"/>
    <s v="T120"/>
    <x v="4"/>
    <d v="2022-07-06T00:00:00"/>
    <x v="4"/>
    <x v="3"/>
    <n v="550"/>
    <n v="-550"/>
    <n v="0"/>
    <n v="1058540.4500000002"/>
    <s v="Term"/>
    <s v="Trsf 27/6/22 RM29,465.00"/>
    <m/>
  </r>
  <r>
    <x v="160"/>
    <x v="9"/>
    <x v="3"/>
    <x v="211"/>
    <s v="C00000022"/>
    <x v="22"/>
    <x v="12"/>
    <n v="1"/>
    <s v="Cash"/>
    <x v="0"/>
    <d v="2022-03-09T00:00:00"/>
    <x v="9"/>
    <x v="3"/>
    <n v="65"/>
    <n v="-65"/>
    <n v="0"/>
    <n v="1058605.4500000002"/>
    <s v="Cash"/>
    <s v="Trsf 23/3/22 RM5,328.00"/>
    <m/>
  </r>
  <r>
    <x v="161"/>
    <x v="9"/>
    <x v="3"/>
    <x v="212"/>
    <s v="C00000019"/>
    <x v="18"/>
    <x v="92"/>
    <n v="2"/>
    <s v="Cash"/>
    <x v="0"/>
    <d v="2022-03-11T00:00:00"/>
    <x v="9"/>
    <x v="3"/>
    <n v="4136"/>
    <n v="-4136"/>
    <n v="0"/>
    <n v="1062741.4500000002"/>
    <s v="Cash"/>
    <s v="Trsf 11/3/22 RM6,379.90"/>
    <m/>
  </r>
  <r>
    <x v="161"/>
    <x v="9"/>
    <x v="3"/>
    <x v="212"/>
    <s v="C00000019"/>
    <x v="18"/>
    <x v="67"/>
    <n v="3"/>
    <s v="Cash"/>
    <x v="0"/>
    <d v="2022-03-11T00:00:00"/>
    <x v="9"/>
    <x v="3"/>
    <n v="1571.3999999999999"/>
    <n v="-1571.3999999999999"/>
    <n v="0"/>
    <n v="1064312.8500000001"/>
    <s v="Cash"/>
    <s v="Trsf 11/3/22 RM6,379.90"/>
    <m/>
  </r>
  <r>
    <x v="161"/>
    <x v="9"/>
    <x v="3"/>
    <x v="212"/>
    <s v="C00000019"/>
    <x v="18"/>
    <x v="12"/>
    <n v="5"/>
    <s v="Cash"/>
    <x v="0"/>
    <d v="2022-03-11T00:00:00"/>
    <x v="9"/>
    <x v="3"/>
    <n v="312.5"/>
    <n v="-312.5"/>
    <n v="0"/>
    <n v="1064625.3500000001"/>
    <s v="Cash"/>
    <s v="Trsf 11/3/22 RM6,379.90"/>
    <m/>
  </r>
  <r>
    <x v="161"/>
    <x v="9"/>
    <x v="3"/>
    <x v="212"/>
    <s v="C00000019"/>
    <x v="18"/>
    <x v="52"/>
    <n v="1"/>
    <s v="Cash"/>
    <x v="0"/>
    <d v="2022-03-11T00:00:00"/>
    <x v="9"/>
    <x v="3"/>
    <n v="360"/>
    <n v="-360"/>
    <n v="0"/>
    <n v="1064985.3500000001"/>
    <s v="Cash"/>
    <s v="Trsf 11/3/22 RM6,379.90"/>
    <m/>
  </r>
  <r>
    <x v="162"/>
    <x v="9"/>
    <x v="3"/>
    <x v="213"/>
    <s v="C00000022"/>
    <x v="22"/>
    <x v="52"/>
    <n v="1"/>
    <s v="Cash"/>
    <x v="0"/>
    <d v="2022-03-12T00:00:00"/>
    <x v="9"/>
    <x v="3"/>
    <n v="390"/>
    <n v="-390"/>
    <n v="0"/>
    <n v="1065375.3500000001"/>
    <s v="Cash"/>
    <s v="Trsf 23/3/22 RM5,328.00"/>
    <m/>
  </r>
  <r>
    <x v="162"/>
    <x v="9"/>
    <x v="3"/>
    <x v="214"/>
    <s v="C00000006"/>
    <x v="5"/>
    <x v="88"/>
    <n v="1"/>
    <s v="Cash"/>
    <x v="0"/>
    <d v="2022-03-12T00:00:00"/>
    <x v="9"/>
    <x v="3"/>
    <n v="2068"/>
    <n v="-2068"/>
    <n v="0"/>
    <n v="1067443.3500000001"/>
    <s v="Cash"/>
    <s v="RHB 934926 cleared18/4/22-RM2,580.50"/>
    <m/>
  </r>
  <r>
    <x v="163"/>
    <x v="9"/>
    <x v="3"/>
    <x v="215"/>
    <s v="C00000020"/>
    <x v="19"/>
    <x v="85"/>
    <n v="1"/>
    <s v="Cash"/>
    <x v="0"/>
    <d v="2022-03-14T00:00:00"/>
    <x v="9"/>
    <x v="3"/>
    <n v="2090"/>
    <n v="-2090"/>
    <n v="0"/>
    <n v="1069533.3500000001"/>
    <s v="Cash"/>
    <s v="Trsf 17/5/22 RM10,000.00(510.30partial), Trsf 19/5/22 RM10,000.00(1,579.70partial)"/>
    <m/>
  </r>
  <r>
    <x v="163"/>
    <x v="9"/>
    <x v="3"/>
    <x v="215"/>
    <s v="C00000020"/>
    <x v="19"/>
    <x v="90"/>
    <n v="1"/>
    <s v="Cash"/>
    <x v="0"/>
    <d v="2022-03-14T00:00:00"/>
    <x v="9"/>
    <x v="3"/>
    <n v="588"/>
    <n v="-588"/>
    <n v="0"/>
    <n v="1070121.3500000001"/>
    <s v="Cash"/>
    <s v="Trsf 19/5/22 RM10,000.00"/>
    <m/>
  </r>
  <r>
    <x v="163"/>
    <x v="9"/>
    <x v="3"/>
    <x v="215"/>
    <s v="C00000020"/>
    <x v="19"/>
    <x v="91"/>
    <n v="1"/>
    <s v="Cash"/>
    <x v="0"/>
    <d v="2022-03-14T00:00:00"/>
    <x v="9"/>
    <x v="3"/>
    <n v="351"/>
    <n v="-351"/>
    <n v="0"/>
    <n v="1070472.3500000001"/>
    <s v="Cash"/>
    <s v="Trsf 19/5/22 RM10,000.00"/>
    <m/>
  </r>
  <r>
    <x v="164"/>
    <x v="9"/>
    <x v="3"/>
    <x v="216"/>
    <s v="C00000010"/>
    <x v="9"/>
    <x v="88"/>
    <n v="6"/>
    <s v="T120"/>
    <x v="4"/>
    <d v="2022-07-13T00:00:00"/>
    <x v="4"/>
    <x v="3"/>
    <n v="11880"/>
    <n v="-11880"/>
    <n v="0"/>
    <n v="1082352.3500000001"/>
    <s v="Cash"/>
    <s v="Trsf 27/6/22 RM29,465.00"/>
    <m/>
  </r>
  <r>
    <x v="164"/>
    <x v="9"/>
    <x v="3"/>
    <x v="216"/>
    <s v="C00000010"/>
    <x v="9"/>
    <x v="95"/>
    <n v="5"/>
    <s v="T120"/>
    <x v="4"/>
    <d v="2022-07-13T00:00:00"/>
    <x v="4"/>
    <x v="3"/>
    <n v="1425"/>
    <n v="-1425"/>
    <n v="0"/>
    <n v="1083777.3500000001"/>
    <s v="Cash"/>
    <s v="Trsf 27/6/22 RM29,465.00"/>
    <m/>
  </r>
  <r>
    <x v="164"/>
    <x v="9"/>
    <x v="3"/>
    <x v="216"/>
    <s v="C00000010"/>
    <x v="9"/>
    <x v="37"/>
    <n v="2"/>
    <s v="T120"/>
    <x v="4"/>
    <d v="2022-07-13T00:00:00"/>
    <x v="4"/>
    <x v="3"/>
    <n v="880"/>
    <n v="-880"/>
    <n v="0"/>
    <n v="1084657.3500000001"/>
    <s v="Cash"/>
    <s v="Trsf 27/6/22 RM29,465.00"/>
    <m/>
  </r>
  <r>
    <x v="164"/>
    <x v="9"/>
    <x v="3"/>
    <x v="217"/>
    <s v="C00000020"/>
    <x v="19"/>
    <x v="85"/>
    <n v="3"/>
    <s v="Cash"/>
    <x v="0"/>
    <d v="2022-03-15T00:00:00"/>
    <x v="9"/>
    <x v="3"/>
    <n v="6270"/>
    <n v="-6270"/>
    <n v="0"/>
    <n v="1090927.3500000001"/>
    <s v="Cash"/>
    <s v="Trsf 19/5/22 RM10,000.00"/>
    <m/>
  </r>
  <r>
    <x v="164"/>
    <x v="9"/>
    <x v="3"/>
    <x v="217"/>
    <s v="C00000020"/>
    <x v="19"/>
    <x v="90"/>
    <n v="6"/>
    <s v="Cash"/>
    <x v="0"/>
    <d v="2022-03-15T00:00:00"/>
    <x v="9"/>
    <x v="3"/>
    <n v="3528"/>
    <n v="-3528"/>
    <n v="0"/>
    <n v="1094455.3500000001"/>
    <s v="Cash"/>
    <s v="Trsf 19/5/22 RM10,000.00(1,211.30partial), Trsf 20/5/22 RM9,000.00(2,316.70partial)"/>
    <m/>
  </r>
  <r>
    <x v="164"/>
    <x v="9"/>
    <x v="3"/>
    <x v="217"/>
    <s v="C00000020"/>
    <x v="19"/>
    <x v="91"/>
    <n v="1"/>
    <s v="Cash"/>
    <x v="0"/>
    <d v="2022-03-15T00:00:00"/>
    <x v="9"/>
    <x v="3"/>
    <n v="351"/>
    <n v="-351"/>
    <n v="0"/>
    <n v="1094806.3500000001"/>
    <s v="Cash"/>
    <s v="Trsf 20/5/22 RM9,000.00"/>
    <m/>
  </r>
  <r>
    <x v="164"/>
    <x v="9"/>
    <x v="3"/>
    <x v="217"/>
    <s v="C00000020"/>
    <x v="19"/>
    <x v="41"/>
    <n v="3"/>
    <s v="Cash"/>
    <x v="0"/>
    <d v="2022-03-15T00:00:00"/>
    <x v="9"/>
    <x v="3"/>
    <n v="936"/>
    <n v="-936"/>
    <n v="0"/>
    <n v="1095742.3500000001"/>
    <s v="Cash"/>
    <s v="Trsf 20/5/22 RM9,000.00"/>
    <m/>
  </r>
  <r>
    <x v="164"/>
    <x v="9"/>
    <x v="3"/>
    <x v="217"/>
    <s v="C00000020"/>
    <x v="19"/>
    <x v="60"/>
    <n v="4"/>
    <s v="Cash"/>
    <x v="0"/>
    <d v="2022-03-15T00:00:00"/>
    <x v="9"/>
    <x v="3"/>
    <n v="340"/>
    <n v="-340"/>
    <n v="0"/>
    <n v="1096082.3500000001"/>
    <s v="Cash"/>
    <s v="Trsf 20/5/22 RM9,000.00"/>
    <m/>
  </r>
  <r>
    <x v="165"/>
    <x v="9"/>
    <x v="3"/>
    <x v="218"/>
    <s v="C00000019"/>
    <x v="18"/>
    <x v="93"/>
    <n v="3"/>
    <s v="Cash"/>
    <x v="0"/>
    <d v="2022-03-17T00:00:00"/>
    <x v="9"/>
    <x v="3"/>
    <n v="315"/>
    <n v="-315"/>
    <n v="0"/>
    <n v="1096397.3500000001"/>
    <s v="Cash"/>
    <s v="Trsf 17/3/22 RM315.00"/>
    <m/>
  </r>
  <r>
    <x v="166"/>
    <x v="9"/>
    <x v="3"/>
    <x v="219"/>
    <s v="C00000020"/>
    <x v="19"/>
    <x v="15"/>
    <n v="3"/>
    <s v="Cash"/>
    <x v="0"/>
    <d v="2022-03-18T00:00:00"/>
    <x v="9"/>
    <x v="3"/>
    <n v="6270"/>
    <n v="-6270"/>
    <n v="0"/>
    <n v="1102667.3500000001"/>
    <s v="Cash"/>
    <s v="Trsf 20/5/22 RM9,000.00(5,056.30partial), Trsf 1/6/22 RM27,000.00(1,213.70partial)"/>
    <m/>
  </r>
  <r>
    <x v="166"/>
    <x v="9"/>
    <x v="3"/>
    <x v="219"/>
    <s v="C00000020"/>
    <x v="19"/>
    <x v="100"/>
    <n v="7"/>
    <s v="Cash"/>
    <x v="0"/>
    <d v="2022-03-18T00:00:00"/>
    <x v="9"/>
    <x v="3"/>
    <n v="2058"/>
    <n v="-2058"/>
    <n v="0"/>
    <n v="1104725.3500000001"/>
    <s v="Cash"/>
    <s v="Trsf 1/6/22 RM27,000.00"/>
    <m/>
  </r>
  <r>
    <x v="166"/>
    <x v="9"/>
    <x v="3"/>
    <x v="219"/>
    <s v="C00000020"/>
    <x v="19"/>
    <x v="101"/>
    <n v="5"/>
    <s v="Cash"/>
    <x v="0"/>
    <d v="2022-03-18T00:00:00"/>
    <x v="9"/>
    <x v="3"/>
    <n v="1560"/>
    <n v="-1560"/>
    <n v="0"/>
    <n v="1106285.3500000001"/>
    <s v="Cash"/>
    <s v="Trsf 1/6/22 RM27,000.00"/>
    <m/>
  </r>
  <r>
    <x v="167"/>
    <x v="9"/>
    <x v="3"/>
    <x v="220"/>
    <s v="C00000021"/>
    <x v="21"/>
    <x v="15"/>
    <n v="2"/>
    <s v="Cash"/>
    <x v="0"/>
    <d v="2022-03-19T00:00:00"/>
    <x v="9"/>
    <x v="3"/>
    <n v="4048"/>
    <n v="-4048"/>
    <n v="0"/>
    <n v="1110333.3500000001"/>
    <s v="Cash"/>
    <s v="PBB395357cleared27/5/22 RM8,127.50"/>
    <m/>
  </r>
  <r>
    <x v="167"/>
    <x v="9"/>
    <x v="3"/>
    <x v="220"/>
    <s v="C00000021"/>
    <x v="21"/>
    <x v="100"/>
    <n v="6"/>
    <s v="Cash"/>
    <x v="0"/>
    <d v="2022-03-19T00:00:00"/>
    <x v="9"/>
    <x v="3"/>
    <n v="1710"/>
    <n v="-1710"/>
    <n v="0"/>
    <n v="1112043.3500000001"/>
    <s v="Cash"/>
    <s v="PBB395357cleared27/5/22 RM8,127.50"/>
    <m/>
  </r>
  <r>
    <x v="167"/>
    <x v="9"/>
    <x v="3"/>
    <x v="220"/>
    <s v="C00000021"/>
    <x v="21"/>
    <x v="60"/>
    <n v="2"/>
    <s v="Cash"/>
    <x v="0"/>
    <d v="2022-03-19T00:00:00"/>
    <x v="9"/>
    <x v="3"/>
    <n v="170"/>
    <n v="-170"/>
    <n v="0"/>
    <n v="1112213.3500000001"/>
    <s v="Cash"/>
    <s v="PBB395357cleared27/5/22 RM8,127.50"/>
    <m/>
  </r>
  <r>
    <x v="167"/>
    <x v="9"/>
    <x v="3"/>
    <x v="220"/>
    <s v="C00000021"/>
    <x v="21"/>
    <x v="102"/>
    <n v="1"/>
    <s v="Cash"/>
    <x v="0"/>
    <d v="2022-03-19T00:00:00"/>
    <x v="9"/>
    <x v="3"/>
    <n v="175"/>
    <n v="-175"/>
    <n v="0"/>
    <n v="1112388.3500000001"/>
    <s v="Cash"/>
    <s v="PBB395357cleared27/5/22 RM8,127.50"/>
    <m/>
  </r>
  <r>
    <x v="167"/>
    <x v="9"/>
    <x v="3"/>
    <x v="220"/>
    <s v="C00000021"/>
    <x v="21"/>
    <x v="103"/>
    <n v="1"/>
    <s v="Cash"/>
    <x v="0"/>
    <d v="2022-03-19T00:00:00"/>
    <x v="9"/>
    <x v="3"/>
    <n v="390"/>
    <n v="-390"/>
    <n v="0"/>
    <n v="1112778.3500000001"/>
    <s v="Cash"/>
    <s v="PBB395357cleared27/5/22 RM8,127.50"/>
    <m/>
  </r>
  <r>
    <x v="167"/>
    <x v="9"/>
    <x v="3"/>
    <x v="220"/>
    <s v="C00000021"/>
    <x v="21"/>
    <x v="12"/>
    <n v="10"/>
    <s v="Cash"/>
    <x v="0"/>
    <d v="2022-03-19T00:00:00"/>
    <x v="9"/>
    <x v="3"/>
    <n v="575"/>
    <n v="-575"/>
    <n v="0"/>
    <n v="1113353.3500000001"/>
    <s v="Cash"/>
    <s v="PBB395357cleared27/5/22 RM8,127.50"/>
    <m/>
  </r>
  <r>
    <x v="167"/>
    <x v="9"/>
    <x v="3"/>
    <x v="220"/>
    <s v="C00000021"/>
    <x v="21"/>
    <x v="104"/>
    <n v="1"/>
    <s v="Cash"/>
    <x v="0"/>
    <d v="2022-03-19T00:00:00"/>
    <x v="9"/>
    <x v="3"/>
    <n v="1059.5"/>
    <n v="-1059.5"/>
    <n v="0"/>
    <n v="1114412.8500000001"/>
    <s v="Cash"/>
    <s v="PBB395357cleared27/5/22 RM8,127.50"/>
    <m/>
  </r>
  <r>
    <x v="168"/>
    <x v="9"/>
    <x v="3"/>
    <x v="221"/>
    <s v="C00000022"/>
    <x v="5"/>
    <x v="98"/>
    <n v="1"/>
    <s v="Cash"/>
    <x v="0"/>
    <d v="2022-03-21T00:00:00"/>
    <x v="9"/>
    <x v="3"/>
    <n v="337.5"/>
    <n v="-337.5"/>
    <n v="0"/>
    <n v="1114750.3500000001"/>
    <s v="Cash"/>
    <s v="RHB 934926 cleared18/4/22-RM2,580.50"/>
    <m/>
  </r>
  <r>
    <x v="169"/>
    <x v="9"/>
    <x v="3"/>
    <x v="222"/>
    <s v="C00000020"/>
    <x v="19"/>
    <x v="15"/>
    <n v="3"/>
    <s v="Cash"/>
    <x v="0"/>
    <d v="2022-03-23T00:00:00"/>
    <x v="9"/>
    <x v="3"/>
    <n v="6270"/>
    <n v="-6270"/>
    <n v="0"/>
    <n v="1121020.3500000001"/>
    <s v="Cash"/>
    <s v="Trsf 1/6/22 RM27,000.00"/>
    <m/>
  </r>
  <r>
    <x v="169"/>
    <x v="9"/>
    <x v="3"/>
    <x v="222"/>
    <s v="C00000020"/>
    <x v="19"/>
    <x v="100"/>
    <n v="4"/>
    <s v="Cash"/>
    <x v="0"/>
    <d v="2022-03-23T00:00:00"/>
    <x v="9"/>
    <x v="3"/>
    <n v="1176"/>
    <n v="-1176"/>
    <n v="0"/>
    <n v="1122196.3500000001"/>
    <s v="Cash"/>
    <s v="Trsf 1/6/22 RM27,000.00"/>
    <m/>
  </r>
  <r>
    <x v="169"/>
    <x v="9"/>
    <x v="3"/>
    <x v="222"/>
    <s v="C00000020"/>
    <x v="19"/>
    <x v="101"/>
    <n v="4"/>
    <s v="Cash"/>
    <x v="0"/>
    <d v="2022-03-23T00:00:00"/>
    <x v="9"/>
    <x v="3"/>
    <n v="1248"/>
    <n v="-1248"/>
    <n v="0"/>
    <n v="1123444.3500000001"/>
    <s v="Cash"/>
    <s v="Trsf 1/6/22 RM27,000.00"/>
    <m/>
  </r>
  <r>
    <x v="169"/>
    <x v="9"/>
    <x v="3"/>
    <x v="222"/>
    <s v="C00000020"/>
    <x v="19"/>
    <x v="12"/>
    <n v="2"/>
    <s v="Cash"/>
    <x v="0"/>
    <d v="2022-03-23T00:00:00"/>
    <x v="9"/>
    <x v="3"/>
    <n v="125"/>
    <n v="-125"/>
    <n v="0"/>
    <n v="1123569.3500000001"/>
    <s v="Cash"/>
    <s v="Trsf 1/6/22 RM27,000.00"/>
    <m/>
  </r>
  <r>
    <x v="170"/>
    <x v="9"/>
    <x v="3"/>
    <x v="223"/>
    <s v="C00000020"/>
    <x v="19"/>
    <x v="7"/>
    <n v="4"/>
    <s v="Cash"/>
    <x v="0"/>
    <d v="2022-03-25T00:00:00"/>
    <x v="9"/>
    <x v="3"/>
    <n v="8360"/>
    <n v="-8360"/>
    <n v="0"/>
    <n v="1131929.3500000001"/>
    <s v="Cash"/>
    <s v="Trsf 1/6/22 RM27,000.00"/>
    <m/>
  </r>
  <r>
    <x v="170"/>
    <x v="9"/>
    <x v="3"/>
    <x v="223"/>
    <s v="C00000020"/>
    <x v="19"/>
    <x v="100"/>
    <n v="10"/>
    <s v="Cash"/>
    <x v="0"/>
    <d v="2022-03-25T00:00:00"/>
    <x v="9"/>
    <x v="3"/>
    <n v="2940"/>
    <n v="-2940"/>
    <n v="0"/>
    <n v="1134869.3500000001"/>
    <s v="Cash"/>
    <s v="Trsf 1/6/22 RM27,000.00"/>
    <m/>
  </r>
  <r>
    <x v="170"/>
    <x v="9"/>
    <x v="3"/>
    <x v="223"/>
    <s v="C00000020"/>
    <x v="19"/>
    <x v="101"/>
    <n v="6"/>
    <s v="Cash"/>
    <x v="0"/>
    <d v="2022-03-25T00:00:00"/>
    <x v="9"/>
    <x v="3"/>
    <n v="1872"/>
    <n v="-1872"/>
    <n v="0"/>
    <n v="1136741.3500000001"/>
    <s v="Cash"/>
    <s v="Trsf 1/6/22 RM27,000.00"/>
    <m/>
  </r>
  <r>
    <x v="170"/>
    <x v="9"/>
    <x v="3"/>
    <x v="223"/>
    <s v="C00000020"/>
    <x v="19"/>
    <x v="12"/>
    <n v="4"/>
    <s v="Cash"/>
    <x v="0"/>
    <d v="2022-03-25T00:00:00"/>
    <x v="9"/>
    <x v="3"/>
    <n v="250"/>
    <n v="-250"/>
    <n v="0"/>
    <n v="1136991.3500000001"/>
    <s v="Cash"/>
    <s v="Trsf 1/6/22 RM27,000.00(177.30partial), Trs23/6/22 RM7,000.00(72.70partial) "/>
    <m/>
  </r>
  <r>
    <x v="170"/>
    <x v="9"/>
    <x v="3"/>
    <x v="223"/>
    <s v="C00000020"/>
    <x v="19"/>
    <x v="105"/>
    <n v="1"/>
    <s v="Cash"/>
    <x v="0"/>
    <d v="2022-03-25T00:00:00"/>
    <x v="9"/>
    <x v="3"/>
    <n v="1000"/>
    <n v="-1000"/>
    <n v="0"/>
    <n v="1137991.3500000001"/>
    <s v="Cash"/>
    <s v="Trs23/6/22 RM7,000.00"/>
    <m/>
  </r>
  <r>
    <x v="171"/>
    <x v="9"/>
    <x v="3"/>
    <x v="224"/>
    <s v="C00000001"/>
    <x v="0"/>
    <x v="15"/>
    <n v="1"/>
    <s v="Cash"/>
    <x v="0"/>
    <d v="2022-03-29T00:00:00"/>
    <x v="9"/>
    <x v="3"/>
    <n v="2068"/>
    <n v="-2068"/>
    <n v="0"/>
    <n v="1140059.3500000001"/>
    <s v="Cash"/>
    <s v="Trsf 30/3/22 RM3,232.00"/>
    <m/>
  </r>
  <r>
    <x v="171"/>
    <x v="9"/>
    <x v="3"/>
    <x v="224"/>
    <s v="C00000001"/>
    <x v="0"/>
    <x v="100"/>
    <n v="4"/>
    <s v="Cash"/>
    <x v="0"/>
    <d v="2022-03-29T00:00:00"/>
    <x v="9"/>
    <x v="3"/>
    <n v="1164"/>
    <n v="-1164"/>
    <n v="0"/>
    <n v="1141223.3500000001"/>
    <s v="Cash"/>
    <s v="Trsf 30/3/22 RM3,232.00"/>
    <m/>
  </r>
  <r>
    <x v="171"/>
    <x v="9"/>
    <x v="3"/>
    <x v="225"/>
    <s v="C00000020"/>
    <x v="19"/>
    <x v="7"/>
    <n v="2"/>
    <s v="Cash"/>
    <x v="0"/>
    <d v="2022-03-29T00:00:00"/>
    <x v="9"/>
    <x v="3"/>
    <n v="4180"/>
    <n v="-4180"/>
    <n v="0"/>
    <n v="1145403.3500000001"/>
    <s v="Cash"/>
    <s v="Trs23/6/22 RM7,000.00"/>
    <m/>
  </r>
  <r>
    <x v="171"/>
    <x v="9"/>
    <x v="3"/>
    <x v="225"/>
    <s v="C00000020"/>
    <x v="19"/>
    <x v="100"/>
    <n v="8"/>
    <s v="Cash"/>
    <x v="0"/>
    <d v="2022-03-29T00:00:00"/>
    <x v="9"/>
    <x v="3"/>
    <n v="2352"/>
    <n v="-1747.3"/>
    <n v="604.70000000000005"/>
    <n v="1147755.3500000001"/>
    <s v="Cash"/>
    <s v="Trs23/6/22 RM7,000.00(RM1,747.30partial)"/>
    <m/>
  </r>
  <r>
    <x v="171"/>
    <x v="9"/>
    <x v="3"/>
    <x v="225"/>
    <s v="C00000020"/>
    <x v="19"/>
    <x v="101"/>
    <n v="3"/>
    <s v="Cash"/>
    <x v="0"/>
    <d v="2022-03-29T00:00:00"/>
    <x v="9"/>
    <x v="3"/>
    <n v="936"/>
    <m/>
    <n v="936"/>
    <n v="1148691.3500000001"/>
    <s v="Cash"/>
    <m/>
    <m/>
  </r>
  <r>
    <x v="171"/>
    <x v="9"/>
    <x v="3"/>
    <x v="225"/>
    <s v="C00000020"/>
    <x v="19"/>
    <x v="12"/>
    <n v="2"/>
    <s v="Cash"/>
    <x v="0"/>
    <d v="2022-03-29T00:00:00"/>
    <x v="9"/>
    <x v="3"/>
    <n v="125"/>
    <m/>
    <n v="125"/>
    <n v="1148816.3500000001"/>
    <s v="Cash"/>
    <m/>
    <m/>
  </r>
  <r>
    <x v="172"/>
    <x v="9"/>
    <x v="3"/>
    <x v="226"/>
    <s v="C00000023"/>
    <x v="23"/>
    <x v="7"/>
    <n v="1"/>
    <s v="Cash"/>
    <x v="0"/>
    <d v="2022-03-31T00:00:00"/>
    <x v="9"/>
    <x v="3"/>
    <n v="2090"/>
    <n v="-2090"/>
    <n v="0"/>
    <n v="1150906.3500000001"/>
    <s v="Cash"/>
    <s v="Trsf 31/3/22 RM3,555.00"/>
    <m/>
  </r>
  <r>
    <x v="172"/>
    <x v="9"/>
    <x v="3"/>
    <x v="226"/>
    <s v="C00000023"/>
    <x v="23"/>
    <x v="106"/>
    <n v="4"/>
    <s v="Cash"/>
    <x v="0"/>
    <d v="2022-03-31T00:00:00"/>
    <x v="9"/>
    <x v="3"/>
    <n v="340"/>
    <n v="-340"/>
    <n v="0"/>
    <n v="1151246.3500000001"/>
    <s v="Cash"/>
    <s v="Trsf 31/3/22 RM3,555.00"/>
    <m/>
  </r>
  <r>
    <x v="172"/>
    <x v="9"/>
    <x v="3"/>
    <x v="226"/>
    <s v="C00000023"/>
    <x v="23"/>
    <x v="105"/>
    <n v="1"/>
    <s v="Cash"/>
    <x v="0"/>
    <d v="2022-03-31T00:00:00"/>
    <x v="9"/>
    <x v="3"/>
    <n v="1000"/>
    <n v="-1000"/>
    <n v="0"/>
    <n v="1152246.3500000001"/>
    <s v="Cash"/>
    <s v="Trsf 31/3/22 RM3,555.00"/>
    <m/>
  </r>
  <r>
    <x v="172"/>
    <x v="9"/>
    <x v="3"/>
    <x v="226"/>
    <s v="C00000023"/>
    <x v="23"/>
    <x v="12"/>
    <n v="2"/>
    <s v="Cash"/>
    <x v="0"/>
    <d v="2022-03-31T00:00:00"/>
    <x v="9"/>
    <x v="3"/>
    <n v="125"/>
    <n v="-125"/>
    <n v="0"/>
    <n v="1152371.3500000001"/>
    <s v="Cash"/>
    <s v="Trsf 31/3/22 RM3,555.00"/>
    <m/>
  </r>
  <r>
    <x v="173"/>
    <x v="10"/>
    <x v="3"/>
    <x v="227"/>
    <s v="C00000021"/>
    <x v="21"/>
    <x v="15"/>
    <n v="2"/>
    <s v="Cash"/>
    <x v="0"/>
    <d v="2022-04-01T00:00:00"/>
    <x v="10"/>
    <x v="3"/>
    <n v="4136"/>
    <n v="-4136"/>
    <n v="0"/>
    <n v="1156507.3500000001"/>
    <s v="Cash"/>
    <s v="PBB395362cleared28/4/22 RM6,083.50"/>
    <m/>
  </r>
  <r>
    <x v="173"/>
    <x v="10"/>
    <x v="3"/>
    <x v="227"/>
    <s v="C00000021"/>
    <x v="21"/>
    <x v="100"/>
    <n v="3"/>
    <s v="Cash"/>
    <x v="0"/>
    <d v="2022-04-01T00:00:00"/>
    <x v="10"/>
    <x v="3"/>
    <n v="855"/>
    <n v="-855"/>
    <n v="0"/>
    <n v="1157362.3500000001"/>
    <s v="Cash"/>
    <s v="PBB395362cleared28/4/22 RM6,083.50"/>
    <m/>
  </r>
  <r>
    <x v="173"/>
    <x v="10"/>
    <x v="3"/>
    <x v="227"/>
    <s v="C00000021"/>
    <x v="21"/>
    <x v="106"/>
    <n v="2"/>
    <s v="Cash"/>
    <x v="0"/>
    <d v="2022-04-01T00:00:00"/>
    <x v="10"/>
    <x v="3"/>
    <n v="170"/>
    <n v="-170"/>
    <n v="0"/>
    <n v="1157532.3500000001"/>
    <s v="Cash"/>
    <s v="PBB395362cleared28/4/22 RM6,083.50"/>
    <m/>
  </r>
  <r>
    <x v="173"/>
    <x v="10"/>
    <x v="3"/>
    <x v="227"/>
    <s v="C00000021"/>
    <x v="21"/>
    <x v="12"/>
    <n v="10"/>
    <s v="Cash"/>
    <x v="0"/>
    <d v="2022-04-01T00:00:00"/>
    <x v="10"/>
    <x v="3"/>
    <n v="575"/>
    <n v="-575"/>
    <n v="0"/>
    <n v="1158107.3500000001"/>
    <s v="Cash"/>
    <s v="PBB395362cleared28/4/22 RM6,083.50"/>
    <m/>
  </r>
  <r>
    <x v="173"/>
    <x v="10"/>
    <x v="3"/>
    <x v="227"/>
    <s v="C00000021"/>
    <x v="21"/>
    <x v="107"/>
    <n v="1"/>
    <s v="Cash"/>
    <x v="0"/>
    <d v="2022-04-01T00:00:00"/>
    <x v="10"/>
    <x v="3"/>
    <n v="347.5"/>
    <n v="-347.5"/>
    <n v="0"/>
    <n v="1158454.8500000001"/>
    <s v="Cash"/>
    <s v="PBB395362cleared28/4/22 RM6,083.50"/>
    <m/>
  </r>
  <r>
    <x v="173"/>
    <x v="10"/>
    <x v="3"/>
    <x v="228"/>
    <s v="C00000020"/>
    <x v="19"/>
    <x v="15"/>
    <n v="1"/>
    <s v="Cash"/>
    <x v="0"/>
    <d v="2022-04-01T00:00:00"/>
    <x v="10"/>
    <x v="3"/>
    <n v="2090"/>
    <m/>
    <n v="2090"/>
    <n v="1160544.8500000001"/>
    <s v="Cash"/>
    <m/>
    <m/>
  </r>
  <r>
    <x v="173"/>
    <x v="10"/>
    <x v="3"/>
    <x v="228"/>
    <s v="C00000020"/>
    <x v="19"/>
    <x v="7"/>
    <n v="2"/>
    <s v="Cash"/>
    <x v="0"/>
    <d v="2022-04-01T00:00:00"/>
    <x v="10"/>
    <x v="3"/>
    <n v="4180"/>
    <m/>
    <n v="4180"/>
    <n v="1164724.8500000001"/>
    <s v="Cash"/>
    <m/>
    <m/>
  </r>
  <r>
    <x v="173"/>
    <x v="10"/>
    <x v="3"/>
    <x v="228"/>
    <s v="C00000020"/>
    <x v="19"/>
    <x v="108"/>
    <n v="3"/>
    <s v="Cash"/>
    <x v="0"/>
    <d v="2022-04-01T00:00:00"/>
    <x v="10"/>
    <x v="3"/>
    <n v="1764"/>
    <m/>
    <n v="1764"/>
    <n v="1166488.8500000001"/>
    <s v="Cash"/>
    <m/>
    <m/>
  </r>
  <r>
    <x v="173"/>
    <x v="10"/>
    <x v="3"/>
    <x v="228"/>
    <s v="C00000020"/>
    <x v="19"/>
    <x v="101"/>
    <n v="3"/>
    <s v="Cash"/>
    <x v="0"/>
    <d v="2022-04-01T00:00:00"/>
    <x v="10"/>
    <x v="3"/>
    <n v="936"/>
    <m/>
    <n v="936"/>
    <n v="1167424.8500000001"/>
    <s v="Cash"/>
    <m/>
    <m/>
  </r>
  <r>
    <x v="173"/>
    <x v="10"/>
    <x v="3"/>
    <x v="228"/>
    <s v="C00000020"/>
    <x v="19"/>
    <x v="12"/>
    <n v="3"/>
    <s v="Cash"/>
    <x v="0"/>
    <d v="2022-04-01T00:00:00"/>
    <x v="10"/>
    <x v="3"/>
    <n v="187.5"/>
    <m/>
    <n v="187.5"/>
    <n v="1167612.3500000001"/>
    <s v="Cash"/>
    <m/>
    <m/>
  </r>
  <r>
    <x v="173"/>
    <x v="10"/>
    <x v="3"/>
    <x v="229"/>
    <s v="C00000022"/>
    <x v="22"/>
    <x v="7"/>
    <n v="1"/>
    <s v="Cash"/>
    <x v="0"/>
    <d v="2022-04-01T00:00:00"/>
    <x v="10"/>
    <x v="3"/>
    <n v="2112"/>
    <n v="-2112"/>
    <n v="0"/>
    <n v="1169724.3500000001"/>
    <s v="Cash"/>
    <s v="Trsf 9/5/22 RM4,070.00"/>
    <m/>
  </r>
  <r>
    <x v="173"/>
    <x v="10"/>
    <x v="3"/>
    <x v="229"/>
    <s v="C00000022"/>
    <x v="22"/>
    <x v="87"/>
    <n v="2"/>
    <s v="Cash"/>
    <x v="0"/>
    <d v="2022-04-01T00:00:00"/>
    <x v="10"/>
    <x v="3"/>
    <n v="588"/>
    <n v="-588"/>
    <n v="0"/>
    <n v="1170312.3500000001"/>
    <s v="Cash"/>
    <s v="Trsf 9/5/22 RM4,070.00"/>
    <m/>
  </r>
  <r>
    <x v="173"/>
    <x v="10"/>
    <x v="3"/>
    <x v="229"/>
    <s v="C00000022"/>
    <x v="22"/>
    <x v="101"/>
    <n v="1"/>
    <s v="Cash"/>
    <x v="0"/>
    <d v="2022-04-01T00:00:00"/>
    <x v="10"/>
    <x v="3"/>
    <n v="300"/>
    <n v="-300"/>
    <n v="0"/>
    <n v="1170612.3500000001"/>
    <s v="Cash"/>
    <s v="Trsf 9/5/22 RM4,070.00"/>
    <m/>
  </r>
  <r>
    <x v="173"/>
    <x v="10"/>
    <x v="3"/>
    <x v="229"/>
    <s v="C00000022"/>
    <x v="22"/>
    <x v="99"/>
    <n v="2"/>
    <s v="Cash"/>
    <x v="0"/>
    <d v="2022-04-01T00:00:00"/>
    <x v="10"/>
    <x v="3"/>
    <n v="480"/>
    <n v="-480"/>
    <n v="0"/>
    <n v="1171092.3500000001"/>
    <s v="Cash"/>
    <s v="Trsf 9/5/22 RM4,070.00"/>
    <m/>
  </r>
  <r>
    <x v="174"/>
    <x v="10"/>
    <x v="3"/>
    <x v="230"/>
    <s v="C00000020"/>
    <x v="19"/>
    <x v="7"/>
    <n v="3"/>
    <s v="Cash"/>
    <x v="0"/>
    <d v="2022-04-05T00:00:00"/>
    <x v="10"/>
    <x v="3"/>
    <n v="6270"/>
    <m/>
    <n v="6270"/>
    <n v="1177362.3500000001"/>
    <s v="Cash"/>
    <m/>
    <m/>
  </r>
  <r>
    <x v="174"/>
    <x v="10"/>
    <x v="3"/>
    <x v="230"/>
    <s v="C00000020"/>
    <x v="19"/>
    <x v="100"/>
    <n v="6"/>
    <s v="Cash"/>
    <x v="0"/>
    <d v="2022-04-05T00:00:00"/>
    <x v="10"/>
    <x v="3"/>
    <n v="1764"/>
    <m/>
    <n v="1764"/>
    <n v="1179126.3500000001"/>
    <s v="Cash"/>
    <m/>
    <m/>
  </r>
  <r>
    <x v="174"/>
    <x v="10"/>
    <x v="3"/>
    <x v="230"/>
    <s v="C00000020"/>
    <x v="19"/>
    <x v="101"/>
    <n v="3"/>
    <s v="Cash"/>
    <x v="0"/>
    <d v="2022-04-05T00:00:00"/>
    <x v="10"/>
    <x v="3"/>
    <n v="936"/>
    <m/>
    <n v="936"/>
    <n v="1180062.3500000001"/>
    <s v="Cash"/>
    <m/>
    <m/>
  </r>
  <r>
    <x v="174"/>
    <x v="10"/>
    <x v="3"/>
    <x v="230"/>
    <s v="C00000020"/>
    <x v="19"/>
    <x v="12"/>
    <n v="3"/>
    <s v="Cash"/>
    <x v="0"/>
    <d v="2022-04-05T00:00:00"/>
    <x v="10"/>
    <x v="3"/>
    <n v="187.5"/>
    <m/>
    <n v="187.5"/>
    <n v="1180249.8500000001"/>
    <s v="Cash"/>
    <m/>
    <m/>
  </r>
  <r>
    <x v="174"/>
    <x v="10"/>
    <x v="3"/>
    <x v="230"/>
    <s v="C00000020"/>
    <x v="19"/>
    <x v="105"/>
    <n v="1"/>
    <s v="Cash"/>
    <x v="0"/>
    <d v="2022-04-05T00:00:00"/>
    <x v="10"/>
    <x v="3"/>
    <n v="1000"/>
    <m/>
    <n v="1000"/>
    <n v="1181249.8500000001"/>
    <s v="Cash"/>
    <m/>
    <m/>
  </r>
  <r>
    <x v="174"/>
    <x v="10"/>
    <x v="3"/>
    <x v="230"/>
    <s v="C00000020"/>
    <x v="19"/>
    <x v="106"/>
    <n v="4"/>
    <s v="Cash"/>
    <x v="0"/>
    <d v="2022-04-05T00:00:00"/>
    <x v="10"/>
    <x v="3"/>
    <n v="340"/>
    <m/>
    <n v="340"/>
    <n v="1181589.8500000001"/>
    <s v="Cash"/>
    <m/>
    <m/>
  </r>
  <r>
    <x v="175"/>
    <x v="10"/>
    <x v="3"/>
    <x v="231"/>
    <s v="C00000019"/>
    <x v="18"/>
    <x v="7"/>
    <n v="2"/>
    <s v="Cash"/>
    <x v="0"/>
    <d v="2022-04-08T00:00:00"/>
    <x v="10"/>
    <x v="3"/>
    <n v="4136"/>
    <n v="-4136"/>
    <n v="0"/>
    <n v="1185725.8500000001"/>
    <s v="Cash"/>
    <s v="Trsf 10/4/22 RM6,361.10"/>
    <m/>
  </r>
  <r>
    <x v="175"/>
    <x v="10"/>
    <x v="3"/>
    <x v="231"/>
    <s v="C00000019"/>
    <x v="18"/>
    <x v="67"/>
    <n v="2"/>
    <s v="Cash"/>
    <x v="0"/>
    <d v="2022-04-08T00:00:00"/>
    <x v="10"/>
    <x v="3"/>
    <n v="1047.5999999999999"/>
    <n v="-1047.5999999999999"/>
    <n v="0"/>
    <n v="1186773.4500000002"/>
    <s v="Cash"/>
    <s v="Trsf 10/4/22 RM6,361.10"/>
    <m/>
  </r>
  <r>
    <x v="175"/>
    <x v="10"/>
    <x v="3"/>
    <x v="231"/>
    <s v="C00000019"/>
    <x v="18"/>
    <x v="12"/>
    <n v="3"/>
    <s v="Cash"/>
    <x v="0"/>
    <d v="2022-04-08T00:00:00"/>
    <x v="10"/>
    <x v="3"/>
    <n v="187.5"/>
    <n v="-187.5"/>
    <n v="0"/>
    <n v="1186960.9500000002"/>
    <s v="Cash"/>
    <s v="Trsf 10/4/22 RM6,361.10"/>
    <m/>
  </r>
  <r>
    <x v="175"/>
    <x v="10"/>
    <x v="3"/>
    <x v="231"/>
    <s v="C00000019"/>
    <x v="18"/>
    <x v="52"/>
    <n v="2"/>
    <s v="Cash"/>
    <x v="0"/>
    <d v="2022-04-08T00:00:00"/>
    <x v="10"/>
    <x v="3"/>
    <n v="780"/>
    <n v="-780"/>
    <n v="0"/>
    <n v="1187740.9500000002"/>
    <s v="Cash"/>
    <s v="Trsf 10/4/22 RM6,361.10"/>
    <m/>
  </r>
  <r>
    <x v="175"/>
    <x v="10"/>
    <x v="3"/>
    <x v="231"/>
    <s v="C00000019"/>
    <x v="18"/>
    <x v="93"/>
    <n v="2"/>
    <s v="Cash"/>
    <x v="0"/>
    <d v="2022-04-08T00:00:00"/>
    <x v="10"/>
    <x v="3"/>
    <n v="210"/>
    <n v="-210"/>
    <n v="0"/>
    <n v="1187950.9500000002"/>
    <s v="Cash"/>
    <s v="Trsf 10/4/22 RM6,361.10"/>
    <m/>
  </r>
  <r>
    <x v="175"/>
    <x v="10"/>
    <x v="3"/>
    <x v="232"/>
    <s v="C00000003"/>
    <x v="2"/>
    <x v="15"/>
    <n v="3"/>
    <s v="T45"/>
    <x v="1"/>
    <d v="2022-05-23T00:00:00"/>
    <x v="11"/>
    <x v="3"/>
    <n v="6336"/>
    <n v="-6336"/>
    <n v="0"/>
    <n v="1194286.9500000002"/>
    <s v="Term"/>
    <s v="RHB 001601cleared17/5/22-RM1,500.00, 3cleared23/5/22-RM1,500.00, 4cleared30/5/22-RM1,500.00, 6cleared8/6/22-RM816.00, 5cleared13/6/22-RM2,000.00(1020.00partial)"/>
    <m/>
  </r>
  <r>
    <x v="175"/>
    <x v="10"/>
    <x v="3"/>
    <x v="232"/>
    <s v="C00000003"/>
    <x v="2"/>
    <x v="12"/>
    <n v="4"/>
    <s v="T45"/>
    <x v="1"/>
    <d v="2022-05-23T00:00:00"/>
    <x v="11"/>
    <x v="3"/>
    <n v="260"/>
    <n v="-260"/>
    <n v="0"/>
    <n v="1194546.9500000002"/>
    <s v="Term"/>
    <s v="RHB 001605cleared13/6/22-RM2,000.00"/>
    <m/>
  </r>
  <r>
    <x v="175"/>
    <x v="10"/>
    <x v="3"/>
    <x v="232"/>
    <s v="C00000003"/>
    <x v="2"/>
    <x v="4"/>
    <n v="6"/>
    <s v="T45"/>
    <x v="1"/>
    <d v="2022-05-23T00:00:00"/>
    <x v="11"/>
    <x v="3"/>
    <n v="630"/>
    <n v="-630"/>
    <n v="0"/>
    <n v="1195176.9500000002"/>
    <s v="Term"/>
    <s v="RHB 001605cleared13/6/22-RM2,000.00"/>
    <m/>
  </r>
  <r>
    <x v="175"/>
    <x v="10"/>
    <x v="3"/>
    <x v="232"/>
    <s v="C00000003"/>
    <x v="2"/>
    <x v="25"/>
    <n v="2"/>
    <s v="T45"/>
    <x v="1"/>
    <d v="2022-05-23T00:00:00"/>
    <x v="11"/>
    <x v="3"/>
    <n v="90"/>
    <n v="-90"/>
    <n v="0"/>
    <n v="1195266.9500000002"/>
    <s v="Term"/>
    <s v="RHB 001605cleared13/6/22-RM2,000.00"/>
    <m/>
  </r>
  <r>
    <x v="176"/>
    <x v="10"/>
    <x v="3"/>
    <x v="233"/>
    <s v="C00000009"/>
    <x v="8"/>
    <x v="7"/>
    <n v="2"/>
    <s v="T60"/>
    <x v="3"/>
    <d v="2022-06-08T00:00:00"/>
    <x v="1"/>
    <x v="3"/>
    <n v="3960"/>
    <m/>
    <n v="3960"/>
    <n v="1199226.9500000002"/>
    <s v="Term"/>
    <m/>
    <m/>
  </r>
  <r>
    <x v="176"/>
    <x v="10"/>
    <x v="3"/>
    <x v="233"/>
    <s v="C00000009"/>
    <x v="8"/>
    <x v="108"/>
    <n v="1"/>
    <s v="T60"/>
    <x v="3"/>
    <d v="2022-06-08T00:00:00"/>
    <x v="1"/>
    <x v="3"/>
    <n v="570"/>
    <m/>
    <n v="570"/>
    <n v="1199796.9500000002"/>
    <s v="Term"/>
    <m/>
    <m/>
  </r>
  <r>
    <x v="176"/>
    <x v="10"/>
    <x v="3"/>
    <x v="233"/>
    <s v="C00000009"/>
    <x v="8"/>
    <x v="109"/>
    <n v="1"/>
    <s v="T60"/>
    <x v="3"/>
    <d v="2022-06-08T00:00:00"/>
    <x v="1"/>
    <x v="3"/>
    <n v="513"/>
    <m/>
    <n v="513"/>
    <n v="1200309.9500000002"/>
    <s v="Term"/>
    <m/>
    <m/>
  </r>
  <r>
    <x v="176"/>
    <x v="10"/>
    <x v="3"/>
    <x v="234"/>
    <s v="C00000020"/>
    <x v="19"/>
    <x v="15"/>
    <n v="3"/>
    <s v="Cash"/>
    <x v="0"/>
    <d v="2022-04-09T00:00:00"/>
    <x v="10"/>
    <x v="3"/>
    <n v="6270"/>
    <m/>
    <n v="6270"/>
    <n v="1206579.9500000002"/>
    <s v="Cash"/>
    <m/>
    <m/>
  </r>
  <r>
    <x v="176"/>
    <x v="10"/>
    <x v="3"/>
    <x v="234"/>
    <s v="C00000020"/>
    <x v="19"/>
    <x v="100"/>
    <n v="4"/>
    <s v="Cash"/>
    <x v="0"/>
    <d v="2022-04-09T00:00:00"/>
    <x v="10"/>
    <x v="3"/>
    <n v="1176"/>
    <m/>
    <n v="1176"/>
    <n v="1207755.9500000002"/>
    <s v="Cash"/>
    <m/>
    <m/>
  </r>
  <r>
    <x v="176"/>
    <x v="10"/>
    <x v="3"/>
    <x v="234"/>
    <s v="C00000020"/>
    <x v="19"/>
    <x v="101"/>
    <n v="3"/>
    <s v="Cash"/>
    <x v="0"/>
    <d v="2022-04-09T00:00:00"/>
    <x v="10"/>
    <x v="3"/>
    <n v="936"/>
    <m/>
    <n v="936"/>
    <n v="1208691.9500000002"/>
    <s v="Cash"/>
    <m/>
    <m/>
  </r>
  <r>
    <x v="176"/>
    <x v="10"/>
    <x v="3"/>
    <x v="234"/>
    <s v="C00000020"/>
    <x v="19"/>
    <x v="12"/>
    <n v="3"/>
    <s v="Cash"/>
    <x v="0"/>
    <d v="2022-04-09T00:00:00"/>
    <x v="10"/>
    <x v="3"/>
    <n v="187.5"/>
    <m/>
    <n v="187.5"/>
    <n v="1208879.4500000002"/>
    <s v="Cash"/>
    <m/>
    <m/>
  </r>
  <r>
    <x v="176"/>
    <x v="10"/>
    <x v="3"/>
    <x v="235"/>
    <s v="C00000024"/>
    <x v="24"/>
    <x v="15"/>
    <n v="1"/>
    <s v="Cash"/>
    <x v="0"/>
    <d v="2022-04-09T00:00:00"/>
    <x v="10"/>
    <x v="3"/>
    <n v="2090"/>
    <n v="-2090"/>
    <n v="0"/>
    <n v="1210969.4500000002"/>
    <s v="Cash"/>
    <s v="PIB 091977Cleared11/4/22-RM3,881.50"/>
    <m/>
  </r>
  <r>
    <x v="176"/>
    <x v="10"/>
    <x v="3"/>
    <x v="235"/>
    <s v="C00000024"/>
    <x v="24"/>
    <x v="110"/>
    <n v="1"/>
    <s v="Cash"/>
    <x v="0"/>
    <d v="2022-04-09T00:00:00"/>
    <x v="10"/>
    <x v="3"/>
    <n v="350"/>
    <n v="-350"/>
    <n v="0"/>
    <n v="1211319.4500000002"/>
    <s v="Cash"/>
    <s v="PIB 091977Cleared11/4/22-RM3,881.50"/>
    <m/>
  </r>
  <r>
    <x v="176"/>
    <x v="10"/>
    <x v="3"/>
    <x v="235"/>
    <s v="C00000024"/>
    <x v="24"/>
    <x v="100"/>
    <n v="1"/>
    <s v="Cash"/>
    <x v="0"/>
    <d v="2022-04-09T00:00:00"/>
    <x v="10"/>
    <x v="3"/>
    <n v="294"/>
    <n v="-294"/>
    <n v="0"/>
    <n v="1211613.4500000002"/>
    <s v="Cash"/>
    <s v="PIB 091977Cleared11/4/22-RM3,881.50"/>
    <m/>
  </r>
  <r>
    <x v="176"/>
    <x v="10"/>
    <x v="3"/>
    <x v="235"/>
    <s v="C00000024"/>
    <x v="24"/>
    <x v="12"/>
    <n v="1"/>
    <s v="Cash"/>
    <x v="0"/>
    <d v="2022-04-09T00:00:00"/>
    <x v="10"/>
    <x v="3"/>
    <n v="62.5"/>
    <n v="-62.5"/>
    <n v="0"/>
    <n v="1211675.9500000002"/>
    <s v="Cash"/>
    <s v="PIB 091977Cleared11/4/22-RM3,881.50"/>
    <m/>
  </r>
  <r>
    <x v="176"/>
    <x v="10"/>
    <x v="3"/>
    <x v="235"/>
    <s v="C00000024"/>
    <x v="24"/>
    <x v="105"/>
    <n v="1"/>
    <s v="Cash"/>
    <x v="0"/>
    <d v="2022-04-09T00:00:00"/>
    <x v="10"/>
    <x v="3"/>
    <n v="1000"/>
    <n v="-1000"/>
    <n v="0"/>
    <n v="1212675.9500000002"/>
    <s v="Cash"/>
    <s v="PIB 091977Cleared11/4/22-RM3,881.50"/>
    <m/>
  </r>
  <r>
    <x v="176"/>
    <x v="10"/>
    <x v="3"/>
    <x v="235"/>
    <s v="C00000024"/>
    <x v="24"/>
    <x v="106"/>
    <n v="1"/>
    <s v="Cash"/>
    <x v="0"/>
    <d v="2022-04-09T00:00:00"/>
    <x v="10"/>
    <x v="3"/>
    <n v="85"/>
    <n v="-85"/>
    <n v="0"/>
    <n v="1212760.9500000002"/>
    <s v="Cash"/>
    <s v="PIB 091977Cleared11/4/22-RM3,881.50"/>
    <m/>
  </r>
  <r>
    <x v="177"/>
    <x v="10"/>
    <x v="3"/>
    <x v="236"/>
    <s v="C00000022"/>
    <x v="22"/>
    <x v="111"/>
    <n v="2"/>
    <s v="Cash"/>
    <x v="0"/>
    <d v="2022-04-12T00:00:00"/>
    <x v="10"/>
    <x v="3"/>
    <n v="200"/>
    <n v="-200"/>
    <n v="0"/>
    <n v="1212960.9500000002"/>
    <s v="Cash"/>
    <s v="Trsf 9/5/22 RM4,070.00"/>
    <m/>
  </r>
  <r>
    <x v="177"/>
    <x v="10"/>
    <x v="3"/>
    <x v="236"/>
    <s v="C00000022"/>
    <x v="22"/>
    <x v="52"/>
    <n v="1"/>
    <s v="Cash"/>
    <x v="0"/>
    <d v="2022-04-12T00:00:00"/>
    <x v="10"/>
    <x v="3"/>
    <n v="390"/>
    <n v="-390"/>
    <n v="0"/>
    <n v="1213350.9500000002"/>
    <s v="Cash"/>
    <s v="Trsf 9/5/22 RM4,070.00"/>
    <m/>
  </r>
  <r>
    <x v="178"/>
    <x v="10"/>
    <x v="3"/>
    <x v="237"/>
    <s v="C00000024"/>
    <x v="24"/>
    <x v="100"/>
    <n v="2"/>
    <s v="Cash"/>
    <x v="0"/>
    <d v="2022-04-13T00:00:00"/>
    <x v="10"/>
    <x v="3"/>
    <n v="588"/>
    <n v="-588"/>
    <n v="0"/>
    <n v="1213938.9500000002"/>
    <s v="Cash"/>
    <s v="Trsf PBB Yew Kok Wah 13/4/22 RM588.00 "/>
    <m/>
  </r>
  <r>
    <x v="178"/>
    <x v="10"/>
    <x v="3"/>
    <x v="238"/>
    <s v="C00000020"/>
    <x v="19"/>
    <x v="7"/>
    <n v="3"/>
    <s v="Cash"/>
    <x v="0"/>
    <d v="2022-04-13T00:00:00"/>
    <x v="10"/>
    <x v="3"/>
    <n v="6270"/>
    <m/>
    <n v="6270"/>
    <n v="1220208.9500000002"/>
    <s v="Cash"/>
    <m/>
    <m/>
  </r>
  <r>
    <x v="178"/>
    <x v="10"/>
    <x v="3"/>
    <x v="238"/>
    <s v="C00000020"/>
    <x v="19"/>
    <x v="112"/>
    <n v="5"/>
    <s v="Cash"/>
    <x v="0"/>
    <d v="2022-04-13T00:00:00"/>
    <x v="10"/>
    <x v="3"/>
    <n v="2646"/>
    <m/>
    <n v="2646"/>
    <n v="1222854.9500000002"/>
    <s v="Cash"/>
    <m/>
    <m/>
  </r>
  <r>
    <x v="178"/>
    <x v="10"/>
    <x v="3"/>
    <x v="238"/>
    <s v="C00000020"/>
    <x v="19"/>
    <x v="101"/>
    <n v="6"/>
    <s v="Cash"/>
    <x v="0"/>
    <d v="2022-04-13T00:00:00"/>
    <x v="10"/>
    <x v="3"/>
    <n v="1872"/>
    <m/>
    <n v="1872"/>
    <n v="1224726.9500000002"/>
    <s v="Cash"/>
    <m/>
    <m/>
  </r>
  <r>
    <x v="178"/>
    <x v="10"/>
    <x v="3"/>
    <x v="238"/>
    <s v="C00000020"/>
    <x v="19"/>
    <x v="12"/>
    <n v="3"/>
    <s v="Cash"/>
    <x v="0"/>
    <d v="2022-04-13T00:00:00"/>
    <x v="10"/>
    <x v="3"/>
    <n v="187.5"/>
    <m/>
    <n v="187.5"/>
    <n v="1224914.4500000002"/>
    <s v="Cash"/>
    <m/>
    <m/>
  </r>
  <r>
    <x v="179"/>
    <x v="10"/>
    <x v="3"/>
    <x v="239"/>
    <s v="C00000021"/>
    <x v="21"/>
    <x v="15"/>
    <n v="2"/>
    <s v="Cash"/>
    <x v="0"/>
    <d v="2022-04-14T00:00:00"/>
    <x v="10"/>
    <x v="3"/>
    <n v="4136"/>
    <n v="-4136"/>
    <n v="0"/>
    <n v="1229050.4500000002"/>
    <s v="Cash"/>
    <s v="PBB395363cleared23/6/22 RM5,746.00"/>
    <m/>
  </r>
  <r>
    <x v="179"/>
    <x v="10"/>
    <x v="3"/>
    <x v="239"/>
    <s v="C00000021"/>
    <x v="21"/>
    <x v="100"/>
    <n v="5"/>
    <s v="Cash"/>
    <x v="0"/>
    <d v="2022-04-14T00:00:00"/>
    <x v="10"/>
    <x v="3"/>
    <n v="1440"/>
    <n v="-1440"/>
    <n v="0"/>
    <n v="1230490.4500000002"/>
    <s v="Cash"/>
    <s v="PBB395363cleared23/6/22 RM5,746.00"/>
    <m/>
  </r>
  <r>
    <x v="179"/>
    <x v="10"/>
    <x v="3"/>
    <x v="239"/>
    <s v="C00000021"/>
    <x v="21"/>
    <x v="106"/>
    <n v="2"/>
    <s v="Cash"/>
    <x v="0"/>
    <d v="2022-04-14T00:00:00"/>
    <x v="10"/>
    <x v="3"/>
    <n v="170"/>
    <n v="-170"/>
    <n v="0"/>
    <n v="1230660.4500000002"/>
    <s v="Cash"/>
    <s v="PBB395363cleared23/6/22 RM5,746.00"/>
    <m/>
  </r>
  <r>
    <x v="180"/>
    <x v="10"/>
    <x v="3"/>
    <x v="240"/>
    <s v="C00000024"/>
    <x v="24"/>
    <x v="15"/>
    <n v="1"/>
    <s v="Cash"/>
    <x v="0"/>
    <d v="2022-04-15T00:00:00"/>
    <x v="10"/>
    <x v="3"/>
    <n v="2090"/>
    <n v="-2090"/>
    <n v="0"/>
    <n v="1232750.4500000002"/>
    <s v="Cash"/>
    <s v="PIB 091980Cleared18/4/22-RM2,175.00"/>
    <m/>
  </r>
  <r>
    <x v="180"/>
    <x v="10"/>
    <x v="3"/>
    <x v="240"/>
    <s v="C00000024"/>
    <x v="24"/>
    <x v="106"/>
    <n v="1"/>
    <s v="Cash"/>
    <x v="0"/>
    <d v="2022-04-15T00:00:00"/>
    <x v="10"/>
    <x v="3"/>
    <n v="85"/>
    <n v="-85"/>
    <n v="0"/>
    <n v="1232835.4500000002"/>
    <s v="Cash"/>
    <s v="PIB 091980Cleared18/4/22-RM2,175.00"/>
    <m/>
  </r>
  <r>
    <x v="181"/>
    <x v="10"/>
    <x v="3"/>
    <x v="241"/>
    <s v="C00000020"/>
    <x v="19"/>
    <x v="7"/>
    <n v="3"/>
    <s v="Cash"/>
    <x v="0"/>
    <d v="2022-04-16T00:00:00"/>
    <x v="10"/>
    <x v="3"/>
    <n v="6270"/>
    <m/>
    <n v="6270"/>
    <n v="1239105.4500000002"/>
    <s v="Cash"/>
    <m/>
    <m/>
  </r>
  <r>
    <x v="181"/>
    <x v="10"/>
    <x v="3"/>
    <x v="241"/>
    <s v="C00000020"/>
    <x v="19"/>
    <x v="100"/>
    <n v="7"/>
    <s v="Cash"/>
    <x v="0"/>
    <d v="2022-04-16T00:00:00"/>
    <x v="10"/>
    <x v="3"/>
    <n v="2058"/>
    <m/>
    <n v="2058"/>
    <n v="1241163.4500000002"/>
    <s v="Cash"/>
    <m/>
    <m/>
  </r>
  <r>
    <x v="181"/>
    <x v="10"/>
    <x v="3"/>
    <x v="241"/>
    <s v="C00000020"/>
    <x v="19"/>
    <x v="101"/>
    <n v="4"/>
    <s v="Cash"/>
    <x v="0"/>
    <d v="2022-04-16T00:00:00"/>
    <x v="10"/>
    <x v="3"/>
    <n v="1248"/>
    <m/>
    <n v="1248"/>
    <n v="1242411.4500000002"/>
    <s v="Cash"/>
    <m/>
    <m/>
  </r>
  <r>
    <x v="181"/>
    <x v="10"/>
    <x v="3"/>
    <x v="241"/>
    <s v="C00000020"/>
    <x v="19"/>
    <x v="12"/>
    <n v="3"/>
    <s v="Cash"/>
    <x v="0"/>
    <d v="2022-04-16T00:00:00"/>
    <x v="10"/>
    <x v="3"/>
    <n v="187.5"/>
    <m/>
    <n v="187.5"/>
    <n v="1242598.9500000002"/>
    <s v="Cash"/>
    <m/>
    <m/>
  </r>
  <r>
    <x v="181"/>
    <x v="10"/>
    <x v="3"/>
    <x v="241"/>
    <s v="C00000020"/>
    <x v="19"/>
    <x v="106"/>
    <n v="4"/>
    <s v="Cash"/>
    <x v="0"/>
    <d v="2022-04-16T00:00:00"/>
    <x v="10"/>
    <x v="3"/>
    <n v="340"/>
    <m/>
    <n v="340"/>
    <n v="1242938.9500000002"/>
    <s v="Cash"/>
    <m/>
    <m/>
  </r>
  <r>
    <x v="181"/>
    <x v="10"/>
    <x v="3"/>
    <x v="242"/>
    <s v="C00000023"/>
    <x v="23"/>
    <x v="113"/>
    <n v="5"/>
    <s v="Cash"/>
    <x v="0"/>
    <d v="2022-04-16T00:00:00"/>
    <x v="10"/>
    <x v="3"/>
    <n v="10450"/>
    <n v="-10450"/>
    <n v="0"/>
    <n v="1253388.9500000002"/>
    <s v="Cash"/>
    <s v="Trsf 17/5/22 RM14,088.50"/>
    <m/>
  </r>
  <r>
    <x v="181"/>
    <x v="10"/>
    <x v="3"/>
    <x v="242"/>
    <s v="C00000023"/>
    <x v="23"/>
    <x v="100"/>
    <n v="9"/>
    <s v="Cash"/>
    <x v="0"/>
    <d v="2022-04-16T00:00:00"/>
    <x v="10"/>
    <x v="3"/>
    <n v="2646"/>
    <n v="-2646"/>
    <n v="0"/>
    <n v="1256034.9500000002"/>
    <s v="Cash"/>
    <s v="Trsf 17/5/22 RM14,088.50"/>
    <m/>
  </r>
  <r>
    <x v="181"/>
    <x v="10"/>
    <x v="3"/>
    <x v="242"/>
    <s v="C00000023"/>
    <x v="23"/>
    <x v="106"/>
    <n v="8"/>
    <s v="Cash"/>
    <x v="0"/>
    <d v="2022-04-16T00:00:00"/>
    <x v="10"/>
    <x v="3"/>
    <n v="680"/>
    <n v="-680"/>
    <n v="0"/>
    <n v="1256714.9500000002"/>
    <s v="Cash"/>
    <s v="Trsf 17/5/22 RM14,088.50"/>
    <m/>
  </r>
  <r>
    <x v="181"/>
    <x v="10"/>
    <x v="3"/>
    <x v="242"/>
    <s v="C00000023"/>
    <x v="23"/>
    <x v="12"/>
    <n v="5"/>
    <s v="Cash"/>
    <x v="0"/>
    <d v="2022-04-16T00:00:00"/>
    <x v="10"/>
    <x v="3"/>
    <n v="312.5"/>
    <n v="-312.5"/>
    <n v="0"/>
    <n v="1257027.4500000002"/>
    <s v="Cash"/>
    <s v="Trsf 17/5/22 RM14,088.50"/>
    <m/>
  </r>
  <r>
    <x v="182"/>
    <x v="10"/>
    <x v="3"/>
    <x v="243"/>
    <s v="C00000020"/>
    <x v="19"/>
    <x v="105"/>
    <n v="1"/>
    <s v="Cash"/>
    <x v="0"/>
    <d v="2022-04-19T00:00:00"/>
    <x v="10"/>
    <x v="3"/>
    <n v="1000"/>
    <m/>
    <n v="1000"/>
    <n v="1258027.4500000002"/>
    <s v="Cash"/>
    <m/>
    <m/>
  </r>
  <r>
    <x v="182"/>
    <x v="10"/>
    <x v="3"/>
    <x v="243"/>
    <s v="C00000020"/>
    <x v="19"/>
    <x v="100"/>
    <n v="6"/>
    <s v="Cash"/>
    <x v="0"/>
    <d v="2022-04-19T00:00:00"/>
    <x v="10"/>
    <x v="3"/>
    <n v="1764"/>
    <m/>
    <n v="1764"/>
    <n v="1259791.4500000002"/>
    <s v="Cash"/>
    <m/>
    <m/>
  </r>
  <r>
    <x v="182"/>
    <x v="10"/>
    <x v="3"/>
    <x v="243"/>
    <s v="C00000020"/>
    <x v="19"/>
    <x v="41"/>
    <n v="1"/>
    <s v="Cash"/>
    <x v="0"/>
    <d v="2022-04-19T00:00:00"/>
    <x v="10"/>
    <x v="3"/>
    <n v="312"/>
    <m/>
    <n v="312"/>
    <n v="1260103.4500000002"/>
    <s v="Cash"/>
    <m/>
    <m/>
  </r>
  <r>
    <x v="183"/>
    <x v="10"/>
    <x v="3"/>
    <x v="244"/>
    <s v="C00000025"/>
    <x v="25"/>
    <x v="114"/>
    <n v="2"/>
    <s v="Cash"/>
    <x v="0"/>
    <d v="2022-04-20T00:00:00"/>
    <x v="10"/>
    <x v="3"/>
    <n v="700"/>
    <n v="-700"/>
    <n v="0"/>
    <n v="1260803.4500000002"/>
    <s v="Cash"/>
    <s v="Trsf PBB 20/4/22-RM1,170.00"/>
    <m/>
  </r>
  <r>
    <x v="183"/>
    <x v="10"/>
    <x v="3"/>
    <x v="244"/>
    <s v="C00000025"/>
    <x v="25"/>
    <x v="115"/>
    <n v="1"/>
    <s v="Cash"/>
    <x v="0"/>
    <d v="2022-04-20T00:00:00"/>
    <x v="10"/>
    <x v="3"/>
    <n v="315"/>
    <n v="-315"/>
    <n v="0"/>
    <n v="1261118.4500000002"/>
    <s v="Cash"/>
    <s v="Trsf PBB 20/4/22-RM1,170.00"/>
    <m/>
  </r>
  <r>
    <x v="183"/>
    <x v="10"/>
    <x v="3"/>
    <x v="244"/>
    <s v="C00000025"/>
    <x v="25"/>
    <x v="116"/>
    <n v="1"/>
    <s v="Cash"/>
    <x v="0"/>
    <d v="2022-04-20T00:00:00"/>
    <x v="10"/>
    <x v="3"/>
    <n v="90"/>
    <n v="-90"/>
    <n v="0"/>
    <n v="1261208.4500000002"/>
    <s v="Cash"/>
    <s v="Trsf PBB 20/4/22-RM1,170.00"/>
    <m/>
  </r>
  <r>
    <x v="183"/>
    <x v="10"/>
    <x v="3"/>
    <x v="244"/>
    <s v="C00000025"/>
    <x v="25"/>
    <x v="117"/>
    <n v="1"/>
    <s v="Cash"/>
    <x v="0"/>
    <d v="2022-04-20T00:00:00"/>
    <x v="10"/>
    <x v="3"/>
    <n v="65"/>
    <n v="-65"/>
    <n v="0"/>
    <n v="1261273.4500000002"/>
    <s v="Cash"/>
    <s v="Trsf PBB 20/4/22-RM1,170.00"/>
    <m/>
  </r>
  <r>
    <x v="184"/>
    <x v="10"/>
    <x v="3"/>
    <x v="245"/>
    <s v="C00000004"/>
    <x v="3"/>
    <x v="92"/>
    <n v="5"/>
    <s v="Cash"/>
    <x v="0"/>
    <d v="2022-04-21T00:00:00"/>
    <x v="10"/>
    <x v="3"/>
    <n v="10120"/>
    <m/>
    <n v="10120"/>
    <n v="1271393.4500000002"/>
    <s v="Cash"/>
    <m/>
    <m/>
  </r>
  <r>
    <x v="184"/>
    <x v="10"/>
    <x v="3"/>
    <x v="245"/>
    <s v="C00000004"/>
    <x v="3"/>
    <x v="94"/>
    <n v="1"/>
    <s v="Cash"/>
    <x v="0"/>
    <d v="2022-04-21T00:00:00"/>
    <x v="10"/>
    <x v="3"/>
    <n v="2024"/>
    <m/>
    <n v="2024"/>
    <n v="1273417.4500000002"/>
    <s v="Cash"/>
    <m/>
    <m/>
  </r>
  <r>
    <x v="184"/>
    <x v="10"/>
    <x v="3"/>
    <x v="245"/>
    <s v="C00000004"/>
    <x v="3"/>
    <x v="112"/>
    <n v="3"/>
    <s v="Cash"/>
    <x v="0"/>
    <d v="2022-04-21T00:00:00"/>
    <x v="10"/>
    <x v="3"/>
    <n v="1539"/>
    <m/>
    <n v="1539"/>
    <n v="1274956.4500000002"/>
    <s v="Cash"/>
    <m/>
    <m/>
  </r>
  <r>
    <x v="184"/>
    <x v="10"/>
    <x v="3"/>
    <x v="245"/>
    <s v="C00000004"/>
    <x v="3"/>
    <x v="109"/>
    <n v="3"/>
    <s v="Cash"/>
    <x v="0"/>
    <d v="2022-04-21T00:00:00"/>
    <x v="10"/>
    <x v="3"/>
    <n v="1539"/>
    <m/>
    <n v="1539"/>
    <n v="1276495.4500000002"/>
    <s v="Cash"/>
    <m/>
    <m/>
  </r>
  <r>
    <x v="184"/>
    <x v="10"/>
    <x v="3"/>
    <x v="246"/>
    <s v="C00000025"/>
    <x v="25"/>
    <x v="53"/>
    <n v="1"/>
    <s v="Cash"/>
    <x v="0"/>
    <d v="2022-04-21T00:00:00"/>
    <x v="10"/>
    <x v="3"/>
    <n v="68"/>
    <n v="-68"/>
    <n v="0"/>
    <n v="1276563.4500000002"/>
    <s v="Cash"/>
    <s v="Trsf PBB 21/4/22"/>
    <m/>
  </r>
  <r>
    <x v="184"/>
    <x v="10"/>
    <x v="3"/>
    <x v="247"/>
    <s v="C00000001"/>
    <x v="0"/>
    <x v="118"/>
    <n v="1"/>
    <s v="Cash"/>
    <x v="0"/>
    <d v="2022-04-21T00:00:00"/>
    <x v="10"/>
    <x v="3"/>
    <n v="2068"/>
    <n v="-2068"/>
    <n v="0"/>
    <n v="1278631.4500000002"/>
    <s v="Cash"/>
    <s v="Trsf Al Rajhi Bank 28/4/22-RM2,488.00"/>
    <m/>
  </r>
  <r>
    <x v="185"/>
    <x v="10"/>
    <x v="3"/>
    <x v="247"/>
    <s v="C00000001"/>
    <x v="0"/>
    <x v="119"/>
    <n v="4"/>
    <s v="Cash"/>
    <x v="0"/>
    <d v="2022-04-22T00:00:00"/>
    <x v="10"/>
    <x v="3"/>
    <n v="420"/>
    <n v="-420"/>
    <n v="0"/>
    <n v="1279051.4500000002"/>
    <s v="Cash"/>
    <s v="Trsf Al Rajhi Bank 28/4/22-RM2,488.00"/>
    <m/>
  </r>
  <r>
    <x v="186"/>
    <x v="10"/>
    <x v="3"/>
    <x v="248"/>
    <s v="C00000020"/>
    <x v="19"/>
    <x v="120"/>
    <n v="3"/>
    <s v="Cash"/>
    <x v="0"/>
    <d v="2022-04-23T00:00:00"/>
    <x v="10"/>
    <x v="3"/>
    <n v="6270"/>
    <m/>
    <n v="6270"/>
    <n v="1285321.4500000002"/>
    <s v="Cash"/>
    <m/>
    <m/>
  </r>
  <r>
    <x v="186"/>
    <x v="10"/>
    <x v="3"/>
    <x v="248"/>
    <s v="C00000020"/>
    <x v="19"/>
    <x v="100"/>
    <n v="8"/>
    <s v="Cash"/>
    <x v="0"/>
    <d v="2022-04-23T00:00:00"/>
    <x v="10"/>
    <x v="3"/>
    <n v="2352"/>
    <m/>
    <n v="2352"/>
    <n v="1287673.4500000002"/>
    <s v="Cash"/>
    <m/>
    <m/>
  </r>
  <r>
    <x v="186"/>
    <x v="10"/>
    <x v="3"/>
    <x v="248"/>
    <s v="C00000020"/>
    <x v="19"/>
    <x v="66"/>
    <n v="4"/>
    <s v="Cash"/>
    <x v="0"/>
    <d v="2022-04-23T00:00:00"/>
    <x v="10"/>
    <x v="3"/>
    <n v="1404"/>
    <m/>
    <n v="1404"/>
    <n v="1289077.4500000002"/>
    <s v="Cash"/>
    <m/>
    <m/>
  </r>
  <r>
    <x v="186"/>
    <x v="10"/>
    <x v="3"/>
    <x v="248"/>
    <s v="C00000020"/>
    <x v="19"/>
    <x v="12"/>
    <n v="2"/>
    <s v="Cash"/>
    <x v="0"/>
    <d v="2022-04-23T00:00:00"/>
    <x v="10"/>
    <x v="3"/>
    <n v="125"/>
    <m/>
    <n v="125"/>
    <n v="1289202.4500000002"/>
    <s v="Cash"/>
    <m/>
    <m/>
  </r>
  <r>
    <x v="186"/>
    <x v="10"/>
    <x v="3"/>
    <x v="248"/>
    <s v="C00000020"/>
    <x v="19"/>
    <x v="105"/>
    <n v="1"/>
    <s v="Cash"/>
    <x v="0"/>
    <d v="2022-04-23T00:00:00"/>
    <x v="10"/>
    <x v="3"/>
    <n v="1000"/>
    <m/>
    <n v="1000"/>
    <n v="1290202.4500000002"/>
    <s v="Cash"/>
    <m/>
    <m/>
  </r>
  <r>
    <x v="187"/>
    <x v="10"/>
    <x v="3"/>
    <x v="249"/>
    <s v="C00000023"/>
    <x v="23"/>
    <x v="120"/>
    <n v="1"/>
    <s v="Cash"/>
    <x v="0"/>
    <d v="2022-04-26T00:00:00"/>
    <x v="10"/>
    <x v="3"/>
    <n v="2090"/>
    <n v="-2090"/>
    <n v="0"/>
    <n v="1292292.4500000002"/>
    <s v="Cash"/>
    <s v="Trsf 26/4/22-RM3,799.00"/>
    <m/>
  </r>
  <r>
    <x v="187"/>
    <x v="10"/>
    <x v="3"/>
    <x v="249"/>
    <s v="C00000023"/>
    <x v="23"/>
    <x v="100"/>
    <n v="3"/>
    <s v="Cash"/>
    <x v="0"/>
    <d v="2022-04-26T00:00:00"/>
    <x v="10"/>
    <x v="3"/>
    <n v="882"/>
    <n v="-882"/>
    <n v="0"/>
    <n v="1293174.4500000002"/>
    <s v="Cash"/>
    <s v="Trsf 26/4/22-RM3,799.00"/>
    <m/>
  </r>
  <r>
    <x v="187"/>
    <x v="10"/>
    <x v="3"/>
    <x v="249"/>
    <s v="C00000023"/>
    <x v="23"/>
    <x v="66"/>
    <n v="2"/>
    <s v="Cash"/>
    <x v="0"/>
    <d v="2022-04-26T00:00:00"/>
    <x v="10"/>
    <x v="3"/>
    <n v="702"/>
    <n v="-702"/>
    <n v="0"/>
    <n v="1293876.4500000002"/>
    <s v="Cash"/>
    <s v="Trsf 26/4/22-RM3,799.00"/>
    <m/>
  </r>
  <r>
    <x v="187"/>
    <x v="10"/>
    <x v="3"/>
    <x v="249"/>
    <s v="C00000023"/>
    <x v="23"/>
    <x v="12"/>
    <n v="2"/>
    <s v="Cash"/>
    <x v="0"/>
    <d v="2022-04-26T00:00:00"/>
    <x v="10"/>
    <x v="3"/>
    <n v="125"/>
    <n v="-125"/>
    <n v="0"/>
    <n v="1294001.4500000002"/>
    <s v="Cash"/>
    <s v="Trsf 26/4/22-RM3,799.00"/>
    <m/>
  </r>
  <r>
    <x v="188"/>
    <x v="10"/>
    <x v="3"/>
    <x v="250"/>
    <s v="C00000010"/>
    <x v="9"/>
    <x v="121"/>
    <n v="5"/>
    <s v="T120"/>
    <x v="4"/>
    <d v="2022-08-25T00:00:00"/>
    <x v="2"/>
    <x v="3"/>
    <n v="9900"/>
    <n v="-179.4"/>
    <n v="9720.6"/>
    <n v="1303901.4500000002"/>
    <s v="Cash"/>
    <m/>
    <m/>
  </r>
  <r>
    <x v="188"/>
    <x v="10"/>
    <x v="3"/>
    <x v="250"/>
    <s v="C00000010"/>
    <x v="9"/>
    <x v="93"/>
    <n v="12"/>
    <s v="T120"/>
    <x v="4"/>
    <d v="2022-08-25T00:00:00"/>
    <x v="2"/>
    <x v="3"/>
    <n v="1260"/>
    <m/>
    <n v="1260"/>
    <n v="1305161.4500000002"/>
    <s v="Cash"/>
    <m/>
    <m/>
  </r>
  <r>
    <x v="189"/>
    <x v="10"/>
    <x v="3"/>
    <x v="251"/>
    <s v="C00000021"/>
    <x v="21"/>
    <x v="15"/>
    <n v="2"/>
    <s v="Cash"/>
    <x v="0"/>
    <d v="2022-04-28T00:00:00"/>
    <x v="10"/>
    <x v="3"/>
    <n v="4136"/>
    <m/>
    <n v="4136"/>
    <n v="1309297.4500000002"/>
    <s v="Cash"/>
    <m/>
    <m/>
  </r>
  <r>
    <x v="189"/>
    <x v="10"/>
    <x v="3"/>
    <x v="251"/>
    <s v="C00000021"/>
    <x v="21"/>
    <x v="100"/>
    <n v="4"/>
    <s v="Cash"/>
    <x v="0"/>
    <d v="2022-04-28T00:00:00"/>
    <x v="10"/>
    <x v="3"/>
    <n v="1152"/>
    <m/>
    <n v="1152"/>
    <n v="1310449.4500000002"/>
    <s v="Cash"/>
    <m/>
    <m/>
  </r>
  <r>
    <x v="189"/>
    <x v="10"/>
    <x v="3"/>
    <x v="251"/>
    <s v="C00000021"/>
    <x v="21"/>
    <x v="106"/>
    <n v="2"/>
    <s v="Cash"/>
    <x v="0"/>
    <d v="2022-04-28T00:00:00"/>
    <x v="10"/>
    <x v="3"/>
    <n v="170"/>
    <m/>
    <n v="170"/>
    <n v="1310619.4500000002"/>
    <s v="Cash"/>
    <m/>
    <m/>
  </r>
  <r>
    <x v="189"/>
    <x v="10"/>
    <x v="3"/>
    <x v="252"/>
    <s v="C00000020"/>
    <x v="19"/>
    <x v="120"/>
    <n v="3"/>
    <s v="Cash"/>
    <x v="0"/>
    <d v="2022-04-28T00:00:00"/>
    <x v="10"/>
    <x v="3"/>
    <n v="6270"/>
    <m/>
    <n v="6270"/>
    <n v="1316889.4500000002"/>
    <s v="Cash"/>
    <m/>
    <m/>
  </r>
  <r>
    <x v="189"/>
    <x v="10"/>
    <x v="3"/>
    <x v="252"/>
    <s v="C00000020"/>
    <x v="19"/>
    <x v="100"/>
    <n v="9"/>
    <s v="Cash"/>
    <x v="0"/>
    <d v="2022-04-28T00:00:00"/>
    <x v="10"/>
    <x v="3"/>
    <n v="2646"/>
    <m/>
    <n v="2646"/>
    <n v="1319535.4500000002"/>
    <s v="Cash"/>
    <m/>
    <m/>
  </r>
  <r>
    <x v="189"/>
    <x v="10"/>
    <x v="3"/>
    <x v="252"/>
    <s v="C00000020"/>
    <x v="19"/>
    <x v="66"/>
    <n v="5"/>
    <s v="Cash"/>
    <x v="0"/>
    <d v="2022-04-28T00:00:00"/>
    <x v="10"/>
    <x v="3"/>
    <n v="1755"/>
    <m/>
    <n v="1755"/>
    <n v="1321290.4500000002"/>
    <s v="Cash"/>
    <m/>
    <m/>
  </r>
  <r>
    <x v="189"/>
    <x v="10"/>
    <x v="3"/>
    <x v="252"/>
    <s v="C00000020"/>
    <x v="19"/>
    <x v="12"/>
    <n v="3"/>
    <s v="Cash"/>
    <x v="0"/>
    <d v="2022-04-28T00:00:00"/>
    <x v="10"/>
    <x v="3"/>
    <n v="187.5"/>
    <m/>
    <n v="187.5"/>
    <n v="1321477.9500000002"/>
    <s v="Cash"/>
    <m/>
    <m/>
  </r>
  <r>
    <x v="189"/>
    <x v="10"/>
    <x v="3"/>
    <x v="252"/>
    <s v="C00000020"/>
    <x v="19"/>
    <x v="105"/>
    <n v="1"/>
    <s v="Cash"/>
    <x v="0"/>
    <d v="2022-04-28T00:00:00"/>
    <x v="10"/>
    <x v="3"/>
    <n v="1000"/>
    <m/>
    <n v="1000"/>
    <n v="1322477.9500000002"/>
    <s v="Cash"/>
    <m/>
    <m/>
  </r>
  <r>
    <x v="189"/>
    <x v="10"/>
    <x v="3"/>
    <x v="253"/>
    <s v="C00000019"/>
    <x v="18"/>
    <x v="7"/>
    <n v="2"/>
    <s v="Cash"/>
    <x v="0"/>
    <d v="2022-04-28T00:00:00"/>
    <x v="10"/>
    <x v="3"/>
    <n v="4136"/>
    <n v="-4136"/>
    <n v="0"/>
    <n v="1326613.9500000002"/>
    <s v="Cash"/>
    <s v="Trsf 1/5/22 RM6,096.10"/>
    <m/>
  </r>
  <r>
    <x v="189"/>
    <x v="10"/>
    <x v="3"/>
    <x v="253"/>
    <s v="C00000019"/>
    <x v="18"/>
    <x v="67"/>
    <n v="2"/>
    <s v="Cash"/>
    <x v="0"/>
    <d v="2022-04-28T00:00:00"/>
    <x v="10"/>
    <x v="3"/>
    <n v="1047.5999999999999"/>
    <n v="-1047.5999999999999"/>
    <n v="0"/>
    <n v="1327661.5500000003"/>
    <s v="Cash"/>
    <s v="Trsf 1/5/22 RM6,096.10"/>
    <m/>
  </r>
  <r>
    <x v="189"/>
    <x v="10"/>
    <x v="3"/>
    <x v="253"/>
    <s v="C00000019"/>
    <x v="18"/>
    <x v="12"/>
    <n v="5"/>
    <s v="Cash"/>
    <x v="0"/>
    <d v="2022-04-28T00:00:00"/>
    <x v="10"/>
    <x v="3"/>
    <n v="312.5"/>
    <n v="-312.5"/>
    <n v="0"/>
    <n v="1327974.0500000003"/>
    <s v="Cash"/>
    <s v="Trsf 1/5/22 RM6,096.10"/>
    <m/>
  </r>
  <r>
    <x v="189"/>
    <x v="10"/>
    <x v="3"/>
    <x v="253"/>
    <s v="C00000019"/>
    <x v="18"/>
    <x v="52"/>
    <n v="1"/>
    <s v="Cash"/>
    <x v="0"/>
    <d v="2022-04-28T00:00:00"/>
    <x v="10"/>
    <x v="3"/>
    <n v="390"/>
    <n v="-390"/>
    <n v="0"/>
    <n v="1328364.0500000003"/>
    <s v="Cash"/>
    <s v="Trsf 1/5/22 RM6,096.10"/>
    <m/>
  </r>
  <r>
    <x v="189"/>
    <x v="10"/>
    <x v="3"/>
    <x v="253"/>
    <s v="C00000019"/>
    <x v="18"/>
    <x v="93"/>
    <n v="2"/>
    <s v="Cash"/>
    <x v="0"/>
    <d v="2022-04-28T00:00:00"/>
    <x v="10"/>
    <x v="3"/>
    <n v="210"/>
    <n v="-210"/>
    <n v="0"/>
    <n v="1328574.0500000003"/>
    <s v="Cash"/>
    <s v="Trsf 1/5/22 RM6,096.10"/>
    <m/>
  </r>
  <r>
    <x v="190"/>
    <x v="10"/>
    <x v="3"/>
    <x v="254"/>
    <s v="C00000023"/>
    <x v="23"/>
    <x v="122"/>
    <n v="1"/>
    <s v="Cash"/>
    <x v="0"/>
    <d v="2022-04-29T00:00:00"/>
    <x v="10"/>
    <x v="3"/>
    <n v="1350"/>
    <n v="-1350"/>
    <n v="0"/>
    <n v="1329924.0500000003"/>
    <s v="Cash"/>
    <s v="Trsf 5/5/22 RM1,350.00"/>
    <m/>
  </r>
  <r>
    <x v="191"/>
    <x v="10"/>
    <x v="3"/>
    <x v="255"/>
    <s v="C00000020"/>
    <x v="19"/>
    <x v="120"/>
    <n v="4"/>
    <s v="Cash"/>
    <x v="0"/>
    <d v="2022-04-30T00:00:00"/>
    <x v="10"/>
    <x v="3"/>
    <n v="8360"/>
    <m/>
    <n v="8360"/>
    <n v="1338284.0500000003"/>
    <s v="Cash"/>
    <m/>
    <m/>
  </r>
  <r>
    <x v="191"/>
    <x v="10"/>
    <x v="3"/>
    <x v="255"/>
    <s v="C00000020"/>
    <x v="19"/>
    <x v="100"/>
    <n v="12"/>
    <s v="Cash"/>
    <x v="0"/>
    <d v="2022-04-30T00:00:00"/>
    <x v="10"/>
    <x v="3"/>
    <n v="3528"/>
    <m/>
    <n v="3528"/>
    <n v="1341812.0500000003"/>
    <s v="Cash"/>
    <m/>
    <m/>
  </r>
  <r>
    <x v="191"/>
    <x v="10"/>
    <x v="3"/>
    <x v="255"/>
    <s v="C00000020"/>
    <x v="19"/>
    <x v="66"/>
    <n v="6"/>
    <s v="Cash"/>
    <x v="0"/>
    <d v="2022-04-30T00:00:00"/>
    <x v="10"/>
    <x v="3"/>
    <n v="2106"/>
    <m/>
    <n v="2106"/>
    <n v="1343918.0500000003"/>
    <s v="Cash"/>
    <m/>
    <m/>
  </r>
  <r>
    <x v="191"/>
    <x v="10"/>
    <x v="3"/>
    <x v="255"/>
    <s v="C00000020"/>
    <x v="19"/>
    <x v="12"/>
    <n v="4"/>
    <s v="Cash"/>
    <x v="0"/>
    <d v="2022-04-30T00:00:00"/>
    <x v="10"/>
    <x v="3"/>
    <n v="250"/>
    <m/>
    <n v="250"/>
    <n v="1344168.0500000003"/>
    <s v="Cash"/>
    <m/>
    <m/>
  </r>
  <r>
    <x v="191"/>
    <x v="10"/>
    <x v="3"/>
    <x v="255"/>
    <s v="C00000020"/>
    <x v="19"/>
    <x v="105"/>
    <n v="1"/>
    <s v="Cash"/>
    <x v="0"/>
    <d v="2022-04-30T00:00:00"/>
    <x v="10"/>
    <x v="3"/>
    <n v="1000"/>
    <m/>
    <n v="1000"/>
    <n v="1345168.0500000003"/>
    <s v="Cash"/>
    <m/>
    <m/>
  </r>
  <r>
    <x v="192"/>
    <x v="11"/>
    <x v="3"/>
    <x v="256"/>
    <s v="C00000020"/>
    <x v="19"/>
    <x v="120"/>
    <n v="4"/>
    <s v="Cash"/>
    <x v="0"/>
    <d v="2022-05-06T00:00:00"/>
    <x v="11"/>
    <x v="3"/>
    <n v="8360"/>
    <m/>
    <n v="8360"/>
    <n v="1353528.0500000003"/>
    <s v="Cash"/>
    <m/>
    <m/>
  </r>
  <r>
    <x v="192"/>
    <x v="11"/>
    <x v="3"/>
    <x v="256"/>
    <s v="C00000020"/>
    <x v="19"/>
    <x v="100"/>
    <n v="4"/>
    <s v="Cash"/>
    <x v="0"/>
    <d v="2022-05-06T00:00:00"/>
    <x v="11"/>
    <x v="3"/>
    <n v="1176"/>
    <m/>
    <n v="1176"/>
    <n v="1354704.0500000003"/>
    <s v="Cash"/>
    <m/>
    <m/>
  </r>
  <r>
    <x v="192"/>
    <x v="11"/>
    <x v="3"/>
    <x v="256"/>
    <s v="C00000020"/>
    <x v="19"/>
    <x v="66"/>
    <n v="4"/>
    <s v="Cash"/>
    <x v="0"/>
    <d v="2022-05-06T00:00:00"/>
    <x v="11"/>
    <x v="3"/>
    <n v="1404"/>
    <m/>
    <n v="1404"/>
    <n v="1356108.0500000003"/>
    <s v="Cash"/>
    <m/>
    <m/>
  </r>
  <r>
    <x v="192"/>
    <x v="11"/>
    <x v="3"/>
    <x v="256"/>
    <s v="C00000020"/>
    <x v="19"/>
    <x v="12"/>
    <n v="4"/>
    <s v="Cash"/>
    <x v="0"/>
    <d v="2022-05-06T00:00:00"/>
    <x v="11"/>
    <x v="3"/>
    <n v="250"/>
    <m/>
    <n v="250"/>
    <n v="1356358.0500000003"/>
    <s v="Cash"/>
    <m/>
    <m/>
  </r>
  <r>
    <x v="192"/>
    <x v="11"/>
    <x v="3"/>
    <x v="256"/>
    <s v="C00000020"/>
    <x v="19"/>
    <x v="106"/>
    <n v="4"/>
    <s v="Cash"/>
    <x v="0"/>
    <d v="2022-05-06T00:00:00"/>
    <x v="11"/>
    <x v="3"/>
    <n v="340"/>
    <m/>
    <n v="340"/>
    <n v="1356698.0500000003"/>
    <s v="Cash"/>
    <m/>
    <m/>
  </r>
  <r>
    <x v="192"/>
    <x v="11"/>
    <x v="3"/>
    <x v="257"/>
    <s v="C00000023"/>
    <x v="23"/>
    <x v="122"/>
    <n v="1"/>
    <s v="Cash"/>
    <x v="0"/>
    <d v="2022-05-06T00:00:00"/>
    <x v="11"/>
    <x v="3"/>
    <n v="1350"/>
    <n v="-1350"/>
    <n v="0"/>
    <n v="1358048.0500000003"/>
    <s v="Cash"/>
    <s v="Trsf 17/5/22 RM1,350.00"/>
    <m/>
  </r>
  <r>
    <x v="193"/>
    <x v="11"/>
    <x v="3"/>
    <x v="258"/>
    <s v="C00000020"/>
    <x v="19"/>
    <x v="120"/>
    <n v="4"/>
    <s v="Cash"/>
    <x v="0"/>
    <d v="2022-05-07T00:00:00"/>
    <x v="11"/>
    <x v="3"/>
    <n v="8360"/>
    <m/>
    <n v="8360"/>
    <n v="1366408.0500000003"/>
    <s v="Cash"/>
    <m/>
    <m/>
  </r>
  <r>
    <x v="193"/>
    <x v="11"/>
    <x v="3"/>
    <x v="258"/>
    <s v="C00000020"/>
    <x v="19"/>
    <x v="100"/>
    <n v="20"/>
    <s v="Cash"/>
    <x v="0"/>
    <d v="2022-05-07T00:00:00"/>
    <x v="11"/>
    <x v="3"/>
    <n v="5880"/>
    <m/>
    <n v="5880"/>
    <n v="1372288.0500000003"/>
    <s v="Cash"/>
    <m/>
    <m/>
  </r>
  <r>
    <x v="193"/>
    <x v="11"/>
    <x v="3"/>
    <x v="258"/>
    <s v="C00000020"/>
    <x v="19"/>
    <x v="66"/>
    <n v="5"/>
    <s v="Cash"/>
    <x v="0"/>
    <d v="2022-05-07T00:00:00"/>
    <x v="11"/>
    <x v="3"/>
    <n v="1755"/>
    <m/>
    <n v="1755"/>
    <n v="1374043.0500000003"/>
    <s v="Cash"/>
    <m/>
    <m/>
  </r>
  <r>
    <x v="193"/>
    <x v="11"/>
    <x v="3"/>
    <x v="258"/>
    <s v="C00000020"/>
    <x v="19"/>
    <x v="12"/>
    <n v="4"/>
    <s v="Cash"/>
    <x v="0"/>
    <d v="2022-05-07T00:00:00"/>
    <x v="11"/>
    <x v="3"/>
    <n v="250"/>
    <m/>
    <n v="250"/>
    <n v="1374293.0500000003"/>
    <s v="Cash"/>
    <m/>
    <m/>
  </r>
  <r>
    <x v="194"/>
    <x v="11"/>
    <x v="3"/>
    <x v="259"/>
    <s v="C00000009"/>
    <x v="8"/>
    <x v="120"/>
    <n v="1"/>
    <s v="T60"/>
    <x v="3"/>
    <d v="2022-07-09T00:00:00"/>
    <x v="4"/>
    <x v="3"/>
    <n v="1980"/>
    <m/>
    <n v="1980"/>
    <n v="1376273.0500000003"/>
    <s v="Cash"/>
    <m/>
    <m/>
  </r>
  <r>
    <x v="194"/>
    <x v="11"/>
    <x v="3"/>
    <x v="259"/>
    <s v="C00000009"/>
    <x v="8"/>
    <x v="96"/>
    <n v="1"/>
    <s v="T60"/>
    <x v="3"/>
    <d v="2022-07-09T00:00:00"/>
    <x v="4"/>
    <x v="3"/>
    <n v="1980"/>
    <m/>
    <n v="1980"/>
    <n v="1378253.0500000003"/>
    <s v="Cash"/>
    <m/>
    <m/>
  </r>
  <r>
    <x v="194"/>
    <x v="11"/>
    <x v="3"/>
    <x v="259"/>
    <s v="C00000009"/>
    <x v="8"/>
    <x v="108"/>
    <n v="2"/>
    <s v="T60"/>
    <x v="3"/>
    <d v="2022-07-09T00:00:00"/>
    <x v="4"/>
    <x v="3"/>
    <n v="1140"/>
    <m/>
    <n v="1140"/>
    <n v="1379393.0500000003"/>
    <s v="Cash"/>
    <m/>
    <m/>
  </r>
  <r>
    <x v="195"/>
    <x v="11"/>
    <x v="3"/>
    <x v="260"/>
    <s v="C00000006"/>
    <x v="5"/>
    <x v="45"/>
    <n v="1"/>
    <s v="Cash"/>
    <x v="0"/>
    <d v="2022-05-11T00:00:00"/>
    <x v="11"/>
    <x v="3"/>
    <n v="2068"/>
    <m/>
    <n v="2068"/>
    <n v="1381461.0500000003"/>
    <s v="Cash"/>
    <m/>
    <m/>
  </r>
  <r>
    <x v="195"/>
    <x v="11"/>
    <x v="3"/>
    <x v="260"/>
    <s v="C00000006"/>
    <x v="5"/>
    <x v="87"/>
    <n v="1"/>
    <s v="Cash"/>
    <x v="0"/>
    <d v="2022-05-11T00:00:00"/>
    <x v="11"/>
    <x v="3"/>
    <n v="291"/>
    <m/>
    <n v="291"/>
    <n v="1381752.0500000003"/>
    <s v="Cash"/>
    <m/>
    <m/>
  </r>
  <r>
    <x v="195"/>
    <x v="11"/>
    <x v="3"/>
    <x v="260"/>
    <s v="C00000006"/>
    <x v="5"/>
    <x v="123"/>
    <n v="1"/>
    <s v="Cash"/>
    <x v="0"/>
    <d v="2022-05-11T00:00:00"/>
    <x v="11"/>
    <x v="3"/>
    <n v="175"/>
    <m/>
    <n v="175"/>
    <n v="1381927.0500000003"/>
    <s v="Cash"/>
    <m/>
    <m/>
  </r>
  <r>
    <x v="196"/>
    <x v="11"/>
    <x v="3"/>
    <x v="261"/>
    <s v="C00000022"/>
    <x v="22"/>
    <x v="7"/>
    <n v="1"/>
    <s v="Cash"/>
    <x v="0"/>
    <d v="2022-05-12T00:00:00"/>
    <x v="11"/>
    <x v="3"/>
    <n v="2112"/>
    <m/>
    <n v="2112"/>
    <n v="1384039.0500000003"/>
    <s v="Cash"/>
    <m/>
    <m/>
  </r>
  <r>
    <x v="196"/>
    <x v="11"/>
    <x v="3"/>
    <x v="261"/>
    <s v="C00000022"/>
    <x v="22"/>
    <x v="109"/>
    <n v="2"/>
    <s v="Cash"/>
    <x v="0"/>
    <d v="2022-05-12T00:00:00"/>
    <x v="11"/>
    <x v="3"/>
    <n v="1058.4000000000001"/>
    <m/>
    <n v="1058.4000000000001"/>
    <n v="1385097.4500000002"/>
    <s v="Cash"/>
    <m/>
    <m/>
  </r>
  <r>
    <x v="196"/>
    <x v="11"/>
    <x v="3"/>
    <x v="261"/>
    <s v="C00000022"/>
    <x v="22"/>
    <x v="66"/>
    <n v="1"/>
    <s v="Cash"/>
    <x v="0"/>
    <d v="2022-05-12T00:00:00"/>
    <x v="11"/>
    <x v="3"/>
    <n v="337.5"/>
    <m/>
    <n v="337.5"/>
    <n v="1385434.9500000002"/>
    <s v="Cash"/>
    <m/>
    <m/>
  </r>
  <r>
    <x v="196"/>
    <x v="11"/>
    <x v="3"/>
    <x v="261"/>
    <s v="C00000022"/>
    <x v="22"/>
    <x v="124"/>
    <n v="1"/>
    <s v="Cash"/>
    <x v="0"/>
    <d v="2022-05-12T00:00:00"/>
    <x v="11"/>
    <x v="3"/>
    <n v="450"/>
    <m/>
    <n v="450"/>
    <n v="1385884.9500000002"/>
    <s v="Cash"/>
    <m/>
    <m/>
  </r>
  <r>
    <x v="196"/>
    <x v="11"/>
    <x v="3"/>
    <x v="261"/>
    <s v="C00000022"/>
    <x v="22"/>
    <x v="125"/>
    <n v="1"/>
    <s v="Cash"/>
    <x v="0"/>
    <d v="2022-05-12T00:00:00"/>
    <x v="11"/>
    <x v="3"/>
    <n v="270"/>
    <m/>
    <n v="270"/>
    <n v="1386154.9500000002"/>
    <s v="Cash"/>
    <m/>
    <m/>
  </r>
  <r>
    <x v="196"/>
    <x v="11"/>
    <x v="3"/>
    <x v="261"/>
    <s v="C00000022"/>
    <x v="22"/>
    <x v="126"/>
    <n v="2"/>
    <s v="Cash"/>
    <x v="0"/>
    <d v="2022-05-12T00:00:00"/>
    <x v="11"/>
    <x v="3"/>
    <n v="90"/>
    <m/>
    <n v="90"/>
    <n v="1386244.9500000002"/>
    <s v="Cash"/>
    <m/>
    <m/>
  </r>
  <r>
    <x v="196"/>
    <x v="11"/>
    <x v="3"/>
    <x v="262"/>
    <s v="C00000024"/>
    <x v="24"/>
    <x v="127"/>
    <n v="2"/>
    <s v="Cash"/>
    <x v="0"/>
    <d v="2022-05-12T00:00:00"/>
    <x v="11"/>
    <x v="3"/>
    <n v="4180"/>
    <n v="-4180"/>
    <n v="0"/>
    <n v="1390424.9500000002"/>
    <s v="Cash"/>
    <s v="PIB 091987Cleared13/5/22-RM8,524.50"/>
    <m/>
  </r>
  <r>
    <x v="196"/>
    <x v="11"/>
    <x v="3"/>
    <x v="262"/>
    <s v="C00000024"/>
    <x v="24"/>
    <x v="108"/>
    <n v="3"/>
    <s v="Cash"/>
    <x v="0"/>
    <d v="2022-05-12T00:00:00"/>
    <x v="11"/>
    <x v="3"/>
    <n v="1764"/>
    <n v="-1764"/>
    <n v="0"/>
    <n v="1392188.9500000002"/>
    <s v="Cash"/>
    <s v="PIB 091987Cleared13/5/22-RM8,524.50"/>
    <m/>
  </r>
  <r>
    <x v="196"/>
    <x v="11"/>
    <x v="3"/>
    <x v="262"/>
    <s v="C00000024"/>
    <x v="24"/>
    <x v="66"/>
    <n v="3"/>
    <s v="Cash"/>
    <x v="0"/>
    <d v="2022-05-12T00:00:00"/>
    <x v="11"/>
    <x v="3"/>
    <n v="1053"/>
    <n v="-1053"/>
    <n v="0"/>
    <n v="1393241.9500000002"/>
    <s v="Cash"/>
    <s v="PIB 091987Cleared13/5/22-RM8,524.50"/>
    <m/>
  </r>
  <r>
    <x v="196"/>
    <x v="11"/>
    <x v="3"/>
    <x v="262"/>
    <s v="C00000024"/>
    <x v="24"/>
    <x v="12"/>
    <n v="3"/>
    <s v="Cash"/>
    <x v="0"/>
    <d v="2022-05-12T00:00:00"/>
    <x v="11"/>
    <x v="3"/>
    <n v="187.5"/>
    <n v="-187.5"/>
    <n v="0"/>
    <n v="1393429.4500000002"/>
    <s v="Cash"/>
    <s v="PIB 091987Cleared13/5/22-RM8,524.50"/>
    <m/>
  </r>
  <r>
    <x v="196"/>
    <x v="11"/>
    <x v="3"/>
    <x v="262"/>
    <s v="C00000024"/>
    <x v="24"/>
    <x v="106"/>
    <n v="4"/>
    <s v="Cash"/>
    <x v="0"/>
    <d v="2022-05-12T00:00:00"/>
    <x v="11"/>
    <x v="3"/>
    <n v="340"/>
    <n v="-340"/>
    <n v="0"/>
    <n v="1393769.4500000002"/>
    <s v="Cash"/>
    <s v="PIB 091987Cleared13/5/22-RM8,524.50"/>
    <m/>
  </r>
  <r>
    <x v="196"/>
    <x v="11"/>
    <x v="3"/>
    <x v="262"/>
    <s v="C00000024"/>
    <x v="24"/>
    <x v="105"/>
    <n v="1"/>
    <s v="Cash"/>
    <x v="0"/>
    <d v="2022-05-12T00:00:00"/>
    <x v="11"/>
    <x v="3"/>
    <n v="1000"/>
    <n v="-1000"/>
    <n v="0"/>
    <n v="1394769.4500000002"/>
    <s v="Cash"/>
    <s v="PIB 091987Cleared13/5/22-RM8,524.50"/>
    <m/>
  </r>
  <r>
    <x v="197"/>
    <x v="11"/>
    <x v="3"/>
    <x v="263"/>
    <s v="C00000006"/>
    <x v="5"/>
    <x v="86"/>
    <n v="2"/>
    <s v="Cash"/>
    <x v="0"/>
    <d v="2022-05-14T00:00:00"/>
    <x v="11"/>
    <x v="3"/>
    <n v="100"/>
    <m/>
    <n v="100"/>
    <n v="1394869.4500000002"/>
    <s v="Cash"/>
    <m/>
    <m/>
  </r>
  <r>
    <x v="197"/>
    <x v="11"/>
    <x v="3"/>
    <x v="264"/>
    <s v="C00000020"/>
    <x v="19"/>
    <x v="127"/>
    <n v="3"/>
    <s v="Cash"/>
    <x v="0"/>
    <d v="2022-05-14T00:00:00"/>
    <x v="11"/>
    <x v="3"/>
    <n v="6270"/>
    <m/>
    <n v="6270"/>
    <n v="1401139.4500000002"/>
    <s v="Cash"/>
    <m/>
    <m/>
  </r>
  <r>
    <x v="197"/>
    <x v="11"/>
    <x v="3"/>
    <x v="264"/>
    <s v="C00000020"/>
    <x v="19"/>
    <x v="108"/>
    <n v="4"/>
    <s v="Cash"/>
    <x v="0"/>
    <d v="2022-05-14T00:00:00"/>
    <x v="11"/>
    <x v="3"/>
    <n v="2352"/>
    <m/>
    <n v="2352"/>
    <n v="1403491.4500000002"/>
    <s v="Cash"/>
    <m/>
    <m/>
  </r>
  <r>
    <x v="197"/>
    <x v="11"/>
    <x v="3"/>
    <x v="264"/>
    <s v="C00000020"/>
    <x v="19"/>
    <x v="128"/>
    <n v="5"/>
    <s v="Cash"/>
    <x v="0"/>
    <d v="2022-05-14T00:00:00"/>
    <x v="11"/>
    <x v="3"/>
    <n v="1560"/>
    <m/>
    <n v="1560"/>
    <n v="1405051.4500000002"/>
    <s v="Cash"/>
    <m/>
    <m/>
  </r>
  <r>
    <x v="197"/>
    <x v="11"/>
    <x v="3"/>
    <x v="264"/>
    <s v="C00000020"/>
    <x v="19"/>
    <x v="12"/>
    <n v="3"/>
    <s v="Cash"/>
    <x v="0"/>
    <d v="2022-05-14T00:00:00"/>
    <x v="11"/>
    <x v="3"/>
    <n v="187.5"/>
    <m/>
    <n v="187.5"/>
    <n v="1405238.9500000002"/>
    <s v="Cash"/>
    <m/>
    <m/>
  </r>
  <r>
    <x v="198"/>
    <x v="11"/>
    <x v="3"/>
    <x v="265"/>
    <s v="C00000003"/>
    <x v="2"/>
    <x v="15"/>
    <n v="3"/>
    <s v="T45"/>
    <x v="1"/>
    <d v="2022-06-30T00:00:00"/>
    <x v="1"/>
    <x v="3"/>
    <n v="6336"/>
    <n v="-4000"/>
    <n v="2336"/>
    <n v="1411574.9500000002"/>
    <s v="Cash"/>
    <s v="RHB 000388cleared20/6/22-RM2,000.00(partial), 9cleared27/6/22-RM2,000.00(partial)"/>
    <m/>
  </r>
  <r>
    <x v="198"/>
    <x v="11"/>
    <x v="3"/>
    <x v="265"/>
    <s v="C00000003"/>
    <x v="2"/>
    <x v="12"/>
    <n v="5"/>
    <s v="T45"/>
    <x v="1"/>
    <d v="2022-06-30T00:00:00"/>
    <x v="1"/>
    <x v="3"/>
    <n v="325"/>
    <m/>
    <n v="325"/>
    <n v="1411899.9500000002"/>
    <s v="Cash"/>
    <m/>
    <m/>
  </r>
  <r>
    <x v="198"/>
    <x v="11"/>
    <x v="3"/>
    <x v="265"/>
    <s v="C00000003"/>
    <x v="2"/>
    <x v="4"/>
    <n v="6"/>
    <s v="T45"/>
    <x v="1"/>
    <d v="2022-06-30T00:00:00"/>
    <x v="1"/>
    <x v="3"/>
    <n v="630"/>
    <m/>
    <n v="630"/>
    <n v="1412529.9500000002"/>
    <s v="Cash"/>
    <m/>
    <m/>
  </r>
  <r>
    <x v="198"/>
    <x v="11"/>
    <x v="3"/>
    <x v="265"/>
    <s v="C00000003"/>
    <x v="2"/>
    <x v="25"/>
    <n v="1"/>
    <s v="T45"/>
    <x v="1"/>
    <d v="2022-06-30T00:00:00"/>
    <x v="1"/>
    <x v="3"/>
    <n v="45"/>
    <m/>
    <n v="45"/>
    <n v="1412574.9500000002"/>
    <s v="Cash"/>
    <m/>
    <m/>
  </r>
  <r>
    <x v="199"/>
    <x v="11"/>
    <x v="3"/>
    <x v="266"/>
    <s v="C00000020"/>
    <x v="19"/>
    <x v="127"/>
    <n v="2"/>
    <s v="Cash"/>
    <x v="0"/>
    <d v="2022-05-18T00:00:00"/>
    <x v="11"/>
    <x v="3"/>
    <n v="4180"/>
    <m/>
    <n v="4180"/>
    <n v="1416754.9500000002"/>
    <s v="Cash"/>
    <m/>
    <m/>
  </r>
  <r>
    <x v="199"/>
    <x v="11"/>
    <x v="3"/>
    <x v="266"/>
    <s v="C00000020"/>
    <x v="19"/>
    <x v="108"/>
    <n v="2"/>
    <s v="Cash"/>
    <x v="0"/>
    <d v="2022-05-18T00:00:00"/>
    <x v="11"/>
    <x v="3"/>
    <n v="1176"/>
    <m/>
    <n v="1176"/>
    <n v="1417930.9500000002"/>
    <s v="Cash"/>
    <m/>
    <m/>
  </r>
  <r>
    <x v="199"/>
    <x v="11"/>
    <x v="3"/>
    <x v="266"/>
    <s v="C00000020"/>
    <x v="19"/>
    <x v="128"/>
    <n v="3"/>
    <s v="Cash"/>
    <x v="0"/>
    <d v="2022-05-18T00:00:00"/>
    <x v="11"/>
    <x v="3"/>
    <n v="936"/>
    <m/>
    <n v="936"/>
    <n v="1418866.9500000002"/>
    <s v="Cash"/>
    <m/>
    <m/>
  </r>
  <r>
    <x v="199"/>
    <x v="11"/>
    <x v="3"/>
    <x v="266"/>
    <s v="C00000020"/>
    <x v="19"/>
    <x v="12"/>
    <n v="2"/>
    <s v="Cash"/>
    <x v="0"/>
    <d v="2022-05-18T00:00:00"/>
    <x v="11"/>
    <x v="3"/>
    <n v="125"/>
    <m/>
    <n v="125"/>
    <n v="1418991.9500000002"/>
    <s v="Cash"/>
    <m/>
    <m/>
  </r>
  <r>
    <x v="199"/>
    <x v="11"/>
    <x v="3"/>
    <x v="266"/>
    <s v="C00000020"/>
    <x v="19"/>
    <x v="105"/>
    <n v="2"/>
    <s v="Cash"/>
    <x v="0"/>
    <d v="2022-05-18T00:00:00"/>
    <x v="11"/>
    <x v="3"/>
    <n v="2000"/>
    <m/>
    <n v="2000"/>
    <n v="1420991.9500000002"/>
    <s v="Cash"/>
    <m/>
    <m/>
  </r>
  <r>
    <x v="200"/>
    <x v="11"/>
    <x v="3"/>
    <x v="267"/>
    <s v="C00000021"/>
    <x v="21"/>
    <x v="118"/>
    <n v="1"/>
    <s v="Cash"/>
    <x v="0"/>
    <d v="2022-05-19T00:00:00"/>
    <x v="11"/>
    <x v="3"/>
    <n v="2068"/>
    <m/>
    <n v="2068"/>
    <n v="1423059.9500000002"/>
    <s v="Cash"/>
    <m/>
    <m/>
  </r>
  <r>
    <x v="200"/>
    <x v="11"/>
    <x v="3"/>
    <x v="267"/>
    <s v="C00000021"/>
    <x v="21"/>
    <x v="100"/>
    <n v="3"/>
    <s v="Cash"/>
    <x v="0"/>
    <d v="2022-05-19T00:00:00"/>
    <x v="11"/>
    <x v="3"/>
    <n v="864"/>
    <m/>
    <n v="864"/>
    <n v="1423923.9500000002"/>
    <s v="Cash"/>
    <m/>
    <m/>
  </r>
  <r>
    <x v="200"/>
    <x v="11"/>
    <x v="3"/>
    <x v="267"/>
    <s v="C00000021"/>
    <x v="21"/>
    <x v="129"/>
    <n v="12"/>
    <s v="Cash"/>
    <x v="0"/>
    <d v="2022-05-19T00:00:00"/>
    <x v="11"/>
    <x v="3"/>
    <n v="552"/>
    <m/>
    <n v="552"/>
    <n v="1424475.9500000002"/>
    <s v="Cash"/>
    <m/>
    <m/>
  </r>
  <r>
    <x v="201"/>
    <x v="11"/>
    <x v="3"/>
    <x v="268"/>
    <s v="C00000020"/>
    <x v="19"/>
    <x v="127"/>
    <n v="4"/>
    <s v="Cash"/>
    <x v="0"/>
    <d v="2022-05-20T00:00:00"/>
    <x v="11"/>
    <x v="3"/>
    <n v="8360"/>
    <m/>
    <n v="8360"/>
    <n v="1432835.9500000002"/>
    <s v="Cash"/>
    <m/>
    <m/>
  </r>
  <r>
    <x v="201"/>
    <x v="11"/>
    <x v="3"/>
    <x v="268"/>
    <s v="C00000020"/>
    <x v="19"/>
    <x v="108"/>
    <n v="5"/>
    <s v="Cash"/>
    <x v="0"/>
    <d v="2022-05-20T00:00:00"/>
    <x v="11"/>
    <x v="3"/>
    <n v="2940"/>
    <m/>
    <n v="2940"/>
    <n v="1435775.9500000002"/>
    <s v="Cash"/>
    <m/>
    <m/>
  </r>
  <r>
    <x v="201"/>
    <x v="11"/>
    <x v="3"/>
    <x v="268"/>
    <s v="C00000020"/>
    <x v="19"/>
    <x v="128"/>
    <n v="5"/>
    <s v="Cash"/>
    <x v="0"/>
    <d v="2022-05-20T00:00:00"/>
    <x v="11"/>
    <x v="3"/>
    <n v="1560"/>
    <m/>
    <n v="1560"/>
    <n v="1437335.9500000002"/>
    <s v="Cash"/>
    <m/>
    <m/>
  </r>
  <r>
    <x v="201"/>
    <x v="11"/>
    <x v="3"/>
    <x v="268"/>
    <s v="C00000020"/>
    <x v="19"/>
    <x v="12"/>
    <n v="4"/>
    <s v="Cash"/>
    <x v="0"/>
    <d v="2022-05-20T00:00:00"/>
    <x v="11"/>
    <x v="3"/>
    <n v="250"/>
    <m/>
    <n v="250"/>
    <n v="1437585.9500000002"/>
    <s v="Cash"/>
    <m/>
    <m/>
  </r>
  <r>
    <x v="202"/>
    <x v="11"/>
    <x v="3"/>
    <x v="269"/>
    <s v="C00000026"/>
    <x v="26"/>
    <x v="112"/>
    <n v="1"/>
    <s v="Cash"/>
    <x v="0"/>
    <d v="2022-05-21T00:00:00"/>
    <x v="11"/>
    <x v="3"/>
    <n v="534.6"/>
    <n v="-534.6"/>
    <n v="0"/>
    <n v="1438120.5500000003"/>
    <s v="Cash"/>
    <s v="Trsf 24/5/22 RM1,239.60"/>
    <m/>
  </r>
  <r>
    <x v="202"/>
    <x v="11"/>
    <x v="3"/>
    <x v="269"/>
    <s v="C00000026"/>
    <x v="26"/>
    <x v="130"/>
    <n v="1"/>
    <s v="Cash"/>
    <x v="0"/>
    <d v="2022-05-21T00:00:00"/>
    <x v="11"/>
    <x v="3"/>
    <n v="165"/>
    <n v="-165"/>
    <n v="0"/>
    <n v="1438285.5500000003"/>
    <s v="Cash"/>
    <s v="Trsf 24/5/22 RM1,239.60"/>
    <m/>
  </r>
  <r>
    <x v="202"/>
    <x v="11"/>
    <x v="3"/>
    <x v="269"/>
    <s v="C00000026"/>
    <x v="26"/>
    <x v="106"/>
    <n v="1"/>
    <s v="Cash"/>
    <x v="0"/>
    <d v="2022-05-21T00:00:00"/>
    <x v="11"/>
    <x v="3"/>
    <n v="90"/>
    <n v="-90"/>
    <n v="0"/>
    <n v="1438375.5500000003"/>
    <s v="Cash"/>
    <s v="Trsf 24/5/22 RM1,239.60"/>
    <m/>
  </r>
  <r>
    <x v="202"/>
    <x v="11"/>
    <x v="3"/>
    <x v="269"/>
    <s v="C00000026"/>
    <x v="26"/>
    <x v="131"/>
    <n v="1"/>
    <s v="Cash"/>
    <x v="0"/>
    <d v="2022-05-21T00:00:00"/>
    <x v="11"/>
    <x v="3"/>
    <n v="450"/>
    <n v="-450"/>
    <n v="0"/>
    <n v="1438825.5500000003"/>
    <s v="Cash"/>
    <s v="Trsf 24/5/22 RM1,239.60"/>
    <m/>
  </r>
  <r>
    <x v="202"/>
    <x v="11"/>
    <x v="3"/>
    <x v="270"/>
    <s v="C00000020"/>
    <x v="19"/>
    <x v="127"/>
    <n v="4"/>
    <s v="Cash"/>
    <x v="0"/>
    <d v="2022-05-21T00:00:00"/>
    <x v="11"/>
    <x v="3"/>
    <n v="8360"/>
    <m/>
    <n v="8360"/>
    <n v="1447185.5500000003"/>
    <s v="Cash"/>
    <m/>
    <m/>
  </r>
  <r>
    <x v="202"/>
    <x v="11"/>
    <x v="3"/>
    <x v="270"/>
    <s v="C00000020"/>
    <x v="19"/>
    <x v="100"/>
    <n v="10"/>
    <s v="Cash"/>
    <x v="0"/>
    <d v="2022-05-21T00:00:00"/>
    <x v="11"/>
    <x v="3"/>
    <n v="2940"/>
    <m/>
    <n v="2940"/>
    <n v="1450125.5500000003"/>
    <s v="Cash"/>
    <m/>
    <m/>
  </r>
  <r>
    <x v="202"/>
    <x v="11"/>
    <x v="3"/>
    <x v="270"/>
    <s v="C00000020"/>
    <x v="19"/>
    <x v="128"/>
    <n v="5"/>
    <s v="Cash"/>
    <x v="0"/>
    <d v="2022-05-21T00:00:00"/>
    <x v="11"/>
    <x v="3"/>
    <n v="1560"/>
    <m/>
    <n v="1560"/>
    <n v="1451685.5500000003"/>
    <s v="Cash"/>
    <m/>
    <m/>
  </r>
  <r>
    <x v="202"/>
    <x v="11"/>
    <x v="3"/>
    <x v="270"/>
    <s v="C00000020"/>
    <x v="19"/>
    <x v="12"/>
    <n v="4"/>
    <s v="Cash"/>
    <x v="0"/>
    <d v="2022-05-21T00:00:00"/>
    <x v="11"/>
    <x v="3"/>
    <n v="250"/>
    <m/>
    <n v="250"/>
    <n v="1451935.5500000003"/>
    <s v="Cash"/>
    <m/>
    <m/>
  </r>
  <r>
    <x v="203"/>
    <x v="11"/>
    <x v="3"/>
    <x v="271"/>
    <s v="C00000010"/>
    <x v="9"/>
    <x v="121"/>
    <n v="6"/>
    <s v="T120"/>
    <x v="4"/>
    <d v="2022-09-20T00:00:00"/>
    <x v="6"/>
    <x v="3"/>
    <n v="11880"/>
    <m/>
    <n v="11880"/>
    <n v="1463815.5500000003"/>
    <s v="Cash"/>
    <m/>
    <m/>
  </r>
  <r>
    <x v="203"/>
    <x v="11"/>
    <x v="3"/>
    <x v="271"/>
    <s v="C00000010"/>
    <x v="9"/>
    <x v="100"/>
    <n v="5"/>
    <s v="T120"/>
    <x v="4"/>
    <d v="2022-09-20T00:00:00"/>
    <x v="6"/>
    <x v="3"/>
    <n v="1425"/>
    <m/>
    <n v="1425"/>
    <n v="1465240.5500000003"/>
    <s v="Cash"/>
    <m/>
    <m/>
  </r>
  <r>
    <x v="203"/>
    <x v="11"/>
    <x v="3"/>
    <x v="271"/>
    <s v="C00000010"/>
    <x v="9"/>
    <x v="132"/>
    <n v="10"/>
    <s v="T120"/>
    <x v="4"/>
    <d v="2022-09-20T00:00:00"/>
    <x v="6"/>
    <x v="3"/>
    <n v="550"/>
    <m/>
    <n v="550"/>
    <n v="1465790.5500000003"/>
    <s v="Cash"/>
    <m/>
    <m/>
  </r>
  <r>
    <x v="203"/>
    <x v="11"/>
    <x v="3"/>
    <x v="271"/>
    <s v="C00000010"/>
    <x v="9"/>
    <x v="93"/>
    <n v="4"/>
    <s v="T120"/>
    <x v="4"/>
    <d v="2022-09-20T00:00:00"/>
    <x v="6"/>
    <x v="3"/>
    <n v="420"/>
    <m/>
    <n v="420"/>
    <n v="1466210.5500000003"/>
    <s v="Cash"/>
    <m/>
    <m/>
  </r>
  <r>
    <x v="203"/>
    <x v="11"/>
    <x v="3"/>
    <x v="271"/>
    <s v="C00000010"/>
    <x v="9"/>
    <x v="131"/>
    <n v="1"/>
    <s v="T120"/>
    <x v="4"/>
    <d v="2022-09-20T00:00:00"/>
    <x v="6"/>
    <x v="3"/>
    <n v="440"/>
    <m/>
    <n v="440"/>
    <n v="1466650.5500000003"/>
    <s v="Cash"/>
    <m/>
    <m/>
  </r>
  <r>
    <x v="203"/>
    <x v="11"/>
    <x v="3"/>
    <x v="272"/>
    <s v="C00000020"/>
    <x v="19"/>
    <x v="127"/>
    <n v="2"/>
    <s v="Cash"/>
    <x v="0"/>
    <d v="2022-05-23T00:00:00"/>
    <x v="11"/>
    <x v="3"/>
    <n v="4180"/>
    <m/>
    <n v="4180"/>
    <n v="1470830.5500000003"/>
    <s v="Cash"/>
    <m/>
    <m/>
  </r>
  <r>
    <x v="203"/>
    <x v="11"/>
    <x v="3"/>
    <x v="272"/>
    <s v="C00000020"/>
    <x v="19"/>
    <x v="100"/>
    <n v="5"/>
    <s v="Cash"/>
    <x v="0"/>
    <d v="2022-05-23T00:00:00"/>
    <x v="11"/>
    <x v="3"/>
    <n v="1470"/>
    <m/>
    <n v="1470"/>
    <n v="1472300.5500000003"/>
    <s v="Cash"/>
    <m/>
    <m/>
  </r>
  <r>
    <x v="203"/>
    <x v="11"/>
    <x v="3"/>
    <x v="272"/>
    <s v="C00000020"/>
    <x v="19"/>
    <x v="128"/>
    <n v="2"/>
    <s v="Cash"/>
    <x v="0"/>
    <d v="2022-05-23T00:00:00"/>
    <x v="11"/>
    <x v="3"/>
    <n v="624"/>
    <m/>
    <n v="624"/>
    <n v="1472924.5500000003"/>
    <s v="Cash"/>
    <m/>
    <m/>
  </r>
  <r>
    <x v="203"/>
    <x v="11"/>
    <x v="3"/>
    <x v="272"/>
    <s v="C00000020"/>
    <x v="19"/>
    <x v="133"/>
    <n v="1"/>
    <s v="Cash"/>
    <x v="0"/>
    <d v="2022-05-23T00:00:00"/>
    <x v="11"/>
    <x v="3"/>
    <n v="351"/>
    <m/>
    <n v="351"/>
    <n v="1473275.5500000003"/>
    <s v="Cash"/>
    <m/>
    <m/>
  </r>
  <r>
    <x v="203"/>
    <x v="11"/>
    <x v="3"/>
    <x v="272"/>
    <s v="C00000020"/>
    <x v="19"/>
    <x v="132"/>
    <n v="2"/>
    <s v="Cash"/>
    <x v="0"/>
    <d v="2022-05-23T00:00:00"/>
    <x v="11"/>
    <x v="3"/>
    <n v="125"/>
    <m/>
    <n v="125"/>
    <n v="1473400.5500000003"/>
    <s v="Cash"/>
    <m/>
    <m/>
  </r>
  <r>
    <x v="203"/>
    <x v="11"/>
    <x v="3"/>
    <x v="273"/>
    <s v="C00000019"/>
    <x v="18"/>
    <x v="120"/>
    <n v="2"/>
    <s v="Cash"/>
    <x v="0"/>
    <d v="2022-05-23T00:00:00"/>
    <x v="11"/>
    <x v="3"/>
    <n v="4136"/>
    <n v="-4136"/>
    <n v="0"/>
    <n v="1477536.5500000003"/>
    <s v="Cash"/>
    <s v="Trsf 24/5/22, RM6,201.10"/>
    <m/>
  </r>
  <r>
    <x v="203"/>
    <x v="11"/>
    <x v="3"/>
    <x v="273"/>
    <s v="C00000019"/>
    <x v="18"/>
    <x v="112"/>
    <n v="2"/>
    <s v="Cash"/>
    <x v="0"/>
    <d v="2022-05-23T00:00:00"/>
    <x v="11"/>
    <x v="3"/>
    <n v="1047.5999999999999"/>
    <n v="-1047.5999999999999"/>
    <n v="0"/>
    <n v="1478584.1500000004"/>
    <s v="Cash"/>
    <s v="Trsf 24/5/22, RM6,201.10"/>
    <m/>
  </r>
  <r>
    <x v="203"/>
    <x v="11"/>
    <x v="3"/>
    <x v="273"/>
    <s v="C00000019"/>
    <x v="18"/>
    <x v="132"/>
    <n v="3"/>
    <s v="Cash"/>
    <x v="0"/>
    <d v="2022-05-23T00:00:00"/>
    <x v="11"/>
    <x v="3"/>
    <n v="187.5"/>
    <n v="-187.5"/>
    <n v="0"/>
    <n v="1478771.6500000004"/>
    <s v="Cash"/>
    <s v="Trsf 24/5/22, RM6,201.10"/>
    <m/>
  </r>
  <r>
    <x v="203"/>
    <x v="11"/>
    <x v="3"/>
    <x v="273"/>
    <s v="C00000019"/>
    <x v="18"/>
    <x v="52"/>
    <n v="1"/>
    <s v="Cash"/>
    <x v="0"/>
    <d v="2022-05-23T00:00:00"/>
    <x v="11"/>
    <x v="3"/>
    <n v="390"/>
    <n v="-390"/>
    <n v="0"/>
    <n v="1479161.6500000004"/>
    <s v="Cash"/>
    <s v="Trsf 24/5/22, RM6,201.10"/>
    <m/>
  </r>
  <r>
    <x v="203"/>
    <x v="11"/>
    <x v="3"/>
    <x v="273"/>
    <s v="C00000019"/>
    <x v="18"/>
    <x v="131"/>
    <n v="1"/>
    <s v="Cash"/>
    <x v="0"/>
    <d v="2022-05-23T00:00:00"/>
    <x v="11"/>
    <x v="3"/>
    <n v="440"/>
    <n v="-440"/>
    <n v="0"/>
    <n v="1479601.6500000004"/>
    <s v="Cash"/>
    <s v="Trsf 24/5/22, RM6,201.10"/>
    <m/>
  </r>
  <r>
    <x v="204"/>
    <x v="11"/>
    <x v="3"/>
    <x v="274"/>
    <s v="C00000004"/>
    <x v="3"/>
    <x v="120"/>
    <n v="5"/>
    <s v="T120"/>
    <x v="4"/>
    <d v="2022-09-21T00:00:00"/>
    <x v="6"/>
    <x v="3"/>
    <n v="10120"/>
    <m/>
    <n v="10120"/>
    <n v="1489721.6500000004"/>
    <s v="Cash"/>
    <m/>
    <m/>
  </r>
  <r>
    <x v="205"/>
    <x v="11"/>
    <x v="3"/>
    <x v="275"/>
    <s v="C00000020"/>
    <x v="19"/>
    <x v="120"/>
    <n v="4"/>
    <s v="Cash"/>
    <x v="0"/>
    <d v="2022-05-25T00:00:00"/>
    <x v="11"/>
    <x v="3"/>
    <n v="8360"/>
    <m/>
    <n v="8360"/>
    <n v="1498081.6500000004"/>
    <s v="Cash"/>
    <m/>
    <m/>
  </r>
  <r>
    <x v="205"/>
    <x v="11"/>
    <x v="3"/>
    <x v="275"/>
    <s v="C00000020"/>
    <x v="19"/>
    <x v="100"/>
    <n v="8"/>
    <s v="Cash"/>
    <x v="0"/>
    <d v="2022-05-25T00:00:00"/>
    <x v="11"/>
    <x v="3"/>
    <n v="2352"/>
    <m/>
    <n v="2352"/>
    <n v="1500433.6500000004"/>
    <s v="Cash"/>
    <m/>
    <m/>
  </r>
  <r>
    <x v="205"/>
    <x v="11"/>
    <x v="3"/>
    <x v="275"/>
    <s v="C00000020"/>
    <x v="19"/>
    <x v="133"/>
    <n v="6"/>
    <s v="Cash"/>
    <x v="0"/>
    <d v="2022-05-25T00:00:00"/>
    <x v="11"/>
    <x v="3"/>
    <n v="2106"/>
    <m/>
    <n v="2106"/>
    <n v="1502539.6500000004"/>
    <s v="Cash"/>
    <m/>
    <m/>
  </r>
  <r>
    <x v="205"/>
    <x v="11"/>
    <x v="3"/>
    <x v="275"/>
    <s v="C00000020"/>
    <x v="19"/>
    <x v="132"/>
    <n v="4"/>
    <s v="Cash"/>
    <x v="0"/>
    <d v="2022-05-25T00:00:00"/>
    <x v="11"/>
    <x v="3"/>
    <n v="250"/>
    <m/>
    <n v="250"/>
    <n v="1502789.6500000004"/>
    <s v="Cash"/>
    <m/>
    <m/>
  </r>
  <r>
    <x v="205"/>
    <x v="11"/>
    <x v="3"/>
    <x v="275"/>
    <s v="C00000020"/>
    <x v="19"/>
    <x v="105"/>
    <n v="1"/>
    <s v="Cash"/>
    <x v="0"/>
    <d v="2022-05-25T00:00:00"/>
    <x v="11"/>
    <x v="3"/>
    <n v="1000"/>
    <m/>
    <n v="1000"/>
    <n v="1503789.6500000004"/>
    <s v="Cash"/>
    <m/>
    <m/>
  </r>
  <r>
    <x v="206"/>
    <x v="11"/>
    <x v="3"/>
    <x v="276"/>
    <s v="C00000021"/>
    <x v="21"/>
    <x v="118"/>
    <n v="1"/>
    <s v="Cash"/>
    <x v="0"/>
    <d v="2022-05-28T00:00:00"/>
    <x v="11"/>
    <x v="3"/>
    <n v="2068"/>
    <m/>
    <n v="2068"/>
    <n v="1505857.6500000004"/>
    <s v="Cash"/>
    <m/>
    <m/>
  </r>
  <r>
    <x v="206"/>
    <x v="11"/>
    <x v="3"/>
    <x v="276"/>
    <s v="C00000021"/>
    <x v="21"/>
    <x v="100"/>
    <n v="3"/>
    <s v="Cash"/>
    <x v="0"/>
    <d v="2022-05-28T00:00:00"/>
    <x v="11"/>
    <x v="3"/>
    <n v="864"/>
    <m/>
    <n v="864"/>
    <n v="1506721.6500000004"/>
    <s v="Cash"/>
    <m/>
    <m/>
  </r>
  <r>
    <x v="206"/>
    <x v="11"/>
    <x v="3"/>
    <x v="276"/>
    <s v="C00000021"/>
    <x v="21"/>
    <x v="106"/>
    <n v="1"/>
    <s v="Cash"/>
    <x v="0"/>
    <d v="2022-05-28T00:00:00"/>
    <x v="11"/>
    <x v="3"/>
    <n v="90"/>
    <m/>
    <n v="90"/>
    <n v="1506811.6500000004"/>
    <s v="Cash"/>
    <m/>
    <m/>
  </r>
  <r>
    <x v="206"/>
    <x v="11"/>
    <x v="3"/>
    <x v="276"/>
    <s v="C00000021"/>
    <x v="21"/>
    <x v="134"/>
    <n v="1"/>
    <s v="Cash"/>
    <x v="0"/>
    <d v="2022-05-28T00:00:00"/>
    <x v="11"/>
    <x v="3"/>
    <n v="219"/>
    <m/>
    <n v="219"/>
    <n v="1507030.6500000004"/>
    <s v="Cash"/>
    <m/>
    <m/>
  </r>
  <r>
    <x v="207"/>
    <x v="1"/>
    <x v="3"/>
    <x v="277"/>
    <s v="C00000020"/>
    <x v="19"/>
    <x v="118"/>
    <n v="4"/>
    <s v="Cash"/>
    <x v="0"/>
    <d v="2022-06-02T00:00:00"/>
    <x v="1"/>
    <x v="3"/>
    <n v="8360"/>
    <m/>
    <n v="8360"/>
    <n v="1515390.6500000004"/>
    <s v="Cash"/>
    <m/>
    <m/>
  </r>
  <r>
    <x v="207"/>
    <x v="1"/>
    <x v="3"/>
    <x v="277"/>
    <s v="C00000020"/>
    <x v="19"/>
    <x v="100"/>
    <n v="6"/>
    <s v="Cash"/>
    <x v="0"/>
    <d v="2022-06-02T00:00:00"/>
    <x v="1"/>
    <x v="3"/>
    <n v="1764"/>
    <m/>
    <n v="1764"/>
    <n v="1517154.6500000004"/>
    <s v="Cash"/>
    <m/>
    <m/>
  </r>
  <r>
    <x v="207"/>
    <x v="1"/>
    <x v="3"/>
    <x v="277"/>
    <s v="C00000020"/>
    <x v="19"/>
    <x v="133"/>
    <n v="3"/>
    <s v="Cash"/>
    <x v="0"/>
    <d v="2022-06-02T00:00:00"/>
    <x v="1"/>
    <x v="3"/>
    <n v="1053"/>
    <m/>
    <n v="1053"/>
    <n v="1518207.6500000004"/>
    <s v="Cash"/>
    <m/>
    <m/>
  </r>
  <r>
    <x v="207"/>
    <x v="1"/>
    <x v="3"/>
    <x v="277"/>
    <s v="C00000020"/>
    <x v="19"/>
    <x v="132"/>
    <n v="4"/>
    <s v="Cash"/>
    <x v="0"/>
    <d v="2022-06-02T00:00:00"/>
    <x v="1"/>
    <x v="3"/>
    <n v="250"/>
    <m/>
    <n v="250"/>
    <n v="1518457.6500000004"/>
    <s v="Cash"/>
    <m/>
    <m/>
  </r>
  <r>
    <x v="207"/>
    <x v="1"/>
    <x v="3"/>
    <x v="277"/>
    <s v="C00000020"/>
    <x v="19"/>
    <x v="105"/>
    <n v="1"/>
    <s v="Cash"/>
    <x v="0"/>
    <d v="2022-06-02T00:00:00"/>
    <x v="1"/>
    <x v="3"/>
    <n v="1000"/>
    <m/>
    <n v="1000"/>
    <n v="1519457.6500000004"/>
    <s v="Cash"/>
    <m/>
    <m/>
  </r>
  <r>
    <x v="208"/>
    <x v="1"/>
    <x v="3"/>
    <x v="278"/>
    <s v="C00000022"/>
    <x v="22"/>
    <x v="7"/>
    <n v="1"/>
    <s v="Cash"/>
    <x v="0"/>
    <d v="2022-06-03T00:00:00"/>
    <x v="1"/>
    <x v="3"/>
    <n v="2112"/>
    <m/>
    <n v="2112"/>
    <n v="1521569.6500000004"/>
    <s v="Cash"/>
    <m/>
    <m/>
  </r>
  <r>
    <x v="209"/>
    <x v="1"/>
    <x v="3"/>
    <x v="279"/>
    <s v="C00000020"/>
    <x v="19"/>
    <x v="118"/>
    <n v="2"/>
    <s v="Cash"/>
    <x v="0"/>
    <d v="2022-06-04T00:00:00"/>
    <x v="1"/>
    <x v="3"/>
    <n v="4180"/>
    <m/>
    <n v="4180"/>
    <n v="1525749.6500000004"/>
    <s v="Cash"/>
    <m/>
    <m/>
  </r>
  <r>
    <x v="209"/>
    <x v="1"/>
    <x v="3"/>
    <x v="279"/>
    <s v="C00000020"/>
    <x v="19"/>
    <x v="100"/>
    <n v="10"/>
    <s v="Cash"/>
    <x v="0"/>
    <d v="2022-06-04T00:00:00"/>
    <x v="1"/>
    <x v="3"/>
    <n v="2940"/>
    <m/>
    <n v="2940"/>
    <n v="1528689.6500000004"/>
    <s v="Cash"/>
    <m/>
    <m/>
  </r>
  <r>
    <x v="209"/>
    <x v="1"/>
    <x v="3"/>
    <x v="279"/>
    <s v="C00000020"/>
    <x v="19"/>
    <x v="133"/>
    <n v="5"/>
    <s v="Cash"/>
    <x v="0"/>
    <d v="2022-06-04T00:00:00"/>
    <x v="1"/>
    <x v="3"/>
    <n v="1755"/>
    <m/>
    <n v="1755"/>
    <n v="1530444.6500000004"/>
    <s v="Cash"/>
    <m/>
    <m/>
  </r>
  <r>
    <x v="209"/>
    <x v="1"/>
    <x v="3"/>
    <x v="279"/>
    <s v="C00000020"/>
    <x v="19"/>
    <x v="132"/>
    <n v="2"/>
    <s v="Cash"/>
    <x v="0"/>
    <d v="2022-06-04T00:00:00"/>
    <x v="1"/>
    <x v="3"/>
    <n v="125"/>
    <m/>
    <n v="125"/>
    <n v="1530569.6500000004"/>
    <s v="Cash"/>
    <m/>
    <m/>
  </r>
  <r>
    <x v="210"/>
    <x v="1"/>
    <x v="3"/>
    <x v="280"/>
    <s v="C00000001"/>
    <x v="0"/>
    <x v="118"/>
    <n v="1"/>
    <s v="Cash"/>
    <x v="0"/>
    <d v="2022-06-07T00:00:00"/>
    <x v="1"/>
    <x v="3"/>
    <n v="2068"/>
    <n v="-2068"/>
    <n v="0"/>
    <n v="1532637.6500000004"/>
    <s v="Cash"/>
    <s v="Trsf 10/6/22 RM2,356.00"/>
    <m/>
  </r>
  <r>
    <x v="210"/>
    <x v="1"/>
    <x v="3"/>
    <x v="280"/>
    <s v="C00000001"/>
    <x v="0"/>
    <x v="135"/>
    <n v="1"/>
    <s v="Cash"/>
    <x v="0"/>
    <d v="2022-06-07T00:00:00"/>
    <x v="1"/>
    <x v="3"/>
    <n v="288"/>
    <n v="-288"/>
    <n v="0"/>
    <n v="1532925.6500000004"/>
    <s v="Cash"/>
    <s v="Trsf 10/6/22 RM2,356.00"/>
    <m/>
  </r>
  <r>
    <x v="211"/>
    <x v="1"/>
    <x v="3"/>
    <x v="281"/>
    <s v="C00000010"/>
    <x v="9"/>
    <x v="121"/>
    <n v="5"/>
    <s v="T120"/>
    <x v="4"/>
    <d v="2022-10-07T00:00:00"/>
    <x v="3"/>
    <x v="3"/>
    <n v="9900"/>
    <m/>
    <n v="9900"/>
    <n v="1542825.6500000004"/>
    <s v="Cash"/>
    <m/>
    <m/>
  </r>
  <r>
    <x v="211"/>
    <x v="1"/>
    <x v="3"/>
    <x v="281"/>
    <s v="C00000010"/>
    <x v="9"/>
    <x v="100"/>
    <n v="5"/>
    <s v="T120"/>
    <x v="4"/>
    <d v="2022-10-07T00:00:00"/>
    <x v="3"/>
    <x v="3"/>
    <n v="1425"/>
    <m/>
    <n v="1425"/>
    <n v="1544250.6500000004"/>
    <s v="Cash"/>
    <m/>
    <m/>
  </r>
  <r>
    <x v="211"/>
    <x v="1"/>
    <x v="3"/>
    <x v="281"/>
    <s v="C00000010"/>
    <x v="9"/>
    <x v="132"/>
    <n v="10"/>
    <s v="T120"/>
    <x v="4"/>
    <d v="2022-10-07T00:00:00"/>
    <x v="3"/>
    <x v="3"/>
    <n v="550"/>
    <m/>
    <n v="550"/>
    <n v="1544800.6500000004"/>
    <s v="Cash"/>
    <m/>
    <m/>
  </r>
  <r>
    <x v="211"/>
    <x v="1"/>
    <x v="3"/>
    <x v="281"/>
    <s v="C00000010"/>
    <x v="9"/>
    <x v="93"/>
    <n v="4"/>
    <s v="T120"/>
    <x v="4"/>
    <d v="2022-10-07T00:00:00"/>
    <x v="3"/>
    <x v="3"/>
    <n v="420"/>
    <m/>
    <n v="420"/>
    <n v="1545220.6500000004"/>
    <s v="Cash"/>
    <m/>
    <m/>
  </r>
  <r>
    <x v="211"/>
    <x v="1"/>
    <x v="3"/>
    <x v="281"/>
    <s v="C00000010"/>
    <x v="9"/>
    <x v="48"/>
    <n v="1"/>
    <s v="T120"/>
    <x v="4"/>
    <d v="2022-10-07T00:00:00"/>
    <x v="3"/>
    <x v="3"/>
    <n v="395"/>
    <m/>
    <n v="395"/>
    <n v="1545615.6500000004"/>
    <s v="Cash"/>
    <m/>
    <m/>
  </r>
  <r>
    <x v="211"/>
    <x v="1"/>
    <x v="3"/>
    <x v="282"/>
    <s v="C00000022"/>
    <x v="22"/>
    <x v="7"/>
    <n v="1"/>
    <s v="Cash"/>
    <x v="0"/>
    <d v="2022-06-09T00:00:00"/>
    <x v="1"/>
    <x v="3"/>
    <n v="2112"/>
    <m/>
    <n v="2112"/>
    <n v="1547727.6500000004"/>
    <s v="Cash"/>
    <m/>
    <m/>
  </r>
  <r>
    <x v="212"/>
    <x v="1"/>
    <x v="3"/>
    <x v="283"/>
    <s v="C00000021"/>
    <x v="21"/>
    <x v="118"/>
    <n v="1"/>
    <s v="Cash"/>
    <x v="0"/>
    <d v="2022-06-10T00:00:00"/>
    <x v="1"/>
    <x v="3"/>
    <n v="2068"/>
    <m/>
    <n v="2068"/>
    <n v="1549795.6500000004"/>
    <s v="Cash"/>
    <m/>
    <m/>
  </r>
  <r>
    <x v="212"/>
    <x v="1"/>
    <x v="3"/>
    <x v="283"/>
    <s v="C00000021"/>
    <x v="21"/>
    <x v="100"/>
    <n v="2"/>
    <s v="Cash"/>
    <x v="0"/>
    <d v="2022-06-10T00:00:00"/>
    <x v="1"/>
    <x v="3"/>
    <n v="588"/>
    <m/>
    <n v="588"/>
    <n v="1550383.6500000004"/>
    <s v="Cash"/>
    <m/>
    <m/>
  </r>
  <r>
    <x v="212"/>
    <x v="1"/>
    <x v="3"/>
    <x v="283"/>
    <s v="C00000021"/>
    <x v="21"/>
    <x v="106"/>
    <n v="1"/>
    <s v="Cash"/>
    <x v="0"/>
    <d v="2022-06-10T00:00:00"/>
    <x v="1"/>
    <x v="3"/>
    <n v="90"/>
    <m/>
    <n v="90"/>
    <n v="1550473.6500000004"/>
    <s v="Cash"/>
    <m/>
    <m/>
  </r>
  <r>
    <x v="213"/>
    <x v="1"/>
    <x v="3"/>
    <x v="284"/>
    <s v="C00000020"/>
    <x v="19"/>
    <x v="118"/>
    <n v="2"/>
    <s v="Cash"/>
    <x v="0"/>
    <d v="2022-06-11T00:00:00"/>
    <x v="1"/>
    <x v="3"/>
    <n v="4180"/>
    <m/>
    <n v="4180"/>
    <n v="1554653.6500000004"/>
    <s v="Cash"/>
    <m/>
    <m/>
  </r>
  <r>
    <x v="213"/>
    <x v="1"/>
    <x v="3"/>
    <x v="284"/>
    <s v="C00000020"/>
    <x v="19"/>
    <x v="100"/>
    <n v="1"/>
    <s v="Cash"/>
    <x v="0"/>
    <d v="2022-06-11T00:00:00"/>
    <x v="1"/>
    <x v="3"/>
    <n v="294"/>
    <m/>
    <n v="294"/>
    <n v="1554947.6500000004"/>
    <s v="Cash"/>
    <m/>
    <m/>
  </r>
  <r>
    <x v="213"/>
    <x v="1"/>
    <x v="3"/>
    <x v="284"/>
    <s v="C00000020"/>
    <x v="19"/>
    <x v="133"/>
    <n v="1"/>
    <s v="Cash"/>
    <x v="0"/>
    <d v="2022-06-11T00:00:00"/>
    <x v="1"/>
    <x v="3"/>
    <n v="351"/>
    <m/>
    <n v="351"/>
    <n v="1555298.6500000004"/>
    <s v="Cash"/>
    <m/>
    <m/>
  </r>
  <r>
    <x v="213"/>
    <x v="1"/>
    <x v="3"/>
    <x v="284"/>
    <s v="C00000020"/>
    <x v="19"/>
    <x v="132"/>
    <n v="2"/>
    <s v="Cash"/>
    <x v="0"/>
    <d v="2022-06-11T00:00:00"/>
    <x v="1"/>
    <x v="3"/>
    <n v="125"/>
    <m/>
    <n v="125"/>
    <n v="1555423.6500000004"/>
    <s v="Cash"/>
    <m/>
    <m/>
  </r>
  <r>
    <x v="214"/>
    <x v="1"/>
    <x v="3"/>
    <x v="285"/>
    <s v="C00000023"/>
    <x v="23"/>
    <x v="110"/>
    <n v="4"/>
    <s v="Cash"/>
    <x v="0"/>
    <d v="2022-06-13T00:00:00"/>
    <x v="1"/>
    <x v="3"/>
    <n v="1400"/>
    <n v="-1400"/>
    <n v="0"/>
    <n v="1556823.6500000004"/>
    <s v="Cash"/>
    <s v="Trsf 14/6/22 RM2,158.00"/>
    <m/>
  </r>
  <r>
    <x v="214"/>
    <x v="1"/>
    <x v="3"/>
    <x v="285"/>
    <s v="C00000023"/>
    <x v="23"/>
    <x v="100"/>
    <n v="2"/>
    <s v="Cash"/>
    <x v="0"/>
    <d v="2022-06-13T00:00:00"/>
    <x v="1"/>
    <x v="3"/>
    <n v="588"/>
    <n v="-588"/>
    <n v="0"/>
    <n v="1557411.6500000004"/>
    <s v="Cash"/>
    <s v="Trsf 14/6/22 RM2,158.00"/>
    <m/>
  </r>
  <r>
    <x v="214"/>
    <x v="1"/>
    <x v="3"/>
    <x v="285"/>
    <s v="C00000023"/>
    <x v="23"/>
    <x v="106"/>
    <n v="2"/>
    <s v="Cash"/>
    <x v="0"/>
    <d v="2022-06-13T00:00:00"/>
    <x v="1"/>
    <x v="3"/>
    <n v="170"/>
    <n v="-170"/>
    <n v="0"/>
    <n v="1557581.6500000004"/>
    <s v="Cash"/>
    <s v="Trsf 14/6/22 RM2,158.00"/>
    <m/>
  </r>
  <r>
    <x v="215"/>
    <x v="1"/>
    <x v="3"/>
    <x v="286"/>
    <s v="C00000009"/>
    <x v="8"/>
    <x v="120"/>
    <n v="2"/>
    <s v="Cash"/>
    <x v="0"/>
    <d v="2022-06-14T00:00:00"/>
    <x v="1"/>
    <x v="3"/>
    <n v="3960"/>
    <m/>
    <n v="3960"/>
    <n v="1561541.6500000004"/>
    <s v="Cash"/>
    <m/>
    <m/>
  </r>
  <r>
    <x v="215"/>
    <x v="1"/>
    <x v="3"/>
    <x v="287"/>
    <s v="C00000001"/>
    <x v="0"/>
    <x v="118"/>
    <n v="1"/>
    <s v="Cash"/>
    <x v="0"/>
    <d v="2022-06-14T00:00:00"/>
    <x v="1"/>
    <x v="3"/>
    <n v="2068"/>
    <n v="-2068"/>
    <n v="0"/>
    <n v="1563609.6500000004"/>
    <s v="Cash"/>
    <s v="Trsf 23/6/22 RM3,232.00"/>
    <m/>
  </r>
  <r>
    <x v="215"/>
    <x v="1"/>
    <x v="3"/>
    <x v="287"/>
    <s v="C00000001"/>
    <x v="0"/>
    <x v="100"/>
    <n v="4"/>
    <s v="Cash"/>
    <x v="0"/>
    <d v="2022-06-14T00:00:00"/>
    <x v="1"/>
    <x v="3"/>
    <n v="1164"/>
    <n v="-1164"/>
    <n v="0"/>
    <n v="1564773.6500000004"/>
    <s v="Cash"/>
    <s v="Trsf 23/6/22 RM3,232.00"/>
    <m/>
  </r>
  <r>
    <x v="216"/>
    <x v="1"/>
    <x v="3"/>
    <x v="288"/>
    <s v="C00000020"/>
    <x v="19"/>
    <x v="7"/>
    <n v="1"/>
    <s v="Cash"/>
    <x v="0"/>
    <d v="2022-06-18T00:00:00"/>
    <x v="1"/>
    <x v="3"/>
    <n v="2090"/>
    <m/>
    <n v="2090"/>
    <n v="1566863.6500000004"/>
    <s v="Cash"/>
    <m/>
    <m/>
  </r>
  <r>
    <x v="216"/>
    <x v="1"/>
    <x v="3"/>
    <x v="288"/>
    <s v="C00000020"/>
    <x v="19"/>
    <x v="100"/>
    <n v="2"/>
    <s v="Cash"/>
    <x v="0"/>
    <d v="2022-06-18T00:00:00"/>
    <x v="1"/>
    <x v="3"/>
    <n v="588"/>
    <m/>
    <n v="588"/>
    <n v="1567451.6500000004"/>
    <s v="Cash"/>
    <m/>
    <m/>
  </r>
  <r>
    <x v="216"/>
    <x v="1"/>
    <x v="3"/>
    <x v="288"/>
    <s v="C00000020"/>
    <x v="19"/>
    <x v="133"/>
    <n v="1"/>
    <s v="Cash"/>
    <x v="0"/>
    <d v="2022-06-18T00:00:00"/>
    <x v="1"/>
    <x v="3"/>
    <n v="351"/>
    <m/>
    <n v="351"/>
    <n v="1567802.6500000004"/>
    <s v="Cash"/>
    <m/>
    <m/>
  </r>
  <r>
    <x v="216"/>
    <x v="1"/>
    <x v="3"/>
    <x v="288"/>
    <s v="C00000020"/>
    <x v="19"/>
    <x v="132"/>
    <n v="1"/>
    <s v="Cash"/>
    <x v="0"/>
    <d v="2022-06-18T00:00:00"/>
    <x v="1"/>
    <x v="3"/>
    <n v="62.5"/>
    <m/>
    <n v="62.5"/>
    <n v="1567865.1500000004"/>
    <s v="Cash"/>
    <m/>
    <m/>
  </r>
  <r>
    <x v="216"/>
    <x v="1"/>
    <x v="3"/>
    <x v="288"/>
    <s v="C00000020"/>
    <x v="19"/>
    <x v="105"/>
    <n v="1"/>
    <s v="Cash"/>
    <x v="0"/>
    <d v="2022-06-18T00:00:00"/>
    <x v="1"/>
    <x v="3"/>
    <n v="1000"/>
    <m/>
    <n v="1000"/>
    <n v="1568865.1500000004"/>
    <s v="Cash"/>
    <m/>
    <m/>
  </r>
  <r>
    <x v="216"/>
    <x v="1"/>
    <x v="3"/>
    <x v="288"/>
    <s v="C00000020"/>
    <x v="19"/>
    <x v="106"/>
    <n v="4"/>
    <s v="Cash"/>
    <x v="0"/>
    <d v="2022-06-18T00:00:00"/>
    <x v="1"/>
    <x v="3"/>
    <n v="340"/>
    <m/>
    <n v="340"/>
    <n v="1569205.1500000004"/>
    <s v="Cash"/>
    <m/>
    <m/>
  </r>
  <r>
    <x v="217"/>
    <x v="1"/>
    <x v="3"/>
    <x v="289"/>
    <s v="C00000006"/>
    <x v="5"/>
    <x v="120"/>
    <n v="1"/>
    <s v="Cash"/>
    <x v="0"/>
    <d v="2022-06-20T00:00:00"/>
    <x v="1"/>
    <x v="3"/>
    <n v="2068"/>
    <m/>
    <n v="2068"/>
    <n v="1571273.1500000004"/>
    <s v="Cash"/>
    <m/>
    <m/>
  </r>
  <r>
    <x v="218"/>
    <x v="1"/>
    <x v="3"/>
    <x v="290"/>
    <s v="C00000021"/>
    <x v="21"/>
    <x v="118"/>
    <n v="1"/>
    <s v="Cash"/>
    <x v="0"/>
    <d v="2022-06-24T00:00:00"/>
    <x v="1"/>
    <x v="3"/>
    <n v="2090"/>
    <m/>
    <n v="2090"/>
    <n v="1573363.1500000004"/>
    <s v="Cash"/>
    <m/>
    <m/>
  </r>
  <r>
    <x v="218"/>
    <x v="1"/>
    <x v="3"/>
    <x v="290"/>
    <s v="C00000021"/>
    <x v="21"/>
    <x v="100"/>
    <n v="3"/>
    <s v="Cash"/>
    <x v="0"/>
    <d v="2022-06-24T00:00:00"/>
    <x v="1"/>
    <x v="3"/>
    <n v="882"/>
    <m/>
    <n v="882"/>
    <n v="1574245.1500000004"/>
    <s v="Cash"/>
    <m/>
    <m/>
  </r>
  <r>
    <x v="218"/>
    <x v="1"/>
    <x v="3"/>
    <x v="290"/>
    <s v="C00000021"/>
    <x v="21"/>
    <x v="106"/>
    <n v="1"/>
    <s v="Cash"/>
    <x v="0"/>
    <d v="2022-06-24T00:00:00"/>
    <x v="1"/>
    <x v="3"/>
    <n v="90"/>
    <m/>
    <n v="90"/>
    <n v="1574335.1500000004"/>
    <s v="Cash"/>
    <m/>
    <m/>
  </r>
  <r>
    <x v="218"/>
    <x v="1"/>
    <x v="3"/>
    <x v="290"/>
    <s v="C00000021"/>
    <x v="21"/>
    <x v="132"/>
    <n v="5"/>
    <s v="Cash"/>
    <x v="0"/>
    <d v="2022-06-24T00:00:00"/>
    <x v="1"/>
    <x v="3"/>
    <n v="312.5"/>
    <m/>
    <n v="312.5"/>
    <n v="1574647.6500000004"/>
    <s v="Cash"/>
    <m/>
    <m/>
  </r>
  <r>
    <x v="218"/>
    <x v="1"/>
    <x v="3"/>
    <x v="291"/>
    <s v="C00000020"/>
    <x v="19"/>
    <x v="7"/>
    <n v="2"/>
    <s v="Cash"/>
    <x v="0"/>
    <d v="2022-06-24T00:00:00"/>
    <x v="1"/>
    <x v="3"/>
    <n v="4180"/>
    <m/>
    <n v="4180"/>
    <n v="1578827.6500000004"/>
    <s v="Cash"/>
    <m/>
    <m/>
  </r>
  <r>
    <x v="218"/>
    <x v="1"/>
    <x v="3"/>
    <x v="291"/>
    <s v="C00000020"/>
    <x v="19"/>
    <x v="100"/>
    <n v="3"/>
    <s v="Cash"/>
    <x v="0"/>
    <d v="2022-06-24T00:00:00"/>
    <x v="1"/>
    <x v="3"/>
    <n v="882"/>
    <m/>
    <n v="882"/>
    <n v="1579709.6500000004"/>
    <s v="Cash"/>
    <m/>
    <m/>
  </r>
  <r>
    <x v="218"/>
    <x v="1"/>
    <x v="3"/>
    <x v="291"/>
    <s v="C00000020"/>
    <x v="19"/>
    <x v="133"/>
    <n v="2"/>
    <s v="Cash"/>
    <x v="0"/>
    <d v="2022-06-24T00:00:00"/>
    <x v="1"/>
    <x v="3"/>
    <n v="702"/>
    <m/>
    <n v="702"/>
    <n v="1580411.6500000004"/>
    <s v="Cash"/>
    <m/>
    <m/>
  </r>
  <r>
    <x v="218"/>
    <x v="1"/>
    <x v="3"/>
    <x v="291"/>
    <s v="C00000020"/>
    <x v="19"/>
    <x v="132"/>
    <n v="2"/>
    <s v="Cash"/>
    <x v="0"/>
    <d v="2022-06-24T00:00:00"/>
    <x v="1"/>
    <x v="3"/>
    <n v="125"/>
    <m/>
    <n v="125"/>
    <n v="1580536.6500000004"/>
    <s v="Cash"/>
    <m/>
    <m/>
  </r>
  <r>
    <x v="219"/>
    <x v="1"/>
    <x v="3"/>
    <x v="292"/>
    <s v="C00000019"/>
    <x v="18"/>
    <x v="120"/>
    <n v="2"/>
    <s v="Cash"/>
    <x v="0"/>
    <d v="2022-06-28T00:00:00"/>
    <x v="1"/>
    <x v="3"/>
    <n v="4136"/>
    <n v="-4136"/>
    <n v="0"/>
    <n v="1584672.6500000004"/>
    <s v="Cash"/>
    <s v="Trsf 29/6/22, RM3,000.00, Trsf 30/6/22, RM3,223.60"/>
    <m/>
  </r>
  <r>
    <x v="219"/>
    <x v="1"/>
    <x v="3"/>
    <x v="292"/>
    <s v="C00000019"/>
    <x v="18"/>
    <x v="112"/>
    <n v="2"/>
    <s v="Cash"/>
    <x v="0"/>
    <d v="2022-06-28T00:00:00"/>
    <x v="1"/>
    <x v="3"/>
    <n v="1047.5999999999999"/>
    <n v="-1047.5999999999999"/>
    <n v="0"/>
    <n v="1585720.2500000005"/>
    <s v="Cash"/>
    <s v="Trsf 29/6/22, RM3,000.00, Trsf 30/6/22, RM3,223.60"/>
    <m/>
  </r>
  <r>
    <x v="219"/>
    <x v="1"/>
    <x v="3"/>
    <x v="292"/>
    <s v="C00000019"/>
    <x v="18"/>
    <x v="4"/>
    <n v="2"/>
    <s v="Cash"/>
    <x v="0"/>
    <d v="2022-06-28T00:00:00"/>
    <x v="1"/>
    <x v="3"/>
    <n v="210"/>
    <n v="-210"/>
    <n v="0"/>
    <n v="1585930.2500000005"/>
    <s v="Cash"/>
    <s v="Trsf 29/6/22, RM3,000.00, Trsf 30/6/22, RM3,223.60"/>
    <m/>
  </r>
  <r>
    <x v="219"/>
    <x v="1"/>
    <x v="3"/>
    <x v="292"/>
    <s v="C00000019"/>
    <x v="18"/>
    <x v="52"/>
    <n v="1"/>
    <s v="Cash"/>
    <x v="0"/>
    <d v="2022-06-28T00:00:00"/>
    <x v="1"/>
    <x v="3"/>
    <n v="390"/>
    <n v="-390"/>
    <n v="0"/>
    <n v="1586320.2500000005"/>
    <s v="Cash"/>
    <s v="Trsf 29/6/22, RM3,000.00, Trsf 30/6/22, RM3,223.60"/>
    <m/>
  </r>
  <r>
    <x v="219"/>
    <x v="1"/>
    <x v="3"/>
    <x v="292"/>
    <s v="C00000019"/>
    <x v="18"/>
    <x v="131"/>
    <n v="1"/>
    <s v="Cash"/>
    <x v="0"/>
    <d v="2022-06-28T00:00:00"/>
    <x v="1"/>
    <x v="3"/>
    <n v="440"/>
    <n v="-440"/>
    <n v="0"/>
    <n v="1586760.2500000005"/>
    <s v="Cash"/>
    <s v="Trsf 29/6/22, RM3,000.00, Trsf 30/6/22, RM3,223.60"/>
    <m/>
  </r>
  <r>
    <x v="220"/>
    <x v="1"/>
    <x v="3"/>
    <x v="293"/>
    <s v="C00000010"/>
    <x v="9"/>
    <x v="121"/>
    <n v="7"/>
    <s v="T120"/>
    <x v="4"/>
    <d v="2022-10-27T00:00:00"/>
    <x v="3"/>
    <x v="3"/>
    <n v="13860"/>
    <m/>
    <n v="13860"/>
    <n v="1600620.2500000005"/>
    <s v="Cash"/>
    <m/>
    <m/>
  </r>
  <r>
    <x v="220"/>
    <x v="1"/>
    <x v="3"/>
    <x v="293"/>
    <s v="C00000010"/>
    <x v="9"/>
    <x v="100"/>
    <n v="10"/>
    <s v="T120"/>
    <x v="4"/>
    <d v="2022-10-27T00:00:00"/>
    <x v="3"/>
    <x v="3"/>
    <n v="2850"/>
    <m/>
    <n v="2850"/>
    <n v="1603470.2500000005"/>
    <s v="Cash"/>
    <m/>
    <m/>
  </r>
  <r>
    <x v="220"/>
    <x v="1"/>
    <x v="3"/>
    <x v="293"/>
    <s v="C00000010"/>
    <x v="9"/>
    <x v="132"/>
    <n v="10"/>
    <s v="T120"/>
    <x v="4"/>
    <d v="2022-10-27T00:00:00"/>
    <x v="3"/>
    <x v="3"/>
    <n v="550"/>
    <m/>
    <n v="550"/>
    <n v="1604020.2500000005"/>
    <s v="Cash"/>
    <m/>
    <m/>
  </r>
  <r>
    <x v="220"/>
    <x v="1"/>
    <x v="3"/>
    <x v="293"/>
    <s v="C00000010"/>
    <x v="9"/>
    <x v="4"/>
    <n v="4"/>
    <s v="T120"/>
    <x v="4"/>
    <d v="2022-10-27T00:00:00"/>
    <x v="3"/>
    <x v="3"/>
    <n v="420"/>
    <m/>
    <n v="420"/>
    <n v="1604440.2500000005"/>
    <s v="Cash"/>
    <m/>
    <m/>
  </r>
  <r>
    <x v="220"/>
    <x v="1"/>
    <x v="3"/>
    <x v="293"/>
    <s v="C00000010"/>
    <x v="9"/>
    <x v="48"/>
    <n v="1"/>
    <s v="T120"/>
    <x v="4"/>
    <d v="2022-10-27T00:00:00"/>
    <x v="3"/>
    <x v="3"/>
    <n v="395"/>
    <m/>
    <n v="395"/>
    <n v="1604835.2500000005"/>
    <s v="Cash"/>
    <m/>
    <m/>
  </r>
  <r>
    <x v="220"/>
    <x v="1"/>
    <x v="3"/>
    <x v="293"/>
    <s v="C00000010"/>
    <x v="9"/>
    <x v="131"/>
    <n v="1"/>
    <s v="T120"/>
    <x v="4"/>
    <d v="2022-10-27T00:00:00"/>
    <x v="3"/>
    <x v="3"/>
    <n v="440"/>
    <m/>
    <n v="440"/>
    <n v="1605275.2500000005"/>
    <s v="Cash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3420"/>
    <n v="0"/>
    <n v="744916.74999999988"/>
    <s v="Cash"/>
    <s v="Trsf 26/2/22-RM2,900.00(2,769.80partial), Trsf 15/3/22-RM16,000.00(RM650.2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n v="-2835"/>
    <n v="0"/>
    <n v="747751.74999999988"/>
    <s v="Cash"/>
    <s v="Trsf 15/3/22-RM16,000.00"/>
    <m/>
  </r>
  <r>
    <x v="124"/>
    <x v="0"/>
    <x v="2"/>
    <x v="168"/>
    <s v="C00000020"/>
    <x v="19"/>
    <x v="12"/>
    <n v="5"/>
    <s v="Cash"/>
    <x v="0"/>
    <d v="2021-12-10T00:00:00"/>
    <x v="0"/>
    <x v="2"/>
    <n v="312.5"/>
    <n v="-312.5"/>
    <n v="0"/>
    <n v="748064.24999999988"/>
    <s v="Cash"/>
    <s v="Trsf 15/3/22-RM16,000.00"/>
    <m/>
  </r>
  <r>
    <x v="124"/>
    <x v="0"/>
    <x v="2"/>
    <x v="168"/>
    <s v="C00000020"/>
    <x v="19"/>
    <x v="71"/>
    <n v="1"/>
    <s v="Cash"/>
    <x v="0"/>
    <d v="2021-12-10T00:00:00"/>
    <x v="0"/>
    <x v="2"/>
    <n v="1000"/>
    <n v="-1000"/>
    <n v="0"/>
    <n v="749064.24999999988"/>
    <s v="Cash"/>
    <s v="Trsf 15/3/22-RM16,000.00"/>
    <m/>
  </r>
  <r>
    <x v="124"/>
    <x v="0"/>
    <x v="2"/>
    <x v="168"/>
    <s v="C00000020"/>
    <x v="19"/>
    <x v="60"/>
    <n v="2"/>
    <s v="Cash"/>
    <x v="0"/>
    <d v="2021-12-10T00:00:00"/>
    <x v="0"/>
    <x v="2"/>
    <n v="170"/>
    <n v="-170"/>
    <n v="0"/>
    <n v="749234.24999999988"/>
    <s v="Cash"/>
    <s v="Trsf 15/3/22-RM16,000.00"/>
    <m/>
  </r>
  <r>
    <x v="124"/>
    <x v="0"/>
    <x v="2"/>
    <x v="168"/>
    <s v="C00000020"/>
    <x v="19"/>
    <x v="78"/>
    <n v="1"/>
    <s v="Cash"/>
    <x v="0"/>
    <d v="2021-12-10T00:00:00"/>
    <x v="0"/>
    <x v="2"/>
    <n v="484.5"/>
    <n v="-484.5"/>
    <n v="0"/>
    <n v="749718.74999999988"/>
    <s v="Cash"/>
    <s v="Trsf 15/3/22-RM16,000.00"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2144"/>
    <n v="0"/>
    <n v="761862.74999999988"/>
    <s v="Term"/>
    <s v="Trsf 14/3/2022 RM22,264.00"/>
    <m/>
  </r>
  <r>
    <x v="125"/>
    <x v="0"/>
    <x v="2"/>
    <x v="170"/>
    <s v="C00000004"/>
    <x v="3"/>
    <x v="45"/>
    <n v="5"/>
    <s v="T120"/>
    <x v="4"/>
    <d v="2022-04-14T00:00:00"/>
    <x v="10"/>
    <x v="3"/>
    <n v="10120"/>
    <n v="-10120"/>
    <n v="0"/>
    <n v="771982.74999999988"/>
    <s v="Term"/>
    <s v="HLB010464Cleared21/4/22-RM15,895.80"/>
    <m/>
  </r>
  <r>
    <x v="125"/>
    <x v="0"/>
    <x v="2"/>
    <x v="170"/>
    <s v="C00000004"/>
    <x v="3"/>
    <x v="79"/>
    <n v="1"/>
    <s v="T120"/>
    <x v="4"/>
    <d v="2022-04-14T00:00:00"/>
    <x v="10"/>
    <x v="3"/>
    <n v="2024"/>
    <n v="-2024"/>
    <n v="0"/>
    <n v="774006.74999999988"/>
    <s v="Term"/>
    <s v="HLB010464Cleared21/4/22-RM15,895.80"/>
    <m/>
  </r>
  <r>
    <x v="125"/>
    <x v="0"/>
    <x v="2"/>
    <x v="170"/>
    <s v="C00000004"/>
    <x v="3"/>
    <x v="60"/>
    <n v="4"/>
    <s v="T120"/>
    <x v="4"/>
    <d v="2022-04-14T00:00:00"/>
    <x v="10"/>
    <x v="3"/>
    <n v="340"/>
    <n v="-340"/>
    <n v="0"/>
    <n v="774346.74999999988"/>
    <s v="Term"/>
    <s v="HLB010464Cleared21/4/22-RM15,895.80"/>
    <m/>
  </r>
  <r>
    <x v="126"/>
    <x v="0"/>
    <x v="2"/>
    <x v="171"/>
    <s v="C00000004"/>
    <x v="3"/>
    <x v="17"/>
    <n v="1"/>
    <s v="T121"/>
    <x v="4"/>
    <d v="2022-04-15T00:00:00"/>
    <x v="10"/>
    <x v="3"/>
    <n v="390"/>
    <n v="-390"/>
    <n v="0"/>
    <n v="774736.74999999988"/>
    <s v="Term"/>
    <s v="HLB010464Cleared21/4/22-RM15,895.80"/>
    <m/>
  </r>
  <r>
    <x v="127"/>
    <x v="0"/>
    <x v="2"/>
    <x v="172"/>
    <s v="C00000020"/>
    <x v="19"/>
    <x v="15"/>
    <n v="3"/>
    <s v="Cash"/>
    <x v="0"/>
    <d v="2021-12-20T00:00:00"/>
    <x v="0"/>
    <x v="2"/>
    <n v="6270"/>
    <n v="-6270"/>
    <n v="0"/>
    <n v="781006.74999999988"/>
    <s v="Cash"/>
    <s v="Trsf 15/3/22-RM16,000.00"/>
    <m/>
  </r>
  <r>
    <x v="127"/>
    <x v="0"/>
    <x v="2"/>
    <x v="172"/>
    <s v="C00000020"/>
    <x v="19"/>
    <x v="71"/>
    <n v="1"/>
    <s v="Cash"/>
    <x v="0"/>
    <d v="2021-12-20T00:00:00"/>
    <x v="0"/>
    <x v="2"/>
    <n v="1000"/>
    <n v="-1000"/>
    <n v="0"/>
    <n v="782006.74999999988"/>
    <s v="Cash"/>
    <s v="Trsf 15/3/22-RM16,000.00"/>
    <m/>
  </r>
  <r>
    <x v="127"/>
    <x v="0"/>
    <x v="2"/>
    <x v="172"/>
    <s v="C00000020"/>
    <x v="19"/>
    <x v="12"/>
    <n v="3"/>
    <s v="Cash"/>
    <x v="0"/>
    <d v="2021-12-20T00:00:00"/>
    <x v="0"/>
    <x v="2"/>
    <n v="187.5"/>
    <n v="-187.5"/>
    <n v="0"/>
    <n v="782194.24999999988"/>
    <s v="Cash"/>
    <s v="Trsf 15/3/22-RM16,000.00"/>
    <m/>
  </r>
  <r>
    <x v="128"/>
    <x v="0"/>
    <x v="2"/>
    <x v="173"/>
    <s v="C00000004"/>
    <x v="3"/>
    <x v="80"/>
    <n v="1"/>
    <s v="T120"/>
    <x v="4"/>
    <d v="2022-04-20T00:00:00"/>
    <x v="10"/>
    <x v="3"/>
    <n v="513"/>
    <n v="-513"/>
    <n v="0"/>
    <n v="782707.24999999988"/>
    <s v="Term"/>
    <s v="HLB010464Cleared21/4/22-RM15,895.80"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n v="-2508.8000000000002"/>
    <n v="0"/>
    <n v="785216.04999999993"/>
    <s v="Term"/>
    <s v="HLB010464Cleared21/4/22-RM15,895.80"/>
    <m/>
  </r>
  <r>
    <x v="129"/>
    <x v="0"/>
    <x v="2"/>
    <x v="174"/>
    <s v="C00000020"/>
    <x v="19"/>
    <x v="15"/>
    <n v="3"/>
    <s v="Cash"/>
    <x v="0"/>
    <d v="2021-12-22T00:00:00"/>
    <x v="0"/>
    <x v="2"/>
    <n v="6270"/>
    <n v="-6270"/>
    <n v="0"/>
    <n v="791486.04999999993"/>
    <s v="Cash"/>
    <s v="Trsf 15/3/22-RM16,000.00(RM3,090.30), Trsf 23/3/22-RM4,800.00(RM3,179.70)"/>
    <m/>
  </r>
  <r>
    <x v="129"/>
    <x v="0"/>
    <x v="2"/>
    <x v="174"/>
    <s v="C00000020"/>
    <x v="19"/>
    <x v="71"/>
    <n v="1"/>
    <s v="Cash"/>
    <x v="0"/>
    <d v="2021-12-22T00:00:00"/>
    <x v="0"/>
    <x v="2"/>
    <n v="1000"/>
    <n v="-1000"/>
    <n v="0"/>
    <n v="792486.04999999993"/>
    <s v="Cash"/>
    <s v="Trsf 23/3/22-RM4,800.00"/>
    <m/>
  </r>
  <r>
    <x v="129"/>
    <x v="0"/>
    <x v="2"/>
    <x v="174"/>
    <s v="C00000020"/>
    <x v="19"/>
    <x v="12"/>
    <n v="3"/>
    <s v="Cash"/>
    <x v="0"/>
    <d v="2021-12-22T00:00:00"/>
    <x v="0"/>
    <x v="2"/>
    <n v="187.5"/>
    <n v="-187.5"/>
    <n v="0"/>
    <n v="792673.54999999993"/>
    <s v="Cash"/>
    <s v="Trsf 23/3/22-RM4,800.00"/>
    <m/>
  </r>
  <r>
    <x v="129"/>
    <x v="0"/>
    <x v="2"/>
    <x v="174"/>
    <s v="C00000020"/>
    <x v="19"/>
    <x v="82"/>
    <n v="8"/>
    <s v="Cash"/>
    <x v="0"/>
    <d v="2021-12-22T00:00:00"/>
    <x v="0"/>
    <x v="2"/>
    <n v="3108"/>
    <n v="-3108"/>
    <n v="0"/>
    <n v="795781.54999999993"/>
    <s v="Cash"/>
    <s v="Trsf 23/3/22-RM4,800(RM432.80), Trsf 25/3/22-RM6,000.00(RM2,675.20)"/>
    <m/>
  </r>
  <r>
    <x v="130"/>
    <x v="0"/>
    <x v="2"/>
    <x v="175"/>
    <s v="C00000020"/>
    <x v="19"/>
    <x v="82"/>
    <n v="2"/>
    <s v="Cash"/>
    <x v="0"/>
    <d v="2021-12-24T00:00:00"/>
    <x v="0"/>
    <x v="2"/>
    <n v="777"/>
    <n v="-777"/>
    <n v="0"/>
    <n v="796558.54999999993"/>
    <s v="Cash"/>
    <s v="Trsf 25/3/22-RM6,000.00"/>
    <m/>
  </r>
  <r>
    <x v="131"/>
    <x v="0"/>
    <x v="2"/>
    <x v="176"/>
    <s v="C00000020"/>
    <x v="19"/>
    <x v="82"/>
    <n v="2"/>
    <s v="Cash"/>
    <x v="0"/>
    <d v="2021-12-27T00:00:00"/>
    <x v="0"/>
    <x v="2"/>
    <n v="777"/>
    <n v="-777"/>
    <n v="0"/>
    <n v="797335.54999999993"/>
    <s v="Cash"/>
    <s v="Trsf 25/3/22-RM6,000.00"/>
    <m/>
  </r>
  <r>
    <x v="131"/>
    <x v="0"/>
    <x v="2"/>
    <x v="176"/>
    <s v="C00000020"/>
    <x v="19"/>
    <x v="41"/>
    <n v="1"/>
    <s v="Cash"/>
    <x v="0"/>
    <d v="2021-12-27T00:00:00"/>
    <x v="0"/>
    <x v="2"/>
    <n v="300"/>
    <n v="-300"/>
    <n v="0"/>
    <n v="797635.54999999993"/>
    <s v="Cash"/>
    <s v="Trsf 25/3/22-RM6,000.00"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n v="-10450"/>
    <n v="0"/>
    <n v="813676.54999999993"/>
    <s v="Cash"/>
    <s v="Trsf 25/3/22-RM6,000.00(RM1,470.80partial), Trsf 22/3/22-RM6,200.00, Trsf 05/04/22-RM7,000.00(2,779.20partial)"/>
    <m/>
  </r>
  <r>
    <x v="133"/>
    <x v="0"/>
    <x v="2"/>
    <x v="178"/>
    <s v="C00000020"/>
    <x v="19"/>
    <x v="83"/>
    <n v="15"/>
    <s v="Cash"/>
    <x v="0"/>
    <d v="2021-12-30T00:00:00"/>
    <x v="0"/>
    <x v="2"/>
    <n v="4410"/>
    <n v="-4410"/>
    <n v="0"/>
    <n v="818086.54999999993"/>
    <s v="Cash"/>
    <s v="Trsf 05/04/22-RM7,000.00(4,220.80(partial), Trsf 7/4/22-RM3,000.00(189.20partial)"/>
    <m/>
  </r>
  <r>
    <x v="133"/>
    <x v="0"/>
    <x v="2"/>
    <x v="178"/>
    <s v="C00000020"/>
    <x v="19"/>
    <x v="84"/>
    <n v="8"/>
    <s v="Cash"/>
    <x v="0"/>
    <d v="2021-12-30T00:00:00"/>
    <x v="0"/>
    <x v="2"/>
    <n v="2808"/>
    <n v="-2808"/>
    <n v="0"/>
    <n v="820894.54999999993"/>
    <s v="Cash"/>
    <s v="Trsf 7/4/22-RM3,000.00(2,808.00partial)"/>
    <m/>
  </r>
  <r>
    <x v="133"/>
    <x v="0"/>
    <x v="2"/>
    <x v="178"/>
    <s v="C00000020"/>
    <x v="19"/>
    <x v="12"/>
    <n v="5"/>
    <s v="Cash"/>
    <x v="0"/>
    <d v="2021-12-30T00:00:00"/>
    <x v="0"/>
    <x v="2"/>
    <n v="312.5"/>
    <n v="-312.5"/>
    <n v="0"/>
    <n v="821207.04999999993"/>
    <s v="Cash"/>
    <s v="Trsf 7/4/22-RM3,000.00(2.80partial), Trsf 8/4/22-RM5,000.00(309.70partial)"/>
    <m/>
  </r>
  <r>
    <x v="133"/>
    <x v="0"/>
    <x v="2"/>
    <x v="178"/>
    <s v="C00000020"/>
    <x v="19"/>
    <x v="71"/>
    <n v="1"/>
    <s v="Cash"/>
    <x v="0"/>
    <d v="2021-12-30T00:00:00"/>
    <x v="0"/>
    <x v="2"/>
    <n v="1000"/>
    <n v="-1000"/>
    <n v="0"/>
    <n v="822207.04999999993"/>
    <s v="Cash"/>
    <s v="Trsf 8/4/22-RM5,000.00"/>
    <m/>
  </r>
  <r>
    <x v="133"/>
    <x v="0"/>
    <x v="2"/>
    <x v="178"/>
    <s v="C00000020"/>
    <x v="19"/>
    <x v="60"/>
    <n v="4"/>
    <s v="Cash"/>
    <x v="0"/>
    <d v="2021-12-30T00:00:00"/>
    <x v="0"/>
    <x v="2"/>
    <n v="340"/>
    <n v="-340"/>
    <n v="0"/>
    <n v="822547.04999999993"/>
    <s v="Cash"/>
    <s v="Trsf 8/4/22-RM5,000.00"/>
    <m/>
  </r>
  <r>
    <x v="134"/>
    <x v="0"/>
    <x v="2"/>
    <x v="179"/>
    <s v="C00000010"/>
    <x v="9"/>
    <x v="45"/>
    <n v="4"/>
    <s v="T120"/>
    <x v="4"/>
    <d v="2022-04-30T00:00:00"/>
    <x v="10"/>
    <x v="3"/>
    <n v="8096"/>
    <n v="-8096"/>
    <n v="0"/>
    <n v="830643.04999999993"/>
    <s v="Term"/>
    <s v="Trsf 14/3/2022 RM22,264.00"/>
    <m/>
  </r>
  <r>
    <x v="134"/>
    <x v="0"/>
    <x v="2"/>
    <x v="179"/>
    <s v="C00000010"/>
    <x v="9"/>
    <x v="15"/>
    <n v="1"/>
    <s v="T120"/>
    <x v="4"/>
    <d v="2022-04-30T00:00:00"/>
    <x v="10"/>
    <x v="3"/>
    <n v="2024"/>
    <n v="-2024"/>
    <n v="0"/>
    <n v="832667.04999999993"/>
    <s v="Term"/>
    <s v="Trsf 14/3/2022 RM22,264.00"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n v="-6270"/>
    <n v="0"/>
    <n v="843951.85"/>
    <s v="Cash"/>
    <s v="Trsf 8/4/22-RM5,000.00(3,350.30partial), Trsf 12/4/22-RM10,000.00(2,919.70partial)"/>
    <m/>
  </r>
  <r>
    <x v="135"/>
    <x v="7"/>
    <x v="3"/>
    <x v="181"/>
    <s v="C00000020"/>
    <x v="19"/>
    <x v="83"/>
    <n v="4"/>
    <s v="Cash"/>
    <x v="0"/>
    <d v="2022-01-03T00:00:00"/>
    <x v="7"/>
    <x v="3"/>
    <n v="1176"/>
    <n v="-1176"/>
    <n v="0"/>
    <n v="845127.85"/>
    <s v="Cash"/>
    <s v="Trsf 12/4/22-RM10,000.00"/>
    <m/>
  </r>
  <r>
    <x v="135"/>
    <x v="7"/>
    <x v="3"/>
    <x v="181"/>
    <s v="C00000020"/>
    <x v="19"/>
    <x v="84"/>
    <n v="2"/>
    <s v="Cash"/>
    <x v="0"/>
    <d v="2022-01-03T00:00:00"/>
    <x v="7"/>
    <x v="3"/>
    <n v="702"/>
    <n v="-702"/>
    <n v="0"/>
    <n v="845829.85"/>
    <s v="Cash"/>
    <s v="Trsf 12/4/22-RM10,000.00"/>
    <m/>
  </r>
  <r>
    <x v="135"/>
    <x v="7"/>
    <x v="3"/>
    <x v="181"/>
    <s v="C00000020"/>
    <x v="19"/>
    <x v="12"/>
    <n v="2"/>
    <s v="Cash"/>
    <x v="0"/>
    <d v="2022-01-03T00:00:00"/>
    <x v="7"/>
    <x v="3"/>
    <n v="125"/>
    <n v="-125"/>
    <n v="0"/>
    <n v="845954.85"/>
    <s v="Cash"/>
    <s v="Trsf 12/4/22-RM10,000.00"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n v="-4180"/>
    <n v="0"/>
    <n v="852447.85"/>
    <s v="Cash"/>
    <s v="Trsf 12/4/22-RM10,000.00"/>
    <m/>
  </r>
  <r>
    <x v="138"/>
    <x v="7"/>
    <x v="3"/>
    <x v="184"/>
    <s v="C00000020"/>
    <x v="19"/>
    <x v="83"/>
    <n v="7"/>
    <s v="Cash"/>
    <x v="0"/>
    <d v="2022-01-08T00:00:00"/>
    <x v="7"/>
    <x v="3"/>
    <n v="2058"/>
    <n v="-2058"/>
    <n v="0"/>
    <n v="854505.85"/>
    <s v="Cash"/>
    <s v="Trsf 12/4/22-RM10,000.00(897.30partial), Trsf 15/4/22-RM3,500.00(1,160.70partial)"/>
    <m/>
  </r>
  <r>
    <x v="138"/>
    <x v="7"/>
    <x v="3"/>
    <x v="184"/>
    <s v="C00000020"/>
    <x v="19"/>
    <x v="41"/>
    <n v="1"/>
    <s v="Cash"/>
    <x v="0"/>
    <d v="2022-01-08T00:00:00"/>
    <x v="7"/>
    <x v="3"/>
    <n v="312"/>
    <n v="-312"/>
    <n v="0"/>
    <n v="854817.85"/>
    <s v="Cash"/>
    <s v="Trsf 15/4/22-RM3,500.00"/>
    <m/>
  </r>
  <r>
    <x v="138"/>
    <x v="7"/>
    <x v="3"/>
    <x v="184"/>
    <s v="C00000020"/>
    <x v="19"/>
    <x v="84"/>
    <n v="2"/>
    <s v="Cash"/>
    <x v="0"/>
    <d v="2022-01-08T00:00:00"/>
    <x v="7"/>
    <x v="3"/>
    <n v="702"/>
    <n v="-702"/>
    <n v="0"/>
    <n v="855519.85"/>
    <s v="Cash"/>
    <s v="Trsf 15/4/22-RM3,500.00"/>
    <m/>
  </r>
  <r>
    <x v="138"/>
    <x v="7"/>
    <x v="3"/>
    <x v="184"/>
    <s v="C00000020"/>
    <x v="19"/>
    <x v="12"/>
    <n v="2"/>
    <s v="Cash"/>
    <x v="0"/>
    <d v="2022-01-08T00:00:00"/>
    <x v="7"/>
    <x v="3"/>
    <n v="125"/>
    <n v="-125"/>
    <n v="0"/>
    <n v="855644.85"/>
    <s v="Cash"/>
    <s v="Trsf 15/4/22-RM3,500.00"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n v="-8096"/>
    <n v="0"/>
    <n v="871075.85"/>
    <s v="Term"/>
    <s v="Trsf 21/4/2022 RM28,820.00"/>
    <m/>
  </r>
  <r>
    <x v="140"/>
    <x v="7"/>
    <x v="3"/>
    <x v="186"/>
    <s v="C00000010"/>
    <x v="9"/>
    <x v="89"/>
    <n v="20"/>
    <s v="T120"/>
    <x v="4"/>
    <d v="2022-05-11T00:00:00"/>
    <x v="11"/>
    <x v="3"/>
    <n v="5700"/>
    <n v="-5700"/>
    <n v="0"/>
    <n v="876775.85"/>
    <s v="Term"/>
    <s v="Trsf 21/4/2022 RM28,820.00"/>
    <m/>
  </r>
  <r>
    <x v="140"/>
    <x v="7"/>
    <x v="3"/>
    <x v="186"/>
    <s v="C00000010"/>
    <x v="9"/>
    <x v="12"/>
    <n v="10"/>
    <s v="T120"/>
    <x v="4"/>
    <d v="2022-05-11T00:00:00"/>
    <x v="11"/>
    <x v="3"/>
    <n v="550"/>
    <n v="-550"/>
    <n v="0"/>
    <n v="877325.85"/>
    <s v="Term"/>
    <s v="Trsf 21/4/2022 RM28,820.00"/>
    <m/>
  </r>
  <r>
    <x v="140"/>
    <x v="7"/>
    <x v="3"/>
    <x v="186"/>
    <s v="C00000010"/>
    <x v="9"/>
    <x v="60"/>
    <n v="4"/>
    <s v="T120"/>
    <x v="4"/>
    <d v="2022-05-11T00:00:00"/>
    <x v="11"/>
    <x v="3"/>
    <n v="340"/>
    <n v="-340"/>
    <n v="0"/>
    <n v="877665.85"/>
    <s v="Term"/>
    <s v="Trsf 21/4/2022 RM28,820.00"/>
    <m/>
  </r>
  <r>
    <x v="140"/>
    <x v="7"/>
    <x v="3"/>
    <x v="186"/>
    <s v="C00000010"/>
    <x v="9"/>
    <x v="37"/>
    <n v="1"/>
    <s v="T120"/>
    <x v="4"/>
    <d v="2022-05-11T00:00:00"/>
    <x v="11"/>
    <x v="3"/>
    <n v="440"/>
    <n v="-440"/>
    <n v="0"/>
    <n v="878105.85"/>
    <s v="Term"/>
    <s v="Trsf 21/4/2022 RM28,820.00"/>
    <m/>
  </r>
  <r>
    <x v="140"/>
    <x v="7"/>
    <x v="3"/>
    <x v="186"/>
    <s v="C00000010"/>
    <x v="9"/>
    <x v="56"/>
    <n v="4"/>
    <s v="T120"/>
    <x v="4"/>
    <d v="2022-05-11T00:00:00"/>
    <x v="11"/>
    <x v="3"/>
    <n v="220"/>
    <n v="-220"/>
    <n v="0"/>
    <n v="878325.85"/>
    <s v="Term"/>
    <s v="Trsf 21/4/2022 RM28,820.00"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n v="-16720"/>
    <n v="0"/>
    <n v="900229.45"/>
    <s v="Cash"/>
    <s v="Trsf 15/4/22-RM3,500.00(1.200.30partial), Trsf 22/4/22-RM8,000.00, Trsf 27/4/22-RM8,000.00(7,519.70partial)"/>
    <m/>
  </r>
  <r>
    <x v="141"/>
    <x v="7"/>
    <x v="3"/>
    <x v="188"/>
    <s v="C00000020"/>
    <x v="19"/>
    <x v="90"/>
    <n v="11"/>
    <s v="Cash"/>
    <x v="0"/>
    <d v="2022-01-13T00:00:00"/>
    <x v="7"/>
    <x v="3"/>
    <n v="6468"/>
    <n v="-6468"/>
    <n v="0"/>
    <n v="906697.45"/>
    <s v="Cash"/>
    <s v="Trsf 27/4/22-RM8,000.00(480.30partial), Trsf 28/4/22-RM8,000.00(5,987.70partial)"/>
    <m/>
  </r>
  <r>
    <x v="141"/>
    <x v="7"/>
    <x v="3"/>
    <x v="188"/>
    <s v="C00000020"/>
    <x v="19"/>
    <x v="91"/>
    <n v="11"/>
    <s v="Cash"/>
    <x v="0"/>
    <d v="2022-01-13T00:00:00"/>
    <x v="7"/>
    <x v="3"/>
    <n v="3861"/>
    <n v="-3861"/>
    <n v="0"/>
    <n v="910558.45"/>
    <s v="Cash"/>
    <s v="Trsf 28/4/22-RM8,000.00(2,012.30partial), Trsf 11/5/22 RM16,000.00(RM1,848.70partial)"/>
    <m/>
  </r>
  <r>
    <x v="141"/>
    <x v="7"/>
    <x v="3"/>
    <x v="188"/>
    <s v="C00000020"/>
    <x v="19"/>
    <x v="71"/>
    <n v="1"/>
    <s v="Cash"/>
    <x v="0"/>
    <d v="2022-01-13T00:00:00"/>
    <x v="7"/>
    <x v="3"/>
    <n v="1000"/>
    <n v="-1000"/>
    <n v="0"/>
    <n v="911558.45"/>
    <s v="Cash"/>
    <s v="Trsf 11/5/22 RM16,000.00"/>
    <m/>
  </r>
  <r>
    <x v="141"/>
    <x v="7"/>
    <x v="3"/>
    <x v="188"/>
    <s v="C00000020"/>
    <x v="19"/>
    <x v="12"/>
    <n v="8"/>
    <s v="Cash"/>
    <x v="0"/>
    <d v="2022-01-13T00:00:00"/>
    <x v="7"/>
    <x v="3"/>
    <n v="500"/>
    <n v="-500"/>
    <n v="0"/>
    <n v="912058.45"/>
    <s v="Cash"/>
    <s v="Trsf 11/5/22 RM16,000.00"/>
    <m/>
  </r>
  <r>
    <x v="142"/>
    <x v="7"/>
    <x v="3"/>
    <x v="189"/>
    <s v="C00000004"/>
    <x v="3"/>
    <x v="92"/>
    <n v="2"/>
    <s v="T120"/>
    <x v="4"/>
    <d v="2022-05-14T00:00:00"/>
    <x v="11"/>
    <x v="3"/>
    <n v="4048"/>
    <n v="-4048"/>
    <n v="0"/>
    <n v="916106.45"/>
    <s v="Term"/>
    <s v="HLB010490Cleared30/5/22-RM31,599.50"/>
    <m/>
  </r>
  <r>
    <x v="142"/>
    <x v="7"/>
    <x v="3"/>
    <x v="189"/>
    <s v="C00000004"/>
    <x v="3"/>
    <x v="90"/>
    <n v="2"/>
    <s v="T120"/>
    <x v="4"/>
    <d v="2022-05-14T00:00:00"/>
    <x v="11"/>
    <x v="3"/>
    <n v="1140"/>
    <n v="-1140"/>
    <n v="0"/>
    <n v="917246.45"/>
    <s v="Term"/>
    <s v="HLB010490Cleared30/5/22-RM31,599.50"/>
    <m/>
  </r>
  <r>
    <x v="142"/>
    <x v="7"/>
    <x v="3"/>
    <x v="189"/>
    <s v="C00000004"/>
    <x v="3"/>
    <x v="37"/>
    <n v="1"/>
    <s v="T120"/>
    <x v="4"/>
    <d v="2022-05-14T00:00:00"/>
    <x v="11"/>
    <x v="3"/>
    <n v="450"/>
    <n v="-450"/>
    <n v="0"/>
    <n v="917696.45"/>
    <s v="Term"/>
    <s v="HLB010490Cleared30/5/22-RM31,599.50"/>
    <m/>
  </r>
  <r>
    <x v="142"/>
    <x v="7"/>
    <x v="3"/>
    <x v="189"/>
    <s v="C00000004"/>
    <x v="3"/>
    <x v="60"/>
    <n v="4"/>
    <s v="T120"/>
    <x v="4"/>
    <d v="2022-05-14T00:00:00"/>
    <x v="11"/>
    <x v="3"/>
    <n v="340"/>
    <n v="-340"/>
    <n v="0"/>
    <n v="918036.45"/>
    <s v="Term"/>
    <s v="HLB010490Cleared30/5/22-RM31,599.50"/>
    <m/>
  </r>
  <r>
    <x v="142"/>
    <x v="7"/>
    <x v="3"/>
    <x v="189"/>
    <s v="C00000004"/>
    <x v="3"/>
    <x v="5"/>
    <n v="2"/>
    <s v="T120"/>
    <x v="4"/>
    <d v="2022-05-14T00:00:00"/>
    <x v="11"/>
    <x v="3"/>
    <n v="540"/>
    <n v="-540"/>
    <n v="0"/>
    <n v="918576.45"/>
    <s v="Term"/>
    <s v="HLB010490Cleared30/5/22-RM31,599.50"/>
    <m/>
  </r>
  <r>
    <x v="142"/>
    <x v="7"/>
    <x v="3"/>
    <x v="189"/>
    <s v="C00000004"/>
    <x v="3"/>
    <x v="87"/>
    <n v="1"/>
    <s v="T120"/>
    <x v="4"/>
    <d v="2022-05-14T00:00:00"/>
    <x v="11"/>
    <x v="3"/>
    <n v="285"/>
    <n v="-285"/>
    <n v="0"/>
    <n v="918861.45"/>
    <s v="Term"/>
    <s v="HLB010490Cleared30/5/22-RM31,599.50"/>
    <m/>
  </r>
  <r>
    <x v="142"/>
    <x v="7"/>
    <x v="3"/>
    <x v="190"/>
    <s v="C00000004"/>
    <x v="3"/>
    <x v="87"/>
    <n v="4"/>
    <s v="T120"/>
    <x v="4"/>
    <d v="2022-05-14T00:00:00"/>
    <x v="11"/>
    <x v="3"/>
    <n v="1140"/>
    <n v="-1140"/>
    <n v="0"/>
    <n v="920001.45"/>
    <s v="Term"/>
    <s v="HLB010490Cleared30/5/22-RM31,599.50"/>
    <m/>
  </r>
  <r>
    <x v="142"/>
    <x v="7"/>
    <x v="3"/>
    <x v="190"/>
    <s v="C00000004"/>
    <x v="3"/>
    <x v="12"/>
    <n v="1"/>
    <s v="T120"/>
    <x v="4"/>
    <d v="2022-05-14T00:00:00"/>
    <x v="11"/>
    <x v="3"/>
    <n v="62.5"/>
    <n v="-62.5"/>
    <n v="0"/>
    <n v="920063.95"/>
    <s v="Term"/>
    <s v="HLB010490Cleared30/5/22-RM31,599.50"/>
    <m/>
  </r>
  <r>
    <x v="143"/>
    <x v="7"/>
    <x v="3"/>
    <x v="191"/>
    <s v="C00000004"/>
    <x v="3"/>
    <x v="7"/>
    <n v="3"/>
    <s v="T120"/>
    <x v="4"/>
    <d v="2022-05-17T00:00:00"/>
    <x v="11"/>
    <x v="3"/>
    <n v="6072"/>
    <n v="-6072"/>
    <n v="0"/>
    <n v="926135.95"/>
    <s v="Term"/>
    <s v="HLB010490Cleared30/5/22-RM31,599.50"/>
    <m/>
  </r>
  <r>
    <x v="143"/>
    <x v="7"/>
    <x v="3"/>
    <x v="191"/>
    <s v="C00000004"/>
    <x v="3"/>
    <x v="49"/>
    <n v="1"/>
    <s v="T120"/>
    <x v="4"/>
    <d v="2022-05-17T00:00:00"/>
    <x v="11"/>
    <x v="3"/>
    <n v="2024"/>
    <n v="-2024"/>
    <n v="0"/>
    <n v="928159.95"/>
    <s v="Term"/>
    <s v="HLB010490Cleared30/5/22-RM31,599.50"/>
    <m/>
  </r>
  <r>
    <x v="143"/>
    <x v="7"/>
    <x v="3"/>
    <x v="191"/>
    <s v="C00000004"/>
    <x v="3"/>
    <x v="17"/>
    <n v="1"/>
    <s v="T120"/>
    <x v="4"/>
    <d v="2022-05-17T00:00:00"/>
    <x v="11"/>
    <x v="3"/>
    <n v="390"/>
    <n v="-390"/>
    <n v="0"/>
    <n v="928549.95"/>
    <s v="Term"/>
    <s v="HLB010490Cleared30/5/22-RM31,599.50"/>
    <m/>
  </r>
  <r>
    <x v="144"/>
    <x v="7"/>
    <x v="3"/>
    <x v="192"/>
    <s v="C00000020"/>
    <x v="19"/>
    <x v="85"/>
    <n v="3"/>
    <s v="Cash"/>
    <x v="0"/>
    <d v="2022-01-18T00:00:00"/>
    <x v="7"/>
    <x v="3"/>
    <n v="6270"/>
    <n v="-6270"/>
    <n v="0"/>
    <n v="934819.95"/>
    <s v="Cash"/>
    <s v="Trsf 11/5/22 RM16,000.00"/>
    <m/>
  </r>
  <r>
    <x v="144"/>
    <x v="7"/>
    <x v="3"/>
    <x v="192"/>
    <s v="C00000020"/>
    <x v="19"/>
    <x v="90"/>
    <n v="4"/>
    <s v="Cash"/>
    <x v="0"/>
    <d v="2022-01-18T00:00:00"/>
    <x v="7"/>
    <x v="3"/>
    <n v="2352"/>
    <n v="-2352"/>
    <n v="0"/>
    <n v="937171.95"/>
    <s v="Cash"/>
    <s v="Trsf 11/5/22 RM16,000.00"/>
    <m/>
  </r>
  <r>
    <x v="144"/>
    <x v="7"/>
    <x v="3"/>
    <x v="192"/>
    <s v="C00000020"/>
    <x v="19"/>
    <x v="91"/>
    <n v="5"/>
    <s v="Cash"/>
    <x v="0"/>
    <d v="2022-01-18T00:00:00"/>
    <x v="7"/>
    <x v="3"/>
    <n v="1755"/>
    <n v="-1755"/>
    <n v="0"/>
    <n v="938926.95"/>
    <s v="Cash"/>
    <s v="Trsf 11/5/22 RM16,000.00"/>
    <m/>
  </r>
  <r>
    <x v="144"/>
    <x v="7"/>
    <x v="3"/>
    <x v="192"/>
    <s v="C00000020"/>
    <x v="19"/>
    <x v="71"/>
    <n v="1"/>
    <s v="Cash"/>
    <x v="0"/>
    <d v="2022-01-18T00:00:00"/>
    <x v="7"/>
    <x v="3"/>
    <n v="1000"/>
    <n v="-1000"/>
    <n v="0"/>
    <n v="939926.95"/>
    <s v="Cash"/>
    <s v="Trsf 11/5/22 RM16,000.00"/>
    <m/>
  </r>
  <r>
    <x v="144"/>
    <x v="7"/>
    <x v="3"/>
    <x v="192"/>
    <s v="C00000020"/>
    <x v="19"/>
    <x v="12"/>
    <n v="2"/>
    <s v="Cash"/>
    <x v="0"/>
    <d v="2022-01-18T00:00:00"/>
    <x v="7"/>
    <x v="3"/>
    <n v="125"/>
    <n v="-125"/>
    <n v="0"/>
    <n v="940051.95"/>
    <s v="Cash"/>
    <s v="Trsf 11/5/22 RM16,000.00"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n v="-12144"/>
    <n v="0"/>
    <n v="954892.75"/>
    <s v="Term"/>
    <s v="Trsf 21/4/2022 RM28,820.00"/>
    <m/>
  </r>
  <r>
    <x v="146"/>
    <x v="7"/>
    <x v="3"/>
    <x v="194"/>
    <s v="C00000010"/>
    <x v="9"/>
    <x v="12"/>
    <n v="10"/>
    <s v="T120"/>
    <x v="4"/>
    <d v="2022-05-24T00:00:00"/>
    <x v="11"/>
    <x v="3"/>
    <n v="550"/>
    <n v="-550"/>
    <n v="0"/>
    <n v="955442.75"/>
    <s v="Term"/>
    <s v="Trsf 21/4/2022 RM28,820.00"/>
    <m/>
  </r>
  <r>
    <x v="146"/>
    <x v="7"/>
    <x v="3"/>
    <x v="194"/>
    <s v="C00000010"/>
    <x v="9"/>
    <x v="60"/>
    <n v="4"/>
    <s v="T120"/>
    <x v="4"/>
    <d v="2022-05-24T00:00:00"/>
    <x v="11"/>
    <x v="3"/>
    <n v="340"/>
    <n v="-340"/>
    <n v="0"/>
    <n v="955782.75"/>
    <s v="Term"/>
    <s v="Trsf 21/4/2022 RM28,820.00"/>
    <m/>
  </r>
  <r>
    <x v="146"/>
    <x v="7"/>
    <x v="3"/>
    <x v="194"/>
    <s v="C00000010"/>
    <x v="9"/>
    <x v="37"/>
    <n v="1"/>
    <s v="T120"/>
    <x v="4"/>
    <d v="2022-05-24T00:00:00"/>
    <x v="11"/>
    <x v="3"/>
    <n v="440"/>
    <n v="-440"/>
    <n v="0"/>
    <n v="956222.75"/>
    <s v="Term"/>
    <s v="Trsf 21/4/2022 RM28,820.00"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n v="-10120"/>
    <n v="0"/>
    <n v="968651.75"/>
    <s v="Term"/>
    <s v="HLB010490Cleared30/5/22-RM31,599.50"/>
    <m/>
  </r>
  <r>
    <x v="148"/>
    <x v="7"/>
    <x v="3"/>
    <x v="196"/>
    <s v="C00000004"/>
    <x v="3"/>
    <x v="94"/>
    <n v="1"/>
    <s v="T120"/>
    <x v="4"/>
    <d v="2022-05-26T00:00:00"/>
    <x v="11"/>
    <x v="3"/>
    <n v="2024"/>
    <n v="-2024"/>
    <n v="0"/>
    <n v="970675.75"/>
    <s v="Term"/>
    <s v="HLB010490Cleared30/5/22-RM31,599.50"/>
    <m/>
  </r>
  <r>
    <x v="148"/>
    <x v="7"/>
    <x v="3"/>
    <x v="196"/>
    <s v="C00000004"/>
    <x v="3"/>
    <x v="87"/>
    <n v="5"/>
    <s v="T120"/>
    <x v="4"/>
    <d v="2022-05-26T00:00:00"/>
    <x v="11"/>
    <x v="3"/>
    <n v="1425"/>
    <n v="-1425"/>
    <n v="0"/>
    <n v="972100.75"/>
    <s v="Term"/>
    <s v="HLB010490Cleared30/5/22-RM31,599.50"/>
    <m/>
  </r>
  <r>
    <x v="148"/>
    <x v="7"/>
    <x v="3"/>
    <x v="196"/>
    <s v="C00000004"/>
    <x v="3"/>
    <x v="67"/>
    <n v="3"/>
    <s v="T120"/>
    <x v="4"/>
    <d v="2022-05-26T00:00:00"/>
    <x v="11"/>
    <x v="3"/>
    <n v="1539"/>
    <n v="-1539"/>
    <n v="0"/>
    <n v="973639.75"/>
    <s v="Term"/>
    <s v="HLB010490Cleared30/5/22-RM31,599.50"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n v="-340"/>
    <n v="0"/>
    <n v="980512.15"/>
    <s v="Term"/>
    <s v="HLB011600Cleared23/6/22-RM1,480.00"/>
    <m/>
  </r>
  <r>
    <x v="150"/>
    <x v="8"/>
    <x v="3"/>
    <x v="198"/>
    <s v="C00000004"/>
    <x v="3"/>
    <x v="87"/>
    <n v="4"/>
    <s v="T120"/>
    <x v="4"/>
    <d v="2022-06-15T00:00:00"/>
    <x v="1"/>
    <x v="3"/>
    <n v="1140"/>
    <n v="-1140"/>
    <n v="0"/>
    <n v="981652.15"/>
    <s v="Term"/>
    <s v="HLB011600Cleared23/6/22-RM1,480.00"/>
    <m/>
  </r>
  <r>
    <x v="151"/>
    <x v="8"/>
    <x v="3"/>
    <x v="199"/>
    <s v="C00000010"/>
    <x v="9"/>
    <x v="88"/>
    <n v="6"/>
    <s v="T120"/>
    <x v="4"/>
    <d v="2022-06-17T00:00:00"/>
    <x v="1"/>
    <x v="3"/>
    <n v="11880"/>
    <n v="-11880"/>
    <n v="0"/>
    <n v="993532.15"/>
    <s v="Term"/>
    <s v="Trsf 23/5/22 RM14,395.00"/>
    <m/>
  </r>
  <r>
    <x v="151"/>
    <x v="8"/>
    <x v="3"/>
    <x v="199"/>
    <s v="C00000010"/>
    <x v="9"/>
    <x v="95"/>
    <n v="5"/>
    <s v="T120"/>
    <x v="4"/>
    <d v="2022-06-17T00:00:00"/>
    <x v="1"/>
    <x v="3"/>
    <n v="1425"/>
    <n v="-1425"/>
    <n v="0"/>
    <n v="994957.15"/>
    <s v="Term"/>
    <s v="Trsf 23/5/22 RM14,395.00"/>
    <m/>
  </r>
  <r>
    <x v="151"/>
    <x v="8"/>
    <x v="3"/>
    <x v="199"/>
    <s v="C00000010"/>
    <x v="9"/>
    <x v="12"/>
    <n v="5"/>
    <s v="T120"/>
    <x v="4"/>
    <d v="2022-06-17T00:00:00"/>
    <x v="1"/>
    <x v="3"/>
    <n v="275"/>
    <n v="-275"/>
    <n v="0"/>
    <n v="995232.15"/>
    <s v="Term"/>
    <s v="Trsf 23/5/22 RM14,395.00"/>
    <m/>
  </r>
  <r>
    <x v="151"/>
    <x v="8"/>
    <x v="3"/>
    <x v="199"/>
    <s v="C00000010"/>
    <x v="9"/>
    <x v="48"/>
    <n v="1"/>
    <s v="T120"/>
    <x v="4"/>
    <d v="2022-06-17T00:00:00"/>
    <x v="1"/>
    <x v="3"/>
    <n v="375"/>
    <n v="-375"/>
    <n v="0"/>
    <n v="995607.15"/>
    <s v="Term"/>
    <s v="Trsf 23/5/22 RM14,395.00"/>
    <m/>
  </r>
  <r>
    <x v="151"/>
    <x v="8"/>
    <x v="3"/>
    <x v="199"/>
    <s v="C00000010"/>
    <x v="9"/>
    <x v="37"/>
    <n v="1"/>
    <s v="T120"/>
    <x v="4"/>
    <d v="2022-06-17T00:00:00"/>
    <x v="1"/>
    <x v="3"/>
    <n v="440"/>
    <n v="-440"/>
    <n v="0"/>
    <n v="996047.15"/>
    <s v="Term"/>
    <s v="Trsf 23/5/22 RM14,395.00"/>
    <m/>
  </r>
  <r>
    <x v="152"/>
    <x v="8"/>
    <x v="3"/>
    <x v="200"/>
    <s v="C00000009"/>
    <x v="8"/>
    <x v="92"/>
    <n v="2"/>
    <s v="T60"/>
    <x v="3"/>
    <d v="2022-04-19T00:00:00"/>
    <x v="10"/>
    <x v="3"/>
    <n v="3960"/>
    <n v="-3960"/>
    <n v="0"/>
    <n v="1000007.15"/>
    <s v="Term"/>
    <s v="HLIB 015672dd250522 RM5,940,00"/>
    <m/>
  </r>
  <r>
    <x v="152"/>
    <x v="8"/>
    <x v="3"/>
    <x v="200"/>
    <s v="C00000009"/>
    <x v="8"/>
    <x v="96"/>
    <n v="1"/>
    <s v="T60"/>
    <x v="3"/>
    <d v="2022-04-19T00:00:00"/>
    <x v="10"/>
    <x v="3"/>
    <n v="1980"/>
    <n v="-1980"/>
    <n v="0"/>
    <n v="1001987.15"/>
    <s v="Term"/>
    <s v="HLIB 015672dd250522 RM5,940,00"/>
    <m/>
  </r>
  <r>
    <x v="153"/>
    <x v="8"/>
    <x v="3"/>
    <x v="201"/>
    <s v="C00000003"/>
    <x v="2"/>
    <x v="85"/>
    <n v="3"/>
    <s v="T45"/>
    <x v="1"/>
    <d v="2022-04-05T00:00:00"/>
    <x v="10"/>
    <x v="3"/>
    <n v="6336"/>
    <n v="-6336"/>
    <n v="0"/>
    <n v="1008323.15"/>
    <s v="Term"/>
    <s v="RHB001565cleared14/3/22-RM2,000.00(partial), RHB001566cleared21/3/22-RM2,000.00(partial), RHB001567cleared28/3/22-RM2,000.00(partial), RHB001569cleared11/4/22-RM1,586.00(336.00partial)"/>
    <m/>
  </r>
  <r>
    <x v="153"/>
    <x v="8"/>
    <x v="3"/>
    <x v="201"/>
    <s v="C00000003"/>
    <x v="2"/>
    <x v="12"/>
    <n v="4"/>
    <s v="T45"/>
    <x v="1"/>
    <d v="2022-04-05T00:00:00"/>
    <x v="10"/>
    <x v="3"/>
    <n v="260"/>
    <n v="-260"/>
    <n v="0"/>
    <n v="1008583.15"/>
    <s v="Term"/>
    <s v="RHB001569cleared11/4/22-RM1,586.00"/>
    <m/>
  </r>
  <r>
    <x v="153"/>
    <x v="8"/>
    <x v="3"/>
    <x v="201"/>
    <s v="C00000003"/>
    <x v="2"/>
    <x v="4"/>
    <n v="6"/>
    <s v="T45"/>
    <x v="1"/>
    <d v="2022-04-05T00:00:00"/>
    <x v="10"/>
    <x v="3"/>
    <n v="630"/>
    <n v="-630"/>
    <n v="0"/>
    <n v="1009213.15"/>
    <s v="Term"/>
    <s v="RHB001569cleared11/4/22-RM1,586.00"/>
    <m/>
  </r>
  <r>
    <x v="153"/>
    <x v="8"/>
    <x v="3"/>
    <x v="201"/>
    <s v="C00000003"/>
    <x v="2"/>
    <x v="25"/>
    <n v="1"/>
    <s v="T45"/>
    <x v="1"/>
    <d v="2022-04-05T00:00:00"/>
    <x v="10"/>
    <x v="3"/>
    <n v="45"/>
    <n v="-45"/>
    <n v="0"/>
    <n v="1009258.15"/>
    <s v="Term"/>
    <s v="RHB001569cleared11/4/22-RM1,586.00"/>
    <m/>
  </r>
  <r>
    <x v="154"/>
    <x v="8"/>
    <x v="3"/>
    <x v="202"/>
    <s v="C00000021"/>
    <x v="21"/>
    <x v="85"/>
    <n v="2"/>
    <s v="Cash"/>
    <x v="0"/>
    <d v="2022-02-21T00:00:00"/>
    <x v="8"/>
    <x v="3"/>
    <n v="3960"/>
    <n v="-3960"/>
    <n v="0"/>
    <n v="1013218.15"/>
    <s v="Cash"/>
    <s v="PBB395355cleared31/3/22 RM5,822.00"/>
    <m/>
  </r>
  <r>
    <x v="154"/>
    <x v="8"/>
    <x v="3"/>
    <x v="202"/>
    <s v="C00000021"/>
    <x v="21"/>
    <x v="95"/>
    <n v="6"/>
    <s v="Cash"/>
    <x v="0"/>
    <d v="2022-02-21T00:00:00"/>
    <x v="8"/>
    <x v="3"/>
    <n v="1692"/>
    <n v="-1692"/>
    <n v="0"/>
    <n v="1014910.15"/>
    <s v="Cash"/>
    <s v="PBB395355cleared31/3/22 RM5,822.01"/>
    <m/>
  </r>
  <r>
    <x v="154"/>
    <x v="8"/>
    <x v="3"/>
    <x v="202"/>
    <s v="C00000021"/>
    <x v="21"/>
    <x v="60"/>
    <n v="2"/>
    <s v="Cash"/>
    <x v="0"/>
    <d v="2022-02-21T00:00:00"/>
    <x v="8"/>
    <x v="3"/>
    <n v="170"/>
    <n v="-170"/>
    <n v="0"/>
    <n v="1015080.15"/>
    <s v="Cash"/>
    <s v="PBB395355cleared31/3/22 RM5,822.02"/>
    <m/>
  </r>
  <r>
    <x v="154"/>
    <x v="8"/>
    <x v="3"/>
    <x v="203"/>
    <s v="C00000006"/>
    <x v="5"/>
    <x v="42"/>
    <n v="1"/>
    <s v="Cash"/>
    <x v="0"/>
    <d v="2022-02-21T00:00:00"/>
    <x v="8"/>
    <x v="3"/>
    <n v="175"/>
    <n v="-175"/>
    <n v="0"/>
    <n v="1015255.15"/>
    <s v="Cash"/>
    <s v="RHB 934926 cleared18/4/22-RM2,580.50"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n v="-4180"/>
    <n v="0"/>
    <n v="1025312.4500000001"/>
    <s v="Cash"/>
    <s v="Trsf 11/5/22 RM16,000.00(1,149.30partial), Trsf 17/5/22 RM10,000.00(3,030.70partial)"/>
    <m/>
  </r>
  <r>
    <x v="156"/>
    <x v="8"/>
    <x v="3"/>
    <x v="205"/>
    <s v="C00000020"/>
    <x v="19"/>
    <x v="92"/>
    <n v="1"/>
    <s v="Cash"/>
    <x v="0"/>
    <d v="2022-02-24T00:00:00"/>
    <x v="8"/>
    <x v="3"/>
    <n v="2090"/>
    <n v="-2090"/>
    <n v="0"/>
    <n v="1027402.4500000001"/>
    <s v="Cash"/>
    <s v="Trsf 17/5/22 RM10,000.00"/>
    <m/>
  </r>
  <r>
    <x v="156"/>
    <x v="8"/>
    <x v="3"/>
    <x v="205"/>
    <s v="C00000020"/>
    <x v="19"/>
    <x v="91"/>
    <n v="1"/>
    <s v="Cash"/>
    <x v="0"/>
    <d v="2022-02-24T00:00:00"/>
    <x v="8"/>
    <x v="3"/>
    <n v="351"/>
    <n v="-351"/>
    <n v="0"/>
    <n v="1027753.4500000001"/>
    <s v="Cash"/>
    <s v="Trsf 17/5/22 RM10,000.00"/>
    <m/>
  </r>
  <r>
    <x v="156"/>
    <x v="8"/>
    <x v="3"/>
    <x v="205"/>
    <s v="C00000020"/>
    <x v="19"/>
    <x v="71"/>
    <n v="1"/>
    <s v="Cash"/>
    <x v="0"/>
    <d v="2022-02-24T00:00:00"/>
    <x v="8"/>
    <x v="3"/>
    <n v="1000"/>
    <n v="-1000"/>
    <n v="0"/>
    <n v="1028753.4500000001"/>
    <s v="Cash"/>
    <s v="Trsf 17/5/22 RM10,000.00"/>
    <m/>
  </r>
  <r>
    <x v="156"/>
    <x v="8"/>
    <x v="3"/>
    <x v="205"/>
    <s v="C00000020"/>
    <x v="19"/>
    <x v="60"/>
    <n v="4"/>
    <s v="Cash"/>
    <x v="0"/>
    <d v="2022-02-24T00:00:00"/>
    <x v="8"/>
    <x v="3"/>
    <n v="340"/>
    <n v="-340"/>
    <n v="0"/>
    <n v="1029093.4500000001"/>
    <s v="Cash"/>
    <s v="Trsf 17/5/22 RM10,000.00"/>
    <m/>
  </r>
  <r>
    <x v="157"/>
    <x v="8"/>
    <x v="3"/>
    <x v="206"/>
    <s v="C00000020"/>
    <x v="19"/>
    <x v="85"/>
    <n v="1"/>
    <s v="Cash"/>
    <x v="0"/>
    <d v="2022-02-26T00:00:00"/>
    <x v="8"/>
    <x v="3"/>
    <n v="2090"/>
    <n v="-2090"/>
    <n v="0"/>
    <n v="1031183.4500000001"/>
    <s v="Cash"/>
    <s v="Trsf 17/5/22 RM10,000.00"/>
    <m/>
  </r>
  <r>
    <x v="157"/>
    <x v="8"/>
    <x v="3"/>
    <x v="206"/>
    <s v="C00000020"/>
    <x v="19"/>
    <x v="90"/>
    <n v="1"/>
    <s v="Cash"/>
    <x v="0"/>
    <d v="2022-02-26T00:00:00"/>
    <x v="8"/>
    <x v="3"/>
    <n v="588"/>
    <n v="-588"/>
    <n v="0"/>
    <n v="1031771.4500000001"/>
    <s v="Cash"/>
    <s v="Trsf 17/5/22 RM10,000.00"/>
    <m/>
  </r>
  <r>
    <x v="157"/>
    <x v="8"/>
    <x v="3"/>
    <x v="207"/>
    <s v="C00000003"/>
    <x v="2"/>
    <x v="87"/>
    <n v="1"/>
    <s v="T45"/>
    <x v="1"/>
    <d v="2022-04-12T00:00:00"/>
    <x v="10"/>
    <x v="3"/>
    <n v="315"/>
    <n v="-315"/>
    <n v="0"/>
    <n v="1032086.4500000001"/>
    <s v="Cash"/>
    <s v="RHB001569cleared11/4/22-RM1,586.00"/>
    <m/>
  </r>
  <r>
    <x v="158"/>
    <x v="9"/>
    <x v="3"/>
    <x v="208"/>
    <s v="C00000021"/>
    <x v="21"/>
    <x v="85"/>
    <n v="2"/>
    <s v="Cash"/>
    <x v="0"/>
    <d v="2022-03-05T00:00:00"/>
    <x v="9"/>
    <x v="3"/>
    <n v="3960"/>
    <n v="-3960"/>
    <n v="0"/>
    <n v="1036046.4500000001"/>
    <s v="Cash"/>
    <s v="PBB395356cleared11/4/22 RM6,301.00"/>
    <m/>
  </r>
  <r>
    <x v="158"/>
    <x v="9"/>
    <x v="3"/>
    <x v="208"/>
    <s v="C00000021"/>
    <x v="21"/>
    <x v="95"/>
    <n v="8"/>
    <s v="Cash"/>
    <x v="0"/>
    <d v="2022-03-05T00:00:00"/>
    <x v="9"/>
    <x v="3"/>
    <n v="2256"/>
    <n v="-2256"/>
    <n v="0"/>
    <n v="1038302.4500000001"/>
    <s v="Cash"/>
    <s v="PBB395356cleared11/4/22 RM6,301.00"/>
    <m/>
  </r>
  <r>
    <x v="158"/>
    <x v="9"/>
    <x v="3"/>
    <x v="208"/>
    <s v="C00000021"/>
    <x v="21"/>
    <x v="60"/>
    <n v="1"/>
    <s v="Cash"/>
    <x v="0"/>
    <d v="2022-03-05T00:00:00"/>
    <x v="9"/>
    <x v="3"/>
    <n v="85"/>
    <n v="-85"/>
    <n v="0"/>
    <n v="1038387.4500000001"/>
    <s v="Cash"/>
    <s v="PBB395356cleared11/4/22 RM6,301.00"/>
    <m/>
  </r>
  <r>
    <x v="159"/>
    <x v="9"/>
    <x v="3"/>
    <x v="209"/>
    <s v="C00000022"/>
    <x v="22"/>
    <x v="96"/>
    <n v="1"/>
    <s v="Cash"/>
    <x v="0"/>
    <d v="2022-03-08T00:00:00"/>
    <x v="9"/>
    <x v="3"/>
    <n v="2112"/>
    <n v="-2112"/>
    <n v="0"/>
    <n v="1040499.4500000001"/>
    <s v="Cash"/>
    <s v="Trsf 23/3/22 RM5,328.00"/>
    <m/>
  </r>
  <r>
    <x v="159"/>
    <x v="9"/>
    <x v="3"/>
    <x v="209"/>
    <s v="C00000022"/>
    <x v="22"/>
    <x v="97"/>
    <n v="1"/>
    <s v="Cash"/>
    <x v="0"/>
    <d v="2022-03-08T00:00:00"/>
    <x v="9"/>
    <x v="3"/>
    <n v="320"/>
    <n v="-320"/>
    <n v="0"/>
    <n v="1040819.4500000001"/>
    <s v="Cash"/>
    <s v="Trsf 23/3/22 RM5,328.00"/>
    <m/>
  </r>
  <r>
    <x v="159"/>
    <x v="9"/>
    <x v="3"/>
    <x v="209"/>
    <s v="C00000022"/>
    <x v="22"/>
    <x v="98"/>
    <n v="1"/>
    <s v="Cash"/>
    <x v="0"/>
    <d v="2022-03-08T00:00:00"/>
    <x v="9"/>
    <x v="3"/>
    <n v="337.5"/>
    <n v="-337.5"/>
    <n v="0"/>
    <n v="1041156.9500000001"/>
    <s v="Cash"/>
    <s v="Trsf 23/3/22 RM5,328.00"/>
    <m/>
  </r>
  <r>
    <x v="159"/>
    <x v="9"/>
    <x v="3"/>
    <x v="209"/>
    <s v="C00000022"/>
    <x v="22"/>
    <x v="99"/>
    <n v="2"/>
    <s v="Cash"/>
    <x v="0"/>
    <d v="2022-03-08T00:00:00"/>
    <x v="9"/>
    <x v="3"/>
    <n v="480"/>
    <n v="-480"/>
    <n v="0"/>
    <n v="1041636.9500000001"/>
    <s v="Cash"/>
    <s v="Trsf 23/3/22 RM5,328.00"/>
    <m/>
  </r>
  <r>
    <x v="159"/>
    <x v="9"/>
    <x v="3"/>
    <x v="209"/>
    <s v="C00000022"/>
    <x v="22"/>
    <x v="90"/>
    <n v="1"/>
    <s v="Cash"/>
    <x v="0"/>
    <d v="2022-03-08T00:00:00"/>
    <x v="9"/>
    <x v="3"/>
    <n v="588"/>
    <n v="-588"/>
    <n v="0"/>
    <n v="1042224.9500000001"/>
    <s v="Cash"/>
    <s v="Trsf 23/3/22 RM5,328.00"/>
    <m/>
  </r>
  <r>
    <x v="159"/>
    <x v="9"/>
    <x v="3"/>
    <x v="209"/>
    <s v="C00000022"/>
    <x v="22"/>
    <x v="87"/>
    <n v="2"/>
    <s v="Cash"/>
    <x v="0"/>
    <d v="2022-03-08T00:00:00"/>
    <x v="9"/>
    <x v="3"/>
    <n v="588"/>
    <n v="-588"/>
    <n v="0"/>
    <n v="1042812.9500000001"/>
    <s v="Cash"/>
    <s v="Trsf 23/3/22 RM5,328.00"/>
    <m/>
  </r>
  <r>
    <x v="159"/>
    <x v="9"/>
    <x v="3"/>
    <x v="209"/>
    <s v="C00000022"/>
    <x v="22"/>
    <x v="91"/>
    <n v="1"/>
    <s v="Cash"/>
    <x v="0"/>
    <d v="2022-03-08T00:00:00"/>
    <x v="9"/>
    <x v="3"/>
    <n v="337.5"/>
    <n v="-337.5"/>
    <n v="0"/>
    <n v="1043150.4500000001"/>
    <s v="Cash"/>
    <s v="Trsf 23/3/22 RM5,328.00"/>
    <m/>
  </r>
  <r>
    <x v="159"/>
    <x v="9"/>
    <x v="3"/>
    <x v="209"/>
    <s v="C00000022"/>
    <x v="22"/>
    <x v="4"/>
    <n v="1"/>
    <s v="Cash"/>
    <x v="0"/>
    <d v="2022-03-08T00:00:00"/>
    <x v="9"/>
    <x v="3"/>
    <n v="110"/>
    <n v="-110"/>
    <n v="0"/>
    <n v="1043260.4500000001"/>
    <s v="Cash"/>
    <s v="Trsf 23/3/22 RM5,328.00"/>
    <m/>
  </r>
  <r>
    <x v="159"/>
    <x v="9"/>
    <x v="3"/>
    <x v="210"/>
    <s v="C00000010"/>
    <x v="9"/>
    <x v="88"/>
    <n v="6"/>
    <s v="T120"/>
    <x v="4"/>
    <d v="2022-07-06T00:00:00"/>
    <x v="4"/>
    <x v="3"/>
    <n v="11880"/>
    <n v="-11880"/>
    <n v="0"/>
    <n v="1055140.4500000002"/>
    <s v="Term"/>
    <s v="Trsf 27/6/22 RM29,465.00"/>
    <m/>
  </r>
  <r>
    <x v="159"/>
    <x v="9"/>
    <x v="3"/>
    <x v="210"/>
    <s v="C00000010"/>
    <x v="9"/>
    <x v="95"/>
    <n v="10"/>
    <s v="T120"/>
    <x v="4"/>
    <d v="2022-07-06T00:00:00"/>
    <x v="4"/>
    <x v="3"/>
    <n v="2850"/>
    <n v="-2850"/>
    <n v="0"/>
    <n v="1057990.4500000002"/>
    <s v="Term"/>
    <s v="Trsf 27/6/22 RM29,465.00"/>
    <m/>
  </r>
  <r>
    <x v="159"/>
    <x v="9"/>
    <x v="3"/>
    <x v="210"/>
    <s v="C00000010"/>
    <x v="9"/>
    <x v="12"/>
    <n v="10"/>
    <s v="T120"/>
    <x v="4"/>
    <d v="2022-07-06T00:00:00"/>
    <x v="4"/>
    <x v="3"/>
    <n v="550"/>
    <n v="-550"/>
    <n v="0"/>
    <n v="1058540.4500000002"/>
    <s v="Term"/>
    <s v="Trsf 27/6/22 RM29,465.00"/>
    <m/>
  </r>
  <r>
    <x v="160"/>
    <x v="9"/>
    <x v="3"/>
    <x v="211"/>
    <s v="C00000022"/>
    <x v="22"/>
    <x v="12"/>
    <n v="1"/>
    <s v="Cash"/>
    <x v="0"/>
    <d v="2022-03-09T00:00:00"/>
    <x v="9"/>
    <x v="3"/>
    <n v="65"/>
    <n v="-65"/>
    <n v="0"/>
    <n v="1058605.4500000002"/>
    <s v="Cash"/>
    <s v="Trsf 23/3/22 RM5,328.00"/>
    <m/>
  </r>
  <r>
    <x v="161"/>
    <x v="9"/>
    <x v="3"/>
    <x v="212"/>
    <s v="C00000019"/>
    <x v="18"/>
    <x v="92"/>
    <n v="2"/>
    <s v="Cash"/>
    <x v="0"/>
    <d v="2022-03-11T00:00:00"/>
    <x v="9"/>
    <x v="3"/>
    <n v="4136"/>
    <n v="-4136"/>
    <n v="0"/>
    <n v="1062741.4500000002"/>
    <s v="Cash"/>
    <s v="Trsf 11/3/22 RM6,379.90"/>
    <m/>
  </r>
  <r>
    <x v="161"/>
    <x v="9"/>
    <x v="3"/>
    <x v="212"/>
    <s v="C00000019"/>
    <x v="18"/>
    <x v="67"/>
    <n v="3"/>
    <s v="Cash"/>
    <x v="0"/>
    <d v="2022-03-11T00:00:00"/>
    <x v="9"/>
    <x v="3"/>
    <n v="1571.3999999999999"/>
    <n v="-1571.3999999999999"/>
    <n v="0"/>
    <n v="1064312.8500000001"/>
    <s v="Cash"/>
    <s v="Trsf 11/3/22 RM6,379.90"/>
    <m/>
  </r>
  <r>
    <x v="161"/>
    <x v="9"/>
    <x v="3"/>
    <x v="212"/>
    <s v="C00000019"/>
    <x v="18"/>
    <x v="12"/>
    <n v="5"/>
    <s v="Cash"/>
    <x v="0"/>
    <d v="2022-03-11T00:00:00"/>
    <x v="9"/>
    <x v="3"/>
    <n v="312.5"/>
    <n v="-312.5"/>
    <n v="0"/>
    <n v="1064625.3500000001"/>
    <s v="Cash"/>
    <s v="Trsf 11/3/22 RM6,379.90"/>
    <m/>
  </r>
  <r>
    <x v="161"/>
    <x v="9"/>
    <x v="3"/>
    <x v="212"/>
    <s v="C00000019"/>
    <x v="18"/>
    <x v="52"/>
    <n v="1"/>
    <s v="Cash"/>
    <x v="0"/>
    <d v="2022-03-11T00:00:00"/>
    <x v="9"/>
    <x v="3"/>
    <n v="360"/>
    <n v="-360"/>
    <n v="0"/>
    <n v="1064985.3500000001"/>
    <s v="Cash"/>
    <s v="Trsf 11/3/22 RM6,379.90"/>
    <m/>
  </r>
  <r>
    <x v="162"/>
    <x v="9"/>
    <x v="3"/>
    <x v="213"/>
    <s v="C00000022"/>
    <x v="22"/>
    <x v="52"/>
    <n v="1"/>
    <s v="Cash"/>
    <x v="0"/>
    <d v="2022-03-12T00:00:00"/>
    <x v="9"/>
    <x v="3"/>
    <n v="390"/>
    <n v="-390"/>
    <n v="0"/>
    <n v="1065375.3500000001"/>
    <s v="Cash"/>
    <s v="Trsf 23/3/22 RM5,328.00"/>
    <m/>
  </r>
  <r>
    <x v="162"/>
    <x v="9"/>
    <x v="3"/>
    <x v="214"/>
    <s v="C00000006"/>
    <x v="5"/>
    <x v="88"/>
    <n v="1"/>
    <s v="Cash"/>
    <x v="0"/>
    <d v="2022-03-12T00:00:00"/>
    <x v="9"/>
    <x v="3"/>
    <n v="2068"/>
    <n v="-2068"/>
    <n v="0"/>
    <n v="1067443.3500000001"/>
    <s v="Cash"/>
    <s v="RHB 934926 cleared18/4/22-RM2,580.50"/>
    <m/>
  </r>
  <r>
    <x v="163"/>
    <x v="9"/>
    <x v="3"/>
    <x v="215"/>
    <s v="C00000020"/>
    <x v="19"/>
    <x v="85"/>
    <n v="1"/>
    <s v="Cash"/>
    <x v="0"/>
    <d v="2022-03-14T00:00:00"/>
    <x v="9"/>
    <x v="3"/>
    <n v="2090"/>
    <n v="-2090"/>
    <n v="0"/>
    <n v="1069533.3500000001"/>
    <s v="Cash"/>
    <s v="Trsf 17/5/22 RM10,000.00(510.30partial), Trsf 19/5/22 RM10,000.00(1,579.70partial)"/>
    <m/>
  </r>
  <r>
    <x v="163"/>
    <x v="9"/>
    <x v="3"/>
    <x v="215"/>
    <s v="C00000020"/>
    <x v="19"/>
    <x v="90"/>
    <n v="1"/>
    <s v="Cash"/>
    <x v="0"/>
    <d v="2022-03-14T00:00:00"/>
    <x v="9"/>
    <x v="3"/>
    <n v="588"/>
    <n v="-588"/>
    <n v="0"/>
    <n v="1070121.3500000001"/>
    <s v="Cash"/>
    <s v="Trsf 19/5/22 RM10,000.00"/>
    <m/>
  </r>
  <r>
    <x v="163"/>
    <x v="9"/>
    <x v="3"/>
    <x v="215"/>
    <s v="C00000020"/>
    <x v="19"/>
    <x v="91"/>
    <n v="1"/>
    <s v="Cash"/>
    <x v="0"/>
    <d v="2022-03-14T00:00:00"/>
    <x v="9"/>
    <x v="3"/>
    <n v="351"/>
    <n v="-351"/>
    <n v="0"/>
    <n v="1070472.3500000001"/>
    <s v="Cash"/>
    <s v="Trsf 19/5/22 RM10,000.00"/>
    <m/>
  </r>
  <r>
    <x v="164"/>
    <x v="9"/>
    <x v="3"/>
    <x v="216"/>
    <s v="C00000010"/>
    <x v="9"/>
    <x v="88"/>
    <n v="6"/>
    <s v="T120"/>
    <x v="4"/>
    <d v="2022-07-13T00:00:00"/>
    <x v="4"/>
    <x v="3"/>
    <n v="11880"/>
    <n v="-11880"/>
    <n v="0"/>
    <n v="1082352.3500000001"/>
    <s v="Cash"/>
    <s v="Trsf 27/6/22 RM29,465.00"/>
    <m/>
  </r>
  <r>
    <x v="164"/>
    <x v="9"/>
    <x v="3"/>
    <x v="216"/>
    <s v="C00000010"/>
    <x v="9"/>
    <x v="95"/>
    <n v="5"/>
    <s v="T120"/>
    <x v="4"/>
    <d v="2022-07-13T00:00:00"/>
    <x v="4"/>
    <x v="3"/>
    <n v="1425"/>
    <n v="-1425"/>
    <n v="0"/>
    <n v="1083777.3500000001"/>
    <s v="Cash"/>
    <s v="Trsf 27/6/22 RM29,465.00"/>
    <m/>
  </r>
  <r>
    <x v="164"/>
    <x v="9"/>
    <x v="3"/>
    <x v="216"/>
    <s v="C00000010"/>
    <x v="9"/>
    <x v="37"/>
    <n v="2"/>
    <s v="T120"/>
    <x v="4"/>
    <d v="2022-07-13T00:00:00"/>
    <x v="4"/>
    <x v="3"/>
    <n v="880"/>
    <n v="-880"/>
    <n v="0"/>
    <n v="1084657.3500000001"/>
    <s v="Cash"/>
    <s v="Trsf 27/6/22 RM29,465.00"/>
    <m/>
  </r>
  <r>
    <x v="164"/>
    <x v="9"/>
    <x v="3"/>
    <x v="217"/>
    <s v="C00000020"/>
    <x v="19"/>
    <x v="85"/>
    <n v="3"/>
    <s v="Cash"/>
    <x v="0"/>
    <d v="2022-03-15T00:00:00"/>
    <x v="9"/>
    <x v="3"/>
    <n v="6270"/>
    <n v="-6270"/>
    <n v="0"/>
    <n v="1090927.3500000001"/>
    <s v="Cash"/>
    <s v="Trsf 19/5/22 RM10,000.00"/>
    <m/>
  </r>
  <r>
    <x v="164"/>
    <x v="9"/>
    <x v="3"/>
    <x v="217"/>
    <s v="C00000020"/>
    <x v="19"/>
    <x v="90"/>
    <n v="6"/>
    <s v="Cash"/>
    <x v="0"/>
    <d v="2022-03-15T00:00:00"/>
    <x v="9"/>
    <x v="3"/>
    <n v="3528"/>
    <n v="-3528"/>
    <n v="0"/>
    <n v="1094455.3500000001"/>
    <s v="Cash"/>
    <s v="Trsf 19/5/22 RM10,000.00(1,211.30partial), Trsf 20/5/22 RM9,000.00(2,316.70partial)"/>
    <m/>
  </r>
  <r>
    <x v="164"/>
    <x v="9"/>
    <x v="3"/>
    <x v="217"/>
    <s v="C00000020"/>
    <x v="19"/>
    <x v="91"/>
    <n v="1"/>
    <s v="Cash"/>
    <x v="0"/>
    <d v="2022-03-15T00:00:00"/>
    <x v="9"/>
    <x v="3"/>
    <n v="351"/>
    <n v="-351"/>
    <n v="0"/>
    <n v="1094806.3500000001"/>
    <s v="Cash"/>
    <s v="Trsf 20/5/22 RM9,000.00"/>
    <m/>
  </r>
  <r>
    <x v="164"/>
    <x v="9"/>
    <x v="3"/>
    <x v="217"/>
    <s v="C00000020"/>
    <x v="19"/>
    <x v="41"/>
    <n v="3"/>
    <s v="Cash"/>
    <x v="0"/>
    <d v="2022-03-15T00:00:00"/>
    <x v="9"/>
    <x v="3"/>
    <n v="936"/>
    <n v="-936"/>
    <n v="0"/>
    <n v="1095742.3500000001"/>
    <s v="Cash"/>
    <s v="Trsf 20/5/22 RM9,000.00"/>
    <m/>
  </r>
  <r>
    <x v="164"/>
    <x v="9"/>
    <x v="3"/>
    <x v="217"/>
    <s v="C00000020"/>
    <x v="19"/>
    <x v="60"/>
    <n v="4"/>
    <s v="Cash"/>
    <x v="0"/>
    <d v="2022-03-15T00:00:00"/>
    <x v="9"/>
    <x v="3"/>
    <n v="340"/>
    <n v="-340"/>
    <n v="0"/>
    <n v="1096082.3500000001"/>
    <s v="Cash"/>
    <s v="Trsf 20/5/22 RM9,000.00"/>
    <m/>
  </r>
  <r>
    <x v="165"/>
    <x v="9"/>
    <x v="3"/>
    <x v="218"/>
    <s v="C00000019"/>
    <x v="18"/>
    <x v="93"/>
    <n v="3"/>
    <s v="Cash"/>
    <x v="0"/>
    <d v="2022-03-17T00:00:00"/>
    <x v="9"/>
    <x v="3"/>
    <n v="315"/>
    <n v="-315"/>
    <n v="0"/>
    <n v="1096397.3500000001"/>
    <s v="Cash"/>
    <s v="Trsf 17/3/22 RM315.00"/>
    <m/>
  </r>
  <r>
    <x v="166"/>
    <x v="9"/>
    <x v="3"/>
    <x v="219"/>
    <s v="C00000020"/>
    <x v="19"/>
    <x v="15"/>
    <n v="3"/>
    <s v="Cash"/>
    <x v="0"/>
    <d v="2022-03-18T00:00:00"/>
    <x v="9"/>
    <x v="3"/>
    <n v="6270"/>
    <n v="-6270"/>
    <n v="0"/>
    <n v="1102667.3500000001"/>
    <s v="Cash"/>
    <s v="Trsf 20/5/22 RM9,000.00(5,056.30partial), Trsf 1/6/22 RM27,000.00(1,213.70partial)"/>
    <m/>
  </r>
  <r>
    <x v="166"/>
    <x v="9"/>
    <x v="3"/>
    <x v="219"/>
    <s v="C00000020"/>
    <x v="19"/>
    <x v="100"/>
    <n v="7"/>
    <s v="Cash"/>
    <x v="0"/>
    <d v="2022-03-18T00:00:00"/>
    <x v="9"/>
    <x v="3"/>
    <n v="2058"/>
    <n v="-2058"/>
    <n v="0"/>
    <n v="1104725.3500000001"/>
    <s v="Cash"/>
    <s v="Trsf 1/6/22 RM27,000.00"/>
    <m/>
  </r>
  <r>
    <x v="166"/>
    <x v="9"/>
    <x v="3"/>
    <x v="219"/>
    <s v="C00000020"/>
    <x v="19"/>
    <x v="101"/>
    <n v="5"/>
    <s v="Cash"/>
    <x v="0"/>
    <d v="2022-03-18T00:00:00"/>
    <x v="9"/>
    <x v="3"/>
    <n v="1560"/>
    <n v="-1560"/>
    <n v="0"/>
    <n v="1106285.3500000001"/>
    <s v="Cash"/>
    <s v="Trsf 1/6/22 RM27,000.00"/>
    <m/>
  </r>
  <r>
    <x v="167"/>
    <x v="9"/>
    <x v="3"/>
    <x v="220"/>
    <s v="C00000021"/>
    <x v="21"/>
    <x v="15"/>
    <n v="2"/>
    <s v="Cash"/>
    <x v="0"/>
    <d v="2022-03-19T00:00:00"/>
    <x v="9"/>
    <x v="3"/>
    <n v="4048"/>
    <n v="-4048"/>
    <n v="0"/>
    <n v="1110333.3500000001"/>
    <s v="Cash"/>
    <s v="PBB395357cleared27/5/22 RM8,127.50"/>
    <m/>
  </r>
  <r>
    <x v="167"/>
    <x v="9"/>
    <x v="3"/>
    <x v="220"/>
    <s v="C00000021"/>
    <x v="21"/>
    <x v="100"/>
    <n v="6"/>
    <s v="Cash"/>
    <x v="0"/>
    <d v="2022-03-19T00:00:00"/>
    <x v="9"/>
    <x v="3"/>
    <n v="1710"/>
    <n v="-1710"/>
    <n v="0"/>
    <n v="1112043.3500000001"/>
    <s v="Cash"/>
    <s v="PBB395357cleared27/5/22 RM8,127.50"/>
    <m/>
  </r>
  <r>
    <x v="167"/>
    <x v="9"/>
    <x v="3"/>
    <x v="220"/>
    <s v="C00000021"/>
    <x v="21"/>
    <x v="60"/>
    <n v="2"/>
    <s v="Cash"/>
    <x v="0"/>
    <d v="2022-03-19T00:00:00"/>
    <x v="9"/>
    <x v="3"/>
    <n v="170"/>
    <n v="-170"/>
    <n v="0"/>
    <n v="1112213.3500000001"/>
    <s v="Cash"/>
    <s v="PBB395357cleared27/5/22 RM8,127.50"/>
    <m/>
  </r>
  <r>
    <x v="167"/>
    <x v="9"/>
    <x v="3"/>
    <x v="220"/>
    <s v="C00000021"/>
    <x v="21"/>
    <x v="102"/>
    <n v="1"/>
    <s v="Cash"/>
    <x v="0"/>
    <d v="2022-03-19T00:00:00"/>
    <x v="9"/>
    <x v="3"/>
    <n v="175"/>
    <n v="-175"/>
    <n v="0"/>
    <n v="1112388.3500000001"/>
    <s v="Cash"/>
    <s v="PBB395357cleared27/5/22 RM8,127.50"/>
    <m/>
  </r>
  <r>
    <x v="167"/>
    <x v="9"/>
    <x v="3"/>
    <x v="220"/>
    <s v="C00000021"/>
    <x v="21"/>
    <x v="103"/>
    <n v="1"/>
    <s v="Cash"/>
    <x v="0"/>
    <d v="2022-03-19T00:00:00"/>
    <x v="9"/>
    <x v="3"/>
    <n v="390"/>
    <n v="-390"/>
    <n v="0"/>
    <n v="1112778.3500000001"/>
    <s v="Cash"/>
    <s v="PBB395357cleared27/5/22 RM8,127.50"/>
    <m/>
  </r>
  <r>
    <x v="167"/>
    <x v="9"/>
    <x v="3"/>
    <x v="220"/>
    <s v="C00000021"/>
    <x v="21"/>
    <x v="12"/>
    <n v="10"/>
    <s v="Cash"/>
    <x v="0"/>
    <d v="2022-03-19T00:00:00"/>
    <x v="9"/>
    <x v="3"/>
    <n v="575"/>
    <n v="-575"/>
    <n v="0"/>
    <n v="1113353.3500000001"/>
    <s v="Cash"/>
    <s v="PBB395357cleared27/5/22 RM8,127.50"/>
    <m/>
  </r>
  <r>
    <x v="167"/>
    <x v="9"/>
    <x v="3"/>
    <x v="220"/>
    <s v="C00000021"/>
    <x v="21"/>
    <x v="104"/>
    <n v="1"/>
    <s v="Cash"/>
    <x v="0"/>
    <d v="2022-03-19T00:00:00"/>
    <x v="9"/>
    <x v="3"/>
    <n v="1059.5"/>
    <n v="-1059.5"/>
    <n v="0"/>
    <n v="1114412.8500000001"/>
    <s v="Cash"/>
    <s v="PBB395357cleared27/5/22 RM8,127.50"/>
    <m/>
  </r>
  <r>
    <x v="168"/>
    <x v="9"/>
    <x v="3"/>
    <x v="221"/>
    <s v="C00000022"/>
    <x v="5"/>
    <x v="98"/>
    <n v="1"/>
    <s v="Cash"/>
    <x v="0"/>
    <d v="2022-03-21T00:00:00"/>
    <x v="9"/>
    <x v="3"/>
    <n v="337.5"/>
    <n v="-337.5"/>
    <n v="0"/>
    <n v="1114750.3500000001"/>
    <s v="Cash"/>
    <s v="RHB 934926 cleared18/4/22-RM2,580.50"/>
    <m/>
  </r>
  <r>
    <x v="169"/>
    <x v="9"/>
    <x v="3"/>
    <x v="222"/>
    <s v="C00000020"/>
    <x v="19"/>
    <x v="15"/>
    <n v="3"/>
    <s v="Cash"/>
    <x v="0"/>
    <d v="2022-03-23T00:00:00"/>
    <x v="9"/>
    <x v="3"/>
    <n v="6270"/>
    <n v="-6270"/>
    <n v="0"/>
    <n v="1121020.3500000001"/>
    <s v="Cash"/>
    <s v="Trsf 1/6/22 RM27,000.00"/>
    <m/>
  </r>
  <r>
    <x v="169"/>
    <x v="9"/>
    <x v="3"/>
    <x v="222"/>
    <s v="C00000020"/>
    <x v="19"/>
    <x v="100"/>
    <n v="4"/>
    <s v="Cash"/>
    <x v="0"/>
    <d v="2022-03-23T00:00:00"/>
    <x v="9"/>
    <x v="3"/>
    <n v="1176"/>
    <n v="-1176"/>
    <n v="0"/>
    <n v="1122196.3500000001"/>
    <s v="Cash"/>
    <s v="Trsf 1/6/22 RM27,000.00"/>
    <m/>
  </r>
  <r>
    <x v="169"/>
    <x v="9"/>
    <x v="3"/>
    <x v="222"/>
    <s v="C00000020"/>
    <x v="19"/>
    <x v="101"/>
    <n v="4"/>
    <s v="Cash"/>
    <x v="0"/>
    <d v="2022-03-23T00:00:00"/>
    <x v="9"/>
    <x v="3"/>
    <n v="1248"/>
    <n v="-1248"/>
    <n v="0"/>
    <n v="1123444.3500000001"/>
    <s v="Cash"/>
    <s v="Trsf 1/6/22 RM27,000.00"/>
    <m/>
  </r>
  <r>
    <x v="169"/>
    <x v="9"/>
    <x v="3"/>
    <x v="222"/>
    <s v="C00000020"/>
    <x v="19"/>
    <x v="12"/>
    <n v="2"/>
    <s v="Cash"/>
    <x v="0"/>
    <d v="2022-03-23T00:00:00"/>
    <x v="9"/>
    <x v="3"/>
    <n v="125"/>
    <n v="-125"/>
    <n v="0"/>
    <n v="1123569.3500000001"/>
    <s v="Cash"/>
    <s v="Trsf 1/6/22 RM27,000.00"/>
    <m/>
  </r>
  <r>
    <x v="170"/>
    <x v="9"/>
    <x v="3"/>
    <x v="223"/>
    <s v="C00000020"/>
    <x v="19"/>
    <x v="7"/>
    <n v="4"/>
    <s v="Cash"/>
    <x v="0"/>
    <d v="2022-03-25T00:00:00"/>
    <x v="9"/>
    <x v="3"/>
    <n v="8360"/>
    <n v="-8360"/>
    <n v="0"/>
    <n v="1131929.3500000001"/>
    <s v="Cash"/>
    <s v="Trsf 1/6/22 RM27,000.00"/>
    <m/>
  </r>
  <r>
    <x v="170"/>
    <x v="9"/>
    <x v="3"/>
    <x v="223"/>
    <s v="C00000020"/>
    <x v="19"/>
    <x v="100"/>
    <n v="10"/>
    <s v="Cash"/>
    <x v="0"/>
    <d v="2022-03-25T00:00:00"/>
    <x v="9"/>
    <x v="3"/>
    <n v="2940"/>
    <n v="-2940"/>
    <n v="0"/>
    <n v="1134869.3500000001"/>
    <s v="Cash"/>
    <s v="Trsf 1/6/22 RM27,000.00"/>
    <m/>
  </r>
  <r>
    <x v="170"/>
    <x v="9"/>
    <x v="3"/>
    <x v="223"/>
    <s v="C00000020"/>
    <x v="19"/>
    <x v="101"/>
    <n v="6"/>
    <s v="Cash"/>
    <x v="0"/>
    <d v="2022-03-25T00:00:00"/>
    <x v="9"/>
    <x v="3"/>
    <n v="1872"/>
    <n v="-1872"/>
    <n v="0"/>
    <n v="1136741.3500000001"/>
    <s v="Cash"/>
    <s v="Trsf 1/6/22 RM27,000.00"/>
    <m/>
  </r>
  <r>
    <x v="170"/>
    <x v="9"/>
    <x v="3"/>
    <x v="223"/>
    <s v="C00000020"/>
    <x v="19"/>
    <x v="12"/>
    <n v="4"/>
    <s v="Cash"/>
    <x v="0"/>
    <d v="2022-03-25T00:00:00"/>
    <x v="9"/>
    <x v="3"/>
    <n v="250"/>
    <n v="-250"/>
    <n v="0"/>
    <n v="1136991.3500000001"/>
    <s v="Cash"/>
    <s v="Trsf 1/6/22 RM27,000.00(177.30partial), Trs23/6/22 RM7,000.00(72.70partial) "/>
    <m/>
  </r>
  <r>
    <x v="170"/>
    <x v="9"/>
    <x v="3"/>
    <x v="223"/>
    <s v="C00000020"/>
    <x v="19"/>
    <x v="105"/>
    <n v="1"/>
    <s v="Cash"/>
    <x v="0"/>
    <d v="2022-03-25T00:00:00"/>
    <x v="9"/>
    <x v="3"/>
    <n v="1000"/>
    <n v="-1000"/>
    <n v="0"/>
    <n v="1137991.3500000001"/>
    <s v="Cash"/>
    <s v="Trsf23/6/22 RM7,000.00"/>
    <m/>
  </r>
  <r>
    <x v="171"/>
    <x v="9"/>
    <x v="3"/>
    <x v="224"/>
    <s v="C00000001"/>
    <x v="0"/>
    <x v="15"/>
    <n v="1"/>
    <s v="Cash"/>
    <x v="0"/>
    <d v="2022-03-29T00:00:00"/>
    <x v="9"/>
    <x v="3"/>
    <n v="2068"/>
    <n v="-2068"/>
    <n v="0"/>
    <n v="1140059.3500000001"/>
    <s v="Cash"/>
    <s v="Trsf 30/3/22 RM3,232.00"/>
    <m/>
  </r>
  <r>
    <x v="171"/>
    <x v="9"/>
    <x v="3"/>
    <x v="224"/>
    <s v="C00000001"/>
    <x v="0"/>
    <x v="100"/>
    <n v="4"/>
    <s v="Cash"/>
    <x v="0"/>
    <d v="2022-03-29T00:00:00"/>
    <x v="9"/>
    <x v="3"/>
    <n v="1164"/>
    <n v="-1164"/>
    <n v="0"/>
    <n v="1141223.3500000001"/>
    <s v="Cash"/>
    <s v="Trsf 30/3/22 RM3,232.00"/>
    <m/>
  </r>
  <r>
    <x v="171"/>
    <x v="9"/>
    <x v="3"/>
    <x v="225"/>
    <s v="C00000020"/>
    <x v="19"/>
    <x v="7"/>
    <n v="2"/>
    <s v="Cash"/>
    <x v="0"/>
    <d v="2022-03-29T00:00:00"/>
    <x v="9"/>
    <x v="3"/>
    <n v="4180"/>
    <n v="-4180"/>
    <n v="0"/>
    <n v="1145403.3500000001"/>
    <s v="Cash"/>
    <s v="Trsf23/6/22 RM7,000.00"/>
    <m/>
  </r>
  <r>
    <x v="171"/>
    <x v="9"/>
    <x v="3"/>
    <x v="225"/>
    <s v="C00000020"/>
    <x v="19"/>
    <x v="100"/>
    <n v="8"/>
    <s v="Cash"/>
    <x v="0"/>
    <d v="2022-03-29T00:00:00"/>
    <x v="9"/>
    <x v="3"/>
    <n v="2352"/>
    <n v="-2352"/>
    <n v="0"/>
    <n v="1147755.3500000001"/>
    <s v="Cash"/>
    <s v="Trsf23/6/22 RM7,000.00(RM1,747.30partial), Trsf20/7/22 RM10,700.00(RM604.70partial)"/>
    <m/>
  </r>
  <r>
    <x v="171"/>
    <x v="9"/>
    <x v="3"/>
    <x v="225"/>
    <s v="C00000020"/>
    <x v="19"/>
    <x v="101"/>
    <n v="3"/>
    <s v="Cash"/>
    <x v="0"/>
    <d v="2022-03-29T00:00:00"/>
    <x v="9"/>
    <x v="3"/>
    <n v="936"/>
    <n v="-936"/>
    <n v="0"/>
    <n v="1148691.3500000001"/>
    <s v="Cash"/>
    <s v="Trsf20/7/22 RM10,700.00(RM936.00)"/>
    <m/>
  </r>
  <r>
    <x v="171"/>
    <x v="9"/>
    <x v="3"/>
    <x v="225"/>
    <s v="C00000020"/>
    <x v="19"/>
    <x v="12"/>
    <n v="2"/>
    <s v="Cash"/>
    <x v="0"/>
    <d v="2022-03-29T00:00:00"/>
    <x v="9"/>
    <x v="3"/>
    <n v="125"/>
    <n v="-125"/>
    <n v="0"/>
    <n v="1148816.3500000001"/>
    <s v="Cash"/>
    <s v="Trsf20/7/22 RM10,700.00(RM125.00)"/>
    <m/>
  </r>
  <r>
    <x v="172"/>
    <x v="9"/>
    <x v="3"/>
    <x v="226"/>
    <s v="C00000023"/>
    <x v="23"/>
    <x v="7"/>
    <n v="1"/>
    <s v="Cash"/>
    <x v="0"/>
    <d v="2022-03-31T00:00:00"/>
    <x v="9"/>
    <x v="3"/>
    <n v="2090"/>
    <n v="-2090"/>
    <n v="0"/>
    <n v="1150906.3500000001"/>
    <s v="Cash"/>
    <s v="Trsf 31/3/22 RM3,555.00"/>
    <m/>
  </r>
  <r>
    <x v="172"/>
    <x v="9"/>
    <x v="3"/>
    <x v="226"/>
    <s v="C00000023"/>
    <x v="23"/>
    <x v="106"/>
    <n v="4"/>
    <s v="Cash"/>
    <x v="0"/>
    <d v="2022-03-31T00:00:00"/>
    <x v="9"/>
    <x v="3"/>
    <n v="340"/>
    <n v="-340"/>
    <n v="0"/>
    <n v="1151246.3500000001"/>
    <s v="Cash"/>
    <s v="Trsf 31/3/22 RM3,555.00"/>
    <m/>
  </r>
  <r>
    <x v="172"/>
    <x v="9"/>
    <x v="3"/>
    <x v="226"/>
    <s v="C00000023"/>
    <x v="23"/>
    <x v="105"/>
    <n v="1"/>
    <s v="Cash"/>
    <x v="0"/>
    <d v="2022-03-31T00:00:00"/>
    <x v="9"/>
    <x v="3"/>
    <n v="1000"/>
    <n v="-1000"/>
    <n v="0"/>
    <n v="1152246.3500000001"/>
    <s v="Cash"/>
    <s v="Trsf 31/3/22 RM3,555.00"/>
    <m/>
  </r>
  <r>
    <x v="172"/>
    <x v="9"/>
    <x v="3"/>
    <x v="226"/>
    <s v="C00000023"/>
    <x v="23"/>
    <x v="12"/>
    <n v="2"/>
    <s v="Cash"/>
    <x v="0"/>
    <d v="2022-03-31T00:00:00"/>
    <x v="9"/>
    <x v="3"/>
    <n v="125"/>
    <n v="-125"/>
    <n v="0"/>
    <n v="1152371.3500000001"/>
    <s v="Cash"/>
    <s v="Trsf 31/3/22 RM3,555.00"/>
    <m/>
  </r>
  <r>
    <x v="173"/>
    <x v="10"/>
    <x v="3"/>
    <x v="227"/>
    <s v="C00000021"/>
    <x v="21"/>
    <x v="15"/>
    <n v="2"/>
    <s v="Cash"/>
    <x v="0"/>
    <d v="2022-04-01T00:00:00"/>
    <x v="10"/>
    <x v="3"/>
    <n v="4136"/>
    <n v="-4136"/>
    <n v="0"/>
    <n v="1156507.3500000001"/>
    <s v="Cash"/>
    <s v="PBB395362cleared28/4/22 RM6,083.50"/>
    <m/>
  </r>
  <r>
    <x v="173"/>
    <x v="10"/>
    <x v="3"/>
    <x v="227"/>
    <s v="C00000021"/>
    <x v="21"/>
    <x v="100"/>
    <n v="3"/>
    <s v="Cash"/>
    <x v="0"/>
    <d v="2022-04-01T00:00:00"/>
    <x v="10"/>
    <x v="3"/>
    <n v="855"/>
    <n v="-855"/>
    <n v="0"/>
    <n v="1157362.3500000001"/>
    <s v="Cash"/>
    <s v="PBB395362cleared28/4/22 RM6,083.50"/>
    <m/>
  </r>
  <r>
    <x v="173"/>
    <x v="10"/>
    <x v="3"/>
    <x v="227"/>
    <s v="C00000021"/>
    <x v="21"/>
    <x v="106"/>
    <n v="2"/>
    <s v="Cash"/>
    <x v="0"/>
    <d v="2022-04-01T00:00:00"/>
    <x v="10"/>
    <x v="3"/>
    <n v="170"/>
    <n v="-170"/>
    <n v="0"/>
    <n v="1157532.3500000001"/>
    <s v="Cash"/>
    <s v="PBB395362cleared28/4/22 RM6,083.50"/>
    <m/>
  </r>
  <r>
    <x v="173"/>
    <x v="10"/>
    <x v="3"/>
    <x v="227"/>
    <s v="C00000021"/>
    <x v="21"/>
    <x v="12"/>
    <n v="10"/>
    <s v="Cash"/>
    <x v="0"/>
    <d v="2022-04-01T00:00:00"/>
    <x v="10"/>
    <x v="3"/>
    <n v="575"/>
    <n v="-575"/>
    <n v="0"/>
    <n v="1158107.3500000001"/>
    <s v="Cash"/>
    <s v="PBB395362cleared28/4/22 RM6,083.50"/>
    <m/>
  </r>
  <r>
    <x v="173"/>
    <x v="10"/>
    <x v="3"/>
    <x v="227"/>
    <s v="C00000021"/>
    <x v="21"/>
    <x v="107"/>
    <n v="1"/>
    <s v="Cash"/>
    <x v="0"/>
    <d v="2022-04-01T00:00:00"/>
    <x v="10"/>
    <x v="3"/>
    <n v="347.5"/>
    <n v="-347.5"/>
    <n v="0"/>
    <n v="1158454.8500000001"/>
    <s v="Cash"/>
    <s v="PBB395362cleared28/4/22 RM6,083.50"/>
    <m/>
  </r>
  <r>
    <x v="173"/>
    <x v="10"/>
    <x v="3"/>
    <x v="228"/>
    <s v="C00000020"/>
    <x v="19"/>
    <x v="15"/>
    <n v="1"/>
    <s v="Cash"/>
    <x v="0"/>
    <d v="2022-04-01T00:00:00"/>
    <x v="10"/>
    <x v="3"/>
    <n v="2090"/>
    <n v="-2090"/>
    <n v="0"/>
    <n v="1160544.8500000001"/>
    <s v="Cash"/>
    <s v="Trsf20/7/22 RM10,700.00(2,090.00)"/>
    <m/>
  </r>
  <r>
    <x v="173"/>
    <x v="10"/>
    <x v="3"/>
    <x v="228"/>
    <s v="C00000020"/>
    <x v="19"/>
    <x v="7"/>
    <n v="2"/>
    <s v="Cash"/>
    <x v="0"/>
    <d v="2022-04-01T00:00:00"/>
    <x v="10"/>
    <x v="3"/>
    <n v="4180"/>
    <n v="-4180"/>
    <n v="0"/>
    <n v="1164724.8500000001"/>
    <s v="Cash"/>
    <s v="Trsf20/7/22 RM10,700.00(4,180.00)"/>
    <m/>
  </r>
  <r>
    <x v="173"/>
    <x v="10"/>
    <x v="3"/>
    <x v="228"/>
    <s v="C00000020"/>
    <x v="19"/>
    <x v="108"/>
    <n v="3"/>
    <s v="Cash"/>
    <x v="0"/>
    <d v="2022-04-01T00:00:00"/>
    <x v="10"/>
    <x v="3"/>
    <n v="1764"/>
    <n v="-1764"/>
    <n v="0"/>
    <n v="1166488.8500000001"/>
    <s v="Cash"/>
    <s v="Trsf20/7/22 RM10,700.00(RM1,764.00)"/>
    <m/>
  </r>
  <r>
    <x v="173"/>
    <x v="10"/>
    <x v="3"/>
    <x v="228"/>
    <s v="C00000020"/>
    <x v="19"/>
    <x v="101"/>
    <n v="3"/>
    <s v="Cash"/>
    <x v="0"/>
    <d v="2022-04-01T00:00:00"/>
    <x v="10"/>
    <x v="3"/>
    <n v="936"/>
    <n v="-936"/>
    <n v="0"/>
    <n v="1167424.8500000001"/>
    <s v="Cash"/>
    <s v="Trsf20/7/22 RM10,700.00(RM936.00)"/>
    <m/>
  </r>
  <r>
    <x v="173"/>
    <x v="10"/>
    <x v="3"/>
    <x v="228"/>
    <s v="C00000020"/>
    <x v="19"/>
    <x v="12"/>
    <n v="3"/>
    <s v="Cash"/>
    <x v="0"/>
    <d v="2022-04-01T00:00:00"/>
    <x v="10"/>
    <x v="3"/>
    <n v="187.5"/>
    <n v="-187.5"/>
    <n v="0"/>
    <n v="1167612.3500000001"/>
    <s v="Cash"/>
    <s v="Trsf20/7/22 RM10,700.00(RM64.30), Trsf 19/8/22 RM3,000.00(123.20partial)"/>
    <m/>
  </r>
  <r>
    <x v="173"/>
    <x v="10"/>
    <x v="3"/>
    <x v="229"/>
    <s v="C00000022"/>
    <x v="22"/>
    <x v="7"/>
    <n v="1"/>
    <s v="Cash"/>
    <x v="0"/>
    <d v="2022-04-01T00:00:00"/>
    <x v="10"/>
    <x v="3"/>
    <n v="2112"/>
    <n v="-2112"/>
    <n v="0"/>
    <n v="1169724.3500000001"/>
    <s v="Cash"/>
    <s v="Trsf 9/5/22 RM4,070.00"/>
    <m/>
  </r>
  <r>
    <x v="173"/>
    <x v="10"/>
    <x v="3"/>
    <x v="229"/>
    <s v="C00000022"/>
    <x v="22"/>
    <x v="87"/>
    <n v="2"/>
    <s v="Cash"/>
    <x v="0"/>
    <d v="2022-04-01T00:00:00"/>
    <x v="10"/>
    <x v="3"/>
    <n v="588"/>
    <n v="-588"/>
    <n v="0"/>
    <n v="1170312.3500000001"/>
    <s v="Cash"/>
    <s v="Trsf 9/5/22 RM4,070.00"/>
    <m/>
  </r>
  <r>
    <x v="173"/>
    <x v="10"/>
    <x v="3"/>
    <x v="229"/>
    <s v="C00000022"/>
    <x v="22"/>
    <x v="101"/>
    <n v="1"/>
    <s v="Cash"/>
    <x v="0"/>
    <d v="2022-04-01T00:00:00"/>
    <x v="10"/>
    <x v="3"/>
    <n v="300"/>
    <n v="-300"/>
    <n v="0"/>
    <n v="1170612.3500000001"/>
    <s v="Cash"/>
    <s v="Trsf 9/5/22 RM4,070.00"/>
    <m/>
  </r>
  <r>
    <x v="173"/>
    <x v="10"/>
    <x v="3"/>
    <x v="229"/>
    <s v="C00000022"/>
    <x v="22"/>
    <x v="99"/>
    <n v="2"/>
    <s v="Cash"/>
    <x v="0"/>
    <d v="2022-04-01T00:00:00"/>
    <x v="10"/>
    <x v="3"/>
    <n v="480"/>
    <n v="-480"/>
    <n v="0"/>
    <n v="1171092.3500000001"/>
    <s v="Cash"/>
    <s v="Trsf 9/5/22 RM4,070.00"/>
    <m/>
  </r>
  <r>
    <x v="174"/>
    <x v="10"/>
    <x v="3"/>
    <x v="230"/>
    <s v="C00000020"/>
    <x v="19"/>
    <x v="7"/>
    <n v="3"/>
    <s v="Cash"/>
    <x v="0"/>
    <d v="2022-04-05T00:00:00"/>
    <x v="10"/>
    <x v="3"/>
    <n v="6270"/>
    <n v="-2876.8"/>
    <n v="3393.2"/>
    <n v="1177362.3500000001"/>
    <s v="Cash"/>
    <s v="Trsf 19/8/22 RM3,000.00(2,876.80partial)"/>
    <m/>
  </r>
  <r>
    <x v="174"/>
    <x v="10"/>
    <x v="3"/>
    <x v="230"/>
    <s v="C00000020"/>
    <x v="19"/>
    <x v="100"/>
    <n v="6"/>
    <s v="Cash"/>
    <x v="0"/>
    <d v="2022-04-05T00:00:00"/>
    <x v="10"/>
    <x v="3"/>
    <n v="1764"/>
    <m/>
    <n v="1764"/>
    <n v="1179126.3500000001"/>
    <s v="Cash"/>
    <m/>
    <m/>
  </r>
  <r>
    <x v="174"/>
    <x v="10"/>
    <x v="3"/>
    <x v="230"/>
    <s v="C00000020"/>
    <x v="19"/>
    <x v="101"/>
    <n v="3"/>
    <s v="Cash"/>
    <x v="0"/>
    <d v="2022-04-05T00:00:00"/>
    <x v="10"/>
    <x v="3"/>
    <n v="936"/>
    <m/>
    <n v="936"/>
    <n v="1180062.3500000001"/>
    <s v="Cash"/>
    <m/>
    <m/>
  </r>
  <r>
    <x v="174"/>
    <x v="10"/>
    <x v="3"/>
    <x v="230"/>
    <s v="C00000020"/>
    <x v="19"/>
    <x v="12"/>
    <n v="3"/>
    <s v="Cash"/>
    <x v="0"/>
    <d v="2022-04-05T00:00:00"/>
    <x v="10"/>
    <x v="3"/>
    <n v="187.5"/>
    <m/>
    <n v="187.5"/>
    <n v="1180249.8500000001"/>
    <s v="Cash"/>
    <m/>
    <m/>
  </r>
  <r>
    <x v="174"/>
    <x v="10"/>
    <x v="3"/>
    <x v="230"/>
    <s v="C00000020"/>
    <x v="19"/>
    <x v="105"/>
    <n v="1"/>
    <s v="Cash"/>
    <x v="0"/>
    <d v="2022-04-05T00:00:00"/>
    <x v="10"/>
    <x v="3"/>
    <n v="1000"/>
    <m/>
    <n v="1000"/>
    <n v="1181249.8500000001"/>
    <s v="Cash"/>
    <m/>
    <m/>
  </r>
  <r>
    <x v="174"/>
    <x v="10"/>
    <x v="3"/>
    <x v="230"/>
    <s v="C00000020"/>
    <x v="19"/>
    <x v="106"/>
    <n v="4"/>
    <s v="Cash"/>
    <x v="0"/>
    <d v="2022-04-05T00:00:00"/>
    <x v="10"/>
    <x v="3"/>
    <n v="340"/>
    <m/>
    <n v="340"/>
    <n v="1181589.8500000001"/>
    <s v="Cash"/>
    <m/>
    <m/>
  </r>
  <r>
    <x v="175"/>
    <x v="10"/>
    <x v="3"/>
    <x v="231"/>
    <s v="C00000019"/>
    <x v="18"/>
    <x v="7"/>
    <n v="2"/>
    <s v="Cash"/>
    <x v="0"/>
    <d v="2022-04-08T00:00:00"/>
    <x v="10"/>
    <x v="3"/>
    <n v="4136"/>
    <n v="-4136"/>
    <n v="0"/>
    <n v="1185725.8500000001"/>
    <s v="Cash"/>
    <s v="Trsf 10/4/22 RM6,361.10"/>
    <m/>
  </r>
  <r>
    <x v="175"/>
    <x v="10"/>
    <x v="3"/>
    <x v="231"/>
    <s v="C00000019"/>
    <x v="18"/>
    <x v="67"/>
    <n v="2"/>
    <s v="Cash"/>
    <x v="0"/>
    <d v="2022-04-08T00:00:00"/>
    <x v="10"/>
    <x v="3"/>
    <n v="1047.5999999999999"/>
    <n v="-1047.5999999999999"/>
    <n v="0"/>
    <n v="1186773.4500000002"/>
    <s v="Cash"/>
    <s v="Trsf 10/4/22 RM6,361.10"/>
    <m/>
  </r>
  <r>
    <x v="175"/>
    <x v="10"/>
    <x v="3"/>
    <x v="231"/>
    <s v="C00000019"/>
    <x v="18"/>
    <x v="12"/>
    <n v="3"/>
    <s v="Cash"/>
    <x v="0"/>
    <d v="2022-04-08T00:00:00"/>
    <x v="10"/>
    <x v="3"/>
    <n v="187.5"/>
    <n v="-187.5"/>
    <n v="0"/>
    <n v="1186960.9500000002"/>
    <s v="Cash"/>
    <s v="Trsf 10/4/22 RM6,361.10"/>
    <m/>
  </r>
  <r>
    <x v="175"/>
    <x v="10"/>
    <x v="3"/>
    <x v="231"/>
    <s v="C00000019"/>
    <x v="18"/>
    <x v="52"/>
    <n v="2"/>
    <s v="Cash"/>
    <x v="0"/>
    <d v="2022-04-08T00:00:00"/>
    <x v="10"/>
    <x v="3"/>
    <n v="780"/>
    <n v="-780"/>
    <n v="0"/>
    <n v="1187740.9500000002"/>
    <s v="Cash"/>
    <s v="Trsf 10/4/22 RM6,361.10"/>
    <m/>
  </r>
  <r>
    <x v="175"/>
    <x v="10"/>
    <x v="3"/>
    <x v="231"/>
    <s v="C00000019"/>
    <x v="18"/>
    <x v="93"/>
    <n v="2"/>
    <s v="Cash"/>
    <x v="0"/>
    <d v="2022-04-08T00:00:00"/>
    <x v="10"/>
    <x v="3"/>
    <n v="210"/>
    <n v="-210"/>
    <n v="0"/>
    <n v="1187950.9500000002"/>
    <s v="Cash"/>
    <s v="Trsf 10/4/22 RM6,361.10"/>
    <m/>
  </r>
  <r>
    <x v="175"/>
    <x v="10"/>
    <x v="3"/>
    <x v="232"/>
    <s v="C00000003"/>
    <x v="2"/>
    <x v="15"/>
    <n v="3"/>
    <s v="T45"/>
    <x v="1"/>
    <d v="2022-05-23T00:00:00"/>
    <x v="11"/>
    <x v="3"/>
    <n v="6336"/>
    <n v="-6336"/>
    <n v="0"/>
    <n v="1194286.9500000002"/>
    <s v="Term"/>
    <s v="RHB 001601cleared17/5/22-RM1,500.00, 3cleared23/5/22-RM1,500.00, 4cleared30/5/22-RM1,500.00, 6cleared8/6/22-RM816.00, 5cleared13/6/22-RM2,000.00(1020.00partial)"/>
    <m/>
  </r>
  <r>
    <x v="175"/>
    <x v="10"/>
    <x v="3"/>
    <x v="232"/>
    <s v="C00000003"/>
    <x v="2"/>
    <x v="12"/>
    <n v="4"/>
    <s v="T45"/>
    <x v="1"/>
    <d v="2022-05-23T00:00:00"/>
    <x v="11"/>
    <x v="3"/>
    <n v="260"/>
    <n v="-260"/>
    <n v="0"/>
    <n v="1194546.9500000002"/>
    <s v="Term"/>
    <s v="RHB 001605cleared13/6/22-RM2,000.00"/>
    <m/>
  </r>
  <r>
    <x v="175"/>
    <x v="10"/>
    <x v="3"/>
    <x v="232"/>
    <s v="C00000003"/>
    <x v="2"/>
    <x v="4"/>
    <n v="6"/>
    <s v="T45"/>
    <x v="1"/>
    <d v="2022-05-23T00:00:00"/>
    <x v="11"/>
    <x v="3"/>
    <n v="630"/>
    <n v="-630"/>
    <n v="0"/>
    <n v="1195176.9500000002"/>
    <s v="Term"/>
    <s v="RHB 001605cleared13/6/22-RM2,000.00"/>
    <m/>
  </r>
  <r>
    <x v="175"/>
    <x v="10"/>
    <x v="3"/>
    <x v="232"/>
    <s v="C00000003"/>
    <x v="2"/>
    <x v="25"/>
    <n v="2"/>
    <s v="T45"/>
    <x v="1"/>
    <d v="2022-05-23T00:00:00"/>
    <x v="11"/>
    <x v="3"/>
    <n v="90"/>
    <n v="-90"/>
    <n v="0"/>
    <n v="1195266.9500000002"/>
    <s v="Term"/>
    <s v="RHB 001605cleared13/6/22-RM2,000.00"/>
    <m/>
  </r>
  <r>
    <x v="176"/>
    <x v="10"/>
    <x v="3"/>
    <x v="233"/>
    <s v="C00000009"/>
    <x v="8"/>
    <x v="7"/>
    <n v="2"/>
    <s v="T60"/>
    <x v="3"/>
    <d v="2022-06-08T00:00:00"/>
    <x v="1"/>
    <x v="3"/>
    <n v="3960"/>
    <n v="-3960"/>
    <n v="0"/>
    <n v="1199226.9500000002"/>
    <s v="Term"/>
    <s v="Chq HL 015688 dd 24/8/22"/>
    <m/>
  </r>
  <r>
    <x v="176"/>
    <x v="10"/>
    <x v="3"/>
    <x v="233"/>
    <s v="C00000009"/>
    <x v="8"/>
    <x v="108"/>
    <n v="1"/>
    <s v="T60"/>
    <x v="3"/>
    <d v="2022-06-08T00:00:00"/>
    <x v="1"/>
    <x v="3"/>
    <n v="570"/>
    <n v="-570"/>
    <n v="0"/>
    <n v="1199796.9500000002"/>
    <s v="Term"/>
    <s v="Chq HL 015688 dd 24/8/22"/>
    <m/>
  </r>
  <r>
    <x v="176"/>
    <x v="10"/>
    <x v="3"/>
    <x v="233"/>
    <s v="C00000009"/>
    <x v="8"/>
    <x v="109"/>
    <n v="1"/>
    <s v="T60"/>
    <x v="3"/>
    <d v="2022-06-08T00:00:00"/>
    <x v="1"/>
    <x v="3"/>
    <n v="513"/>
    <n v="-513"/>
    <n v="0"/>
    <n v="1200309.9500000002"/>
    <s v="Term"/>
    <s v="Chq HL 015688 dd 24/8/22"/>
    <m/>
  </r>
  <r>
    <x v="176"/>
    <x v="10"/>
    <x v="3"/>
    <x v="234"/>
    <s v="C00000020"/>
    <x v="19"/>
    <x v="15"/>
    <n v="3"/>
    <s v="Cash"/>
    <x v="0"/>
    <d v="2022-04-09T00:00:00"/>
    <x v="10"/>
    <x v="3"/>
    <n v="6270"/>
    <m/>
    <n v="6270"/>
    <n v="1206579.9500000002"/>
    <s v="Cash"/>
    <m/>
    <m/>
  </r>
  <r>
    <x v="176"/>
    <x v="10"/>
    <x v="3"/>
    <x v="234"/>
    <s v="C00000020"/>
    <x v="19"/>
    <x v="100"/>
    <n v="4"/>
    <s v="Cash"/>
    <x v="0"/>
    <d v="2022-04-09T00:00:00"/>
    <x v="10"/>
    <x v="3"/>
    <n v="1176"/>
    <m/>
    <n v="1176"/>
    <n v="1207755.9500000002"/>
    <s v="Cash"/>
    <m/>
    <m/>
  </r>
  <r>
    <x v="176"/>
    <x v="10"/>
    <x v="3"/>
    <x v="234"/>
    <s v="C00000020"/>
    <x v="19"/>
    <x v="101"/>
    <n v="3"/>
    <s v="Cash"/>
    <x v="0"/>
    <d v="2022-04-09T00:00:00"/>
    <x v="10"/>
    <x v="3"/>
    <n v="936"/>
    <m/>
    <n v="936"/>
    <n v="1208691.9500000002"/>
    <s v="Cash"/>
    <m/>
    <m/>
  </r>
  <r>
    <x v="176"/>
    <x v="10"/>
    <x v="3"/>
    <x v="234"/>
    <s v="C00000020"/>
    <x v="19"/>
    <x v="12"/>
    <n v="3"/>
    <s v="Cash"/>
    <x v="0"/>
    <d v="2022-04-09T00:00:00"/>
    <x v="10"/>
    <x v="3"/>
    <n v="187.5"/>
    <m/>
    <n v="187.5"/>
    <n v="1208879.4500000002"/>
    <s v="Cash"/>
    <m/>
    <m/>
  </r>
  <r>
    <x v="176"/>
    <x v="10"/>
    <x v="3"/>
    <x v="235"/>
    <s v="C00000024"/>
    <x v="24"/>
    <x v="15"/>
    <n v="1"/>
    <s v="Cash"/>
    <x v="0"/>
    <d v="2022-04-09T00:00:00"/>
    <x v="10"/>
    <x v="3"/>
    <n v="2090"/>
    <n v="-2090"/>
    <n v="0"/>
    <n v="1210969.4500000002"/>
    <s v="Cash"/>
    <s v="PIB 091977Cleared11/4/22-RM3,881.50"/>
    <m/>
  </r>
  <r>
    <x v="176"/>
    <x v="10"/>
    <x v="3"/>
    <x v="235"/>
    <s v="C00000024"/>
    <x v="24"/>
    <x v="110"/>
    <n v="1"/>
    <s v="Cash"/>
    <x v="0"/>
    <d v="2022-04-09T00:00:00"/>
    <x v="10"/>
    <x v="3"/>
    <n v="350"/>
    <n v="-350"/>
    <n v="0"/>
    <n v="1211319.4500000002"/>
    <s v="Cash"/>
    <s v="PIB 091977Cleared11/4/22-RM3,881.50"/>
    <m/>
  </r>
  <r>
    <x v="176"/>
    <x v="10"/>
    <x v="3"/>
    <x v="235"/>
    <s v="C00000024"/>
    <x v="24"/>
    <x v="100"/>
    <n v="1"/>
    <s v="Cash"/>
    <x v="0"/>
    <d v="2022-04-09T00:00:00"/>
    <x v="10"/>
    <x v="3"/>
    <n v="294"/>
    <n v="-294"/>
    <n v="0"/>
    <n v="1211613.4500000002"/>
    <s v="Cash"/>
    <s v="PIB 091977Cleared11/4/22-RM3,881.50"/>
    <m/>
  </r>
  <r>
    <x v="176"/>
    <x v="10"/>
    <x v="3"/>
    <x v="235"/>
    <s v="C00000024"/>
    <x v="24"/>
    <x v="12"/>
    <n v="1"/>
    <s v="Cash"/>
    <x v="0"/>
    <d v="2022-04-09T00:00:00"/>
    <x v="10"/>
    <x v="3"/>
    <n v="62.5"/>
    <n v="-62.5"/>
    <n v="0"/>
    <n v="1211675.9500000002"/>
    <s v="Cash"/>
    <s v="PIB 091977Cleared11/4/22-RM3,881.50"/>
    <m/>
  </r>
  <r>
    <x v="176"/>
    <x v="10"/>
    <x v="3"/>
    <x v="235"/>
    <s v="C00000024"/>
    <x v="24"/>
    <x v="105"/>
    <n v="1"/>
    <s v="Cash"/>
    <x v="0"/>
    <d v="2022-04-09T00:00:00"/>
    <x v="10"/>
    <x v="3"/>
    <n v="1000"/>
    <n v="-1000"/>
    <n v="0"/>
    <n v="1212675.9500000002"/>
    <s v="Cash"/>
    <s v="PIB 091977Cleared11/4/22-RM3,881.50"/>
    <m/>
  </r>
  <r>
    <x v="176"/>
    <x v="10"/>
    <x v="3"/>
    <x v="235"/>
    <s v="C00000024"/>
    <x v="24"/>
    <x v="106"/>
    <n v="1"/>
    <s v="Cash"/>
    <x v="0"/>
    <d v="2022-04-09T00:00:00"/>
    <x v="10"/>
    <x v="3"/>
    <n v="85"/>
    <n v="-85"/>
    <n v="0"/>
    <n v="1212760.9500000002"/>
    <s v="Cash"/>
    <s v="PIB 091977Cleared11/4/22-RM3,881.50"/>
    <m/>
  </r>
  <r>
    <x v="177"/>
    <x v="10"/>
    <x v="3"/>
    <x v="236"/>
    <s v="C00000022"/>
    <x v="22"/>
    <x v="111"/>
    <n v="2"/>
    <s v="Cash"/>
    <x v="0"/>
    <d v="2022-04-12T00:00:00"/>
    <x v="10"/>
    <x v="3"/>
    <n v="200"/>
    <n v="-200"/>
    <n v="0"/>
    <n v="1212960.9500000002"/>
    <s v="Cash"/>
    <s v="Trsf 9/5/22 RM4,070.00"/>
    <m/>
  </r>
  <r>
    <x v="177"/>
    <x v="10"/>
    <x v="3"/>
    <x v="236"/>
    <s v="C00000022"/>
    <x v="22"/>
    <x v="52"/>
    <n v="1"/>
    <s v="Cash"/>
    <x v="0"/>
    <d v="2022-04-12T00:00:00"/>
    <x v="10"/>
    <x v="3"/>
    <n v="390"/>
    <n v="-390"/>
    <n v="0"/>
    <n v="1213350.9500000002"/>
    <s v="Cash"/>
    <s v="Trsf 9/5/22 RM4,070.00"/>
    <m/>
  </r>
  <r>
    <x v="178"/>
    <x v="10"/>
    <x v="3"/>
    <x v="237"/>
    <s v="C00000024"/>
    <x v="24"/>
    <x v="100"/>
    <n v="2"/>
    <s v="Cash"/>
    <x v="0"/>
    <d v="2022-04-13T00:00:00"/>
    <x v="10"/>
    <x v="3"/>
    <n v="588"/>
    <n v="-588"/>
    <n v="0"/>
    <n v="1213938.9500000002"/>
    <s v="Cash"/>
    <s v="Trsf PBB Yew Kok Wah 13/4/22 RM588.00 "/>
    <m/>
  </r>
  <r>
    <x v="178"/>
    <x v="10"/>
    <x v="3"/>
    <x v="238"/>
    <s v="C00000020"/>
    <x v="19"/>
    <x v="7"/>
    <n v="3"/>
    <s v="Cash"/>
    <x v="0"/>
    <d v="2022-04-13T00:00:00"/>
    <x v="10"/>
    <x v="3"/>
    <n v="6270"/>
    <m/>
    <n v="6270"/>
    <n v="1220208.9500000002"/>
    <s v="Cash"/>
    <m/>
    <m/>
  </r>
  <r>
    <x v="178"/>
    <x v="10"/>
    <x v="3"/>
    <x v="238"/>
    <s v="C00000020"/>
    <x v="19"/>
    <x v="112"/>
    <n v="5"/>
    <s v="Cash"/>
    <x v="0"/>
    <d v="2022-04-13T00:00:00"/>
    <x v="10"/>
    <x v="3"/>
    <n v="2646"/>
    <m/>
    <n v="2646"/>
    <n v="1222854.9500000002"/>
    <s v="Cash"/>
    <m/>
    <m/>
  </r>
  <r>
    <x v="178"/>
    <x v="10"/>
    <x v="3"/>
    <x v="238"/>
    <s v="C00000020"/>
    <x v="19"/>
    <x v="101"/>
    <n v="6"/>
    <s v="Cash"/>
    <x v="0"/>
    <d v="2022-04-13T00:00:00"/>
    <x v="10"/>
    <x v="3"/>
    <n v="1872"/>
    <m/>
    <n v="1872"/>
    <n v="1224726.9500000002"/>
    <s v="Cash"/>
    <m/>
    <m/>
  </r>
  <r>
    <x v="178"/>
    <x v="10"/>
    <x v="3"/>
    <x v="238"/>
    <s v="C00000020"/>
    <x v="19"/>
    <x v="12"/>
    <n v="3"/>
    <s v="Cash"/>
    <x v="0"/>
    <d v="2022-04-13T00:00:00"/>
    <x v="10"/>
    <x v="3"/>
    <n v="187.5"/>
    <m/>
    <n v="187.5"/>
    <n v="1224914.4500000002"/>
    <s v="Cash"/>
    <m/>
    <m/>
  </r>
  <r>
    <x v="179"/>
    <x v="10"/>
    <x v="3"/>
    <x v="239"/>
    <s v="C00000021"/>
    <x v="21"/>
    <x v="15"/>
    <n v="2"/>
    <s v="Cash"/>
    <x v="0"/>
    <d v="2022-04-14T00:00:00"/>
    <x v="10"/>
    <x v="3"/>
    <n v="4136"/>
    <n v="-4136"/>
    <n v="0"/>
    <n v="1229050.4500000002"/>
    <s v="Cash"/>
    <s v="PBB395363cleared23/6/22 RM5,746.00"/>
    <m/>
  </r>
  <r>
    <x v="179"/>
    <x v="10"/>
    <x v="3"/>
    <x v="239"/>
    <s v="C00000021"/>
    <x v="21"/>
    <x v="100"/>
    <n v="5"/>
    <s v="Cash"/>
    <x v="0"/>
    <d v="2022-04-14T00:00:00"/>
    <x v="10"/>
    <x v="3"/>
    <n v="1440"/>
    <n v="-1440"/>
    <n v="0"/>
    <n v="1230490.4500000002"/>
    <s v="Cash"/>
    <s v="PBB395363cleared23/6/22 RM5,746.00"/>
    <m/>
  </r>
  <r>
    <x v="179"/>
    <x v="10"/>
    <x v="3"/>
    <x v="239"/>
    <s v="C00000021"/>
    <x v="21"/>
    <x v="106"/>
    <n v="2"/>
    <s v="Cash"/>
    <x v="0"/>
    <d v="2022-04-14T00:00:00"/>
    <x v="10"/>
    <x v="3"/>
    <n v="170"/>
    <n v="-170"/>
    <n v="0"/>
    <n v="1230660.4500000002"/>
    <s v="Cash"/>
    <s v="PBB395363cleared23/6/22 RM5,746.00"/>
    <m/>
  </r>
  <r>
    <x v="180"/>
    <x v="10"/>
    <x v="3"/>
    <x v="240"/>
    <s v="C00000024"/>
    <x v="24"/>
    <x v="15"/>
    <n v="1"/>
    <s v="Cash"/>
    <x v="0"/>
    <d v="2022-04-15T00:00:00"/>
    <x v="10"/>
    <x v="3"/>
    <n v="2090"/>
    <n v="-2090"/>
    <n v="0"/>
    <n v="1232750.4500000002"/>
    <s v="Cash"/>
    <s v="PIB 091980Cleared18/4/22-RM2,175.00"/>
    <m/>
  </r>
  <r>
    <x v="180"/>
    <x v="10"/>
    <x v="3"/>
    <x v="240"/>
    <s v="C00000024"/>
    <x v="24"/>
    <x v="106"/>
    <n v="1"/>
    <s v="Cash"/>
    <x v="0"/>
    <d v="2022-04-15T00:00:00"/>
    <x v="10"/>
    <x v="3"/>
    <n v="85"/>
    <n v="-85"/>
    <n v="0"/>
    <n v="1232835.4500000002"/>
    <s v="Cash"/>
    <s v="PIB 091980Cleared18/4/22-RM2,175.00"/>
    <m/>
  </r>
  <r>
    <x v="181"/>
    <x v="10"/>
    <x v="3"/>
    <x v="241"/>
    <s v="C00000020"/>
    <x v="19"/>
    <x v="7"/>
    <n v="3"/>
    <s v="Cash"/>
    <x v="0"/>
    <d v="2022-04-16T00:00:00"/>
    <x v="10"/>
    <x v="3"/>
    <n v="6270"/>
    <m/>
    <n v="6270"/>
    <n v="1239105.4500000002"/>
    <s v="Cash"/>
    <m/>
    <m/>
  </r>
  <r>
    <x v="181"/>
    <x v="10"/>
    <x v="3"/>
    <x v="241"/>
    <s v="C00000020"/>
    <x v="19"/>
    <x v="100"/>
    <n v="7"/>
    <s v="Cash"/>
    <x v="0"/>
    <d v="2022-04-16T00:00:00"/>
    <x v="10"/>
    <x v="3"/>
    <n v="2058"/>
    <m/>
    <n v="2058"/>
    <n v="1241163.4500000002"/>
    <s v="Cash"/>
    <m/>
    <m/>
  </r>
  <r>
    <x v="181"/>
    <x v="10"/>
    <x v="3"/>
    <x v="241"/>
    <s v="C00000020"/>
    <x v="19"/>
    <x v="101"/>
    <n v="4"/>
    <s v="Cash"/>
    <x v="0"/>
    <d v="2022-04-16T00:00:00"/>
    <x v="10"/>
    <x v="3"/>
    <n v="1248"/>
    <m/>
    <n v="1248"/>
    <n v="1242411.4500000002"/>
    <s v="Cash"/>
    <m/>
    <m/>
  </r>
  <r>
    <x v="181"/>
    <x v="10"/>
    <x v="3"/>
    <x v="241"/>
    <s v="C00000020"/>
    <x v="19"/>
    <x v="12"/>
    <n v="3"/>
    <s v="Cash"/>
    <x v="0"/>
    <d v="2022-04-16T00:00:00"/>
    <x v="10"/>
    <x v="3"/>
    <n v="187.5"/>
    <m/>
    <n v="187.5"/>
    <n v="1242598.9500000002"/>
    <s v="Cash"/>
    <m/>
    <m/>
  </r>
  <r>
    <x v="181"/>
    <x v="10"/>
    <x v="3"/>
    <x v="241"/>
    <s v="C00000020"/>
    <x v="19"/>
    <x v="106"/>
    <n v="4"/>
    <s v="Cash"/>
    <x v="0"/>
    <d v="2022-04-16T00:00:00"/>
    <x v="10"/>
    <x v="3"/>
    <n v="340"/>
    <m/>
    <n v="340"/>
    <n v="1242938.9500000002"/>
    <s v="Cash"/>
    <m/>
    <m/>
  </r>
  <r>
    <x v="181"/>
    <x v="10"/>
    <x v="3"/>
    <x v="242"/>
    <s v="C00000023"/>
    <x v="23"/>
    <x v="113"/>
    <n v="5"/>
    <s v="Cash"/>
    <x v="0"/>
    <d v="2022-04-16T00:00:00"/>
    <x v="10"/>
    <x v="3"/>
    <n v="10450"/>
    <n v="-10450"/>
    <n v="0"/>
    <n v="1253388.9500000002"/>
    <s v="Cash"/>
    <s v="Trsf 17/5/22 RM14,088.50"/>
    <m/>
  </r>
  <r>
    <x v="181"/>
    <x v="10"/>
    <x v="3"/>
    <x v="242"/>
    <s v="C00000023"/>
    <x v="23"/>
    <x v="100"/>
    <n v="9"/>
    <s v="Cash"/>
    <x v="0"/>
    <d v="2022-04-16T00:00:00"/>
    <x v="10"/>
    <x v="3"/>
    <n v="2646"/>
    <n v="-2646"/>
    <n v="0"/>
    <n v="1256034.9500000002"/>
    <s v="Cash"/>
    <s v="Trsf 17/5/22 RM14,088.50"/>
    <m/>
  </r>
  <r>
    <x v="181"/>
    <x v="10"/>
    <x v="3"/>
    <x v="242"/>
    <s v="C00000023"/>
    <x v="23"/>
    <x v="106"/>
    <n v="8"/>
    <s v="Cash"/>
    <x v="0"/>
    <d v="2022-04-16T00:00:00"/>
    <x v="10"/>
    <x v="3"/>
    <n v="680"/>
    <n v="-680"/>
    <n v="0"/>
    <n v="1256714.9500000002"/>
    <s v="Cash"/>
    <s v="Trsf 17/5/22 RM14,088.50"/>
    <m/>
  </r>
  <r>
    <x v="181"/>
    <x v="10"/>
    <x v="3"/>
    <x v="242"/>
    <s v="C00000023"/>
    <x v="23"/>
    <x v="12"/>
    <n v="5"/>
    <s v="Cash"/>
    <x v="0"/>
    <d v="2022-04-16T00:00:00"/>
    <x v="10"/>
    <x v="3"/>
    <n v="312.5"/>
    <n v="-312.5"/>
    <n v="0"/>
    <n v="1257027.4500000002"/>
    <s v="Cash"/>
    <s v="Trsf 17/5/22 RM14,088.50"/>
    <m/>
  </r>
  <r>
    <x v="182"/>
    <x v="10"/>
    <x v="3"/>
    <x v="243"/>
    <s v="C00000020"/>
    <x v="19"/>
    <x v="105"/>
    <n v="1"/>
    <s v="Cash"/>
    <x v="0"/>
    <d v="2022-04-19T00:00:00"/>
    <x v="10"/>
    <x v="3"/>
    <n v="1000"/>
    <m/>
    <n v="1000"/>
    <n v="1258027.4500000002"/>
    <s v="Cash"/>
    <m/>
    <m/>
  </r>
  <r>
    <x v="182"/>
    <x v="10"/>
    <x v="3"/>
    <x v="243"/>
    <s v="C00000020"/>
    <x v="19"/>
    <x v="100"/>
    <n v="6"/>
    <s v="Cash"/>
    <x v="0"/>
    <d v="2022-04-19T00:00:00"/>
    <x v="10"/>
    <x v="3"/>
    <n v="1764"/>
    <m/>
    <n v="1764"/>
    <n v="1259791.4500000002"/>
    <s v="Cash"/>
    <m/>
    <m/>
  </r>
  <r>
    <x v="182"/>
    <x v="10"/>
    <x v="3"/>
    <x v="243"/>
    <s v="C00000020"/>
    <x v="19"/>
    <x v="41"/>
    <n v="1"/>
    <s v="Cash"/>
    <x v="0"/>
    <d v="2022-04-19T00:00:00"/>
    <x v="10"/>
    <x v="3"/>
    <n v="312"/>
    <m/>
    <n v="312"/>
    <n v="1260103.4500000002"/>
    <s v="Cash"/>
    <m/>
    <m/>
  </r>
  <r>
    <x v="183"/>
    <x v="10"/>
    <x v="3"/>
    <x v="244"/>
    <s v="C00000025"/>
    <x v="25"/>
    <x v="114"/>
    <n v="2"/>
    <s v="Cash"/>
    <x v="0"/>
    <d v="2022-04-20T00:00:00"/>
    <x v="10"/>
    <x v="3"/>
    <n v="700"/>
    <n v="-700"/>
    <n v="0"/>
    <n v="1260803.4500000002"/>
    <s v="Cash"/>
    <s v="Trsf PBB 20/4/22-RM1,170.00"/>
    <m/>
  </r>
  <r>
    <x v="183"/>
    <x v="10"/>
    <x v="3"/>
    <x v="244"/>
    <s v="C00000025"/>
    <x v="25"/>
    <x v="115"/>
    <n v="1"/>
    <s v="Cash"/>
    <x v="0"/>
    <d v="2022-04-20T00:00:00"/>
    <x v="10"/>
    <x v="3"/>
    <n v="315"/>
    <n v="-315"/>
    <n v="0"/>
    <n v="1261118.4500000002"/>
    <s v="Cash"/>
    <s v="Trsf PBB 20/4/22-RM1,170.00"/>
    <m/>
  </r>
  <r>
    <x v="183"/>
    <x v="10"/>
    <x v="3"/>
    <x v="244"/>
    <s v="C00000025"/>
    <x v="25"/>
    <x v="116"/>
    <n v="1"/>
    <s v="Cash"/>
    <x v="0"/>
    <d v="2022-04-20T00:00:00"/>
    <x v="10"/>
    <x v="3"/>
    <n v="90"/>
    <n v="-90"/>
    <n v="0"/>
    <n v="1261208.4500000002"/>
    <s v="Cash"/>
    <s v="Trsf PBB 20/4/22-RM1,170.00"/>
    <m/>
  </r>
  <r>
    <x v="183"/>
    <x v="10"/>
    <x v="3"/>
    <x v="244"/>
    <s v="C00000025"/>
    <x v="25"/>
    <x v="117"/>
    <n v="1"/>
    <s v="Cash"/>
    <x v="0"/>
    <d v="2022-04-20T00:00:00"/>
    <x v="10"/>
    <x v="3"/>
    <n v="65"/>
    <n v="-65"/>
    <n v="0"/>
    <n v="1261273.4500000002"/>
    <s v="Cash"/>
    <s v="Trsf PBB 20/4/22-RM1,170.00"/>
    <m/>
  </r>
  <r>
    <x v="184"/>
    <x v="10"/>
    <x v="3"/>
    <x v="245"/>
    <s v="C00000004"/>
    <x v="3"/>
    <x v="92"/>
    <n v="5"/>
    <s v="Cash"/>
    <x v="0"/>
    <d v="2022-04-21T00:00:00"/>
    <x v="10"/>
    <x v="3"/>
    <n v="10120"/>
    <n v="-10120"/>
    <n v="0"/>
    <n v="1271393.4500000002"/>
    <s v="Cash"/>
    <s v="HLB011650Cleared8/8/22-RM15,222.00"/>
    <m/>
  </r>
  <r>
    <x v="184"/>
    <x v="10"/>
    <x v="3"/>
    <x v="245"/>
    <s v="C00000004"/>
    <x v="3"/>
    <x v="94"/>
    <n v="1"/>
    <s v="Cash"/>
    <x v="0"/>
    <d v="2022-04-21T00:00:00"/>
    <x v="10"/>
    <x v="3"/>
    <n v="2024"/>
    <n v="-2024"/>
    <n v="0"/>
    <n v="1273417.4500000002"/>
    <s v="Cash"/>
    <s v="HLB011650Cleared8/8/22-RM15,222.00"/>
    <m/>
  </r>
  <r>
    <x v="184"/>
    <x v="10"/>
    <x v="3"/>
    <x v="245"/>
    <s v="C00000004"/>
    <x v="3"/>
    <x v="112"/>
    <n v="3"/>
    <s v="Cash"/>
    <x v="0"/>
    <d v="2022-04-21T00:00:00"/>
    <x v="10"/>
    <x v="3"/>
    <n v="1539"/>
    <n v="-1539"/>
    <n v="0"/>
    <n v="1274956.4500000002"/>
    <s v="Cash"/>
    <s v="HLB011650Cleared8/8/22-RM15,222.00"/>
    <m/>
  </r>
  <r>
    <x v="184"/>
    <x v="10"/>
    <x v="3"/>
    <x v="245"/>
    <s v="C00000004"/>
    <x v="3"/>
    <x v="109"/>
    <n v="3"/>
    <s v="Cash"/>
    <x v="0"/>
    <d v="2022-04-21T00:00:00"/>
    <x v="10"/>
    <x v="3"/>
    <n v="1539"/>
    <n v="-1539"/>
    <n v="0"/>
    <n v="1276495.4500000002"/>
    <s v="Cash"/>
    <s v="HLB011650Cleared8/8/22-RM15,222.00"/>
    <m/>
  </r>
  <r>
    <x v="184"/>
    <x v="10"/>
    <x v="3"/>
    <x v="246"/>
    <s v="C00000025"/>
    <x v="25"/>
    <x v="53"/>
    <n v="1"/>
    <s v="Cash"/>
    <x v="0"/>
    <d v="2022-04-21T00:00:00"/>
    <x v="10"/>
    <x v="3"/>
    <n v="68"/>
    <n v="-68"/>
    <n v="0"/>
    <n v="1276563.4500000002"/>
    <s v="Cash"/>
    <s v="Trsf PBB 21/4/22"/>
    <m/>
  </r>
  <r>
    <x v="184"/>
    <x v="10"/>
    <x v="3"/>
    <x v="247"/>
    <s v="C00000001"/>
    <x v="0"/>
    <x v="118"/>
    <n v="1"/>
    <s v="Cash"/>
    <x v="0"/>
    <d v="2022-04-21T00:00:00"/>
    <x v="10"/>
    <x v="3"/>
    <n v="2068"/>
    <n v="-2068"/>
    <n v="0"/>
    <n v="1278631.4500000002"/>
    <s v="Cash"/>
    <s v="Trsf Al Rajhi Bank 28/4/22-RM2,488.00"/>
    <m/>
  </r>
  <r>
    <x v="185"/>
    <x v="10"/>
    <x v="3"/>
    <x v="247"/>
    <s v="C00000001"/>
    <x v="0"/>
    <x v="119"/>
    <n v="4"/>
    <s v="Cash"/>
    <x v="0"/>
    <d v="2022-04-22T00:00:00"/>
    <x v="10"/>
    <x v="3"/>
    <n v="420"/>
    <n v="-420"/>
    <n v="0"/>
    <n v="1279051.4500000002"/>
    <s v="Cash"/>
    <s v="Trsf Al Rajhi Bank 28/4/22-RM2,488.00"/>
    <m/>
  </r>
  <r>
    <x v="186"/>
    <x v="10"/>
    <x v="3"/>
    <x v="248"/>
    <s v="C00000020"/>
    <x v="19"/>
    <x v="120"/>
    <n v="3"/>
    <s v="Cash"/>
    <x v="0"/>
    <d v="2022-04-23T00:00:00"/>
    <x v="10"/>
    <x v="3"/>
    <n v="6270"/>
    <m/>
    <n v="6270"/>
    <n v="1285321.4500000002"/>
    <s v="Cash"/>
    <m/>
    <m/>
  </r>
  <r>
    <x v="186"/>
    <x v="10"/>
    <x v="3"/>
    <x v="248"/>
    <s v="C00000020"/>
    <x v="19"/>
    <x v="100"/>
    <n v="8"/>
    <s v="Cash"/>
    <x v="0"/>
    <d v="2022-04-23T00:00:00"/>
    <x v="10"/>
    <x v="3"/>
    <n v="2352"/>
    <m/>
    <n v="2352"/>
    <n v="1287673.4500000002"/>
    <s v="Cash"/>
    <m/>
    <m/>
  </r>
  <r>
    <x v="186"/>
    <x v="10"/>
    <x v="3"/>
    <x v="248"/>
    <s v="C00000020"/>
    <x v="19"/>
    <x v="66"/>
    <n v="4"/>
    <s v="Cash"/>
    <x v="0"/>
    <d v="2022-04-23T00:00:00"/>
    <x v="10"/>
    <x v="3"/>
    <n v="1404"/>
    <m/>
    <n v="1404"/>
    <n v="1289077.4500000002"/>
    <s v="Cash"/>
    <m/>
    <m/>
  </r>
  <r>
    <x v="186"/>
    <x v="10"/>
    <x v="3"/>
    <x v="248"/>
    <s v="C00000020"/>
    <x v="19"/>
    <x v="12"/>
    <n v="2"/>
    <s v="Cash"/>
    <x v="0"/>
    <d v="2022-04-23T00:00:00"/>
    <x v="10"/>
    <x v="3"/>
    <n v="125"/>
    <m/>
    <n v="125"/>
    <n v="1289202.4500000002"/>
    <s v="Cash"/>
    <m/>
    <m/>
  </r>
  <r>
    <x v="186"/>
    <x v="10"/>
    <x v="3"/>
    <x v="248"/>
    <s v="C00000020"/>
    <x v="19"/>
    <x v="105"/>
    <n v="1"/>
    <s v="Cash"/>
    <x v="0"/>
    <d v="2022-04-23T00:00:00"/>
    <x v="10"/>
    <x v="3"/>
    <n v="1000"/>
    <m/>
    <n v="1000"/>
    <n v="1290202.4500000002"/>
    <s v="Cash"/>
    <m/>
    <m/>
  </r>
  <r>
    <x v="187"/>
    <x v="10"/>
    <x v="3"/>
    <x v="249"/>
    <s v="C00000023"/>
    <x v="23"/>
    <x v="120"/>
    <n v="1"/>
    <s v="Cash"/>
    <x v="0"/>
    <d v="2022-04-26T00:00:00"/>
    <x v="10"/>
    <x v="3"/>
    <n v="2090"/>
    <n v="-2090"/>
    <n v="0"/>
    <n v="1292292.4500000002"/>
    <s v="Cash"/>
    <s v="Trsf 26/4/22-RM3,799.00"/>
    <m/>
  </r>
  <r>
    <x v="187"/>
    <x v="10"/>
    <x v="3"/>
    <x v="249"/>
    <s v="C00000023"/>
    <x v="23"/>
    <x v="100"/>
    <n v="3"/>
    <s v="Cash"/>
    <x v="0"/>
    <d v="2022-04-26T00:00:00"/>
    <x v="10"/>
    <x v="3"/>
    <n v="882"/>
    <n v="-882"/>
    <n v="0"/>
    <n v="1293174.4500000002"/>
    <s v="Cash"/>
    <s v="Trsf 26/4/22-RM3,799.00"/>
    <m/>
  </r>
  <r>
    <x v="187"/>
    <x v="10"/>
    <x v="3"/>
    <x v="249"/>
    <s v="C00000023"/>
    <x v="23"/>
    <x v="66"/>
    <n v="2"/>
    <s v="Cash"/>
    <x v="0"/>
    <d v="2022-04-26T00:00:00"/>
    <x v="10"/>
    <x v="3"/>
    <n v="702"/>
    <n v="-702"/>
    <n v="0"/>
    <n v="1293876.4500000002"/>
    <s v="Cash"/>
    <s v="Trsf 26/4/22-RM3,799.00"/>
    <m/>
  </r>
  <r>
    <x v="187"/>
    <x v="10"/>
    <x v="3"/>
    <x v="249"/>
    <s v="C00000023"/>
    <x v="23"/>
    <x v="12"/>
    <n v="2"/>
    <s v="Cash"/>
    <x v="0"/>
    <d v="2022-04-26T00:00:00"/>
    <x v="10"/>
    <x v="3"/>
    <n v="125"/>
    <n v="-125"/>
    <n v="0"/>
    <n v="1294001.4500000002"/>
    <s v="Cash"/>
    <s v="Trsf 26/4/22-RM3,799.00"/>
    <m/>
  </r>
  <r>
    <x v="188"/>
    <x v="10"/>
    <x v="3"/>
    <x v="250"/>
    <s v="C00000010"/>
    <x v="9"/>
    <x v="121"/>
    <n v="5"/>
    <s v="T120"/>
    <x v="4"/>
    <d v="2022-08-25T00:00:00"/>
    <x v="2"/>
    <x v="3"/>
    <n v="9900"/>
    <n v="-9900"/>
    <n v="0"/>
    <n v="1303901.4500000002"/>
    <s v="Cash"/>
    <s v="Trsf 25/7/22 RM11,160.00"/>
    <m/>
  </r>
  <r>
    <x v="188"/>
    <x v="10"/>
    <x v="3"/>
    <x v="250"/>
    <s v="C00000010"/>
    <x v="9"/>
    <x v="93"/>
    <n v="12"/>
    <s v="T120"/>
    <x v="4"/>
    <d v="2022-08-25T00:00:00"/>
    <x v="2"/>
    <x v="3"/>
    <n v="1260"/>
    <n v="-1260"/>
    <n v="0"/>
    <n v="1305161.4500000002"/>
    <s v="Cash"/>
    <s v="Trsf 25/7/22 RM11,160.00"/>
    <m/>
  </r>
  <r>
    <x v="189"/>
    <x v="10"/>
    <x v="3"/>
    <x v="251"/>
    <s v="C00000021"/>
    <x v="21"/>
    <x v="15"/>
    <n v="2"/>
    <s v="Cash"/>
    <x v="0"/>
    <d v="2022-04-28T00:00:00"/>
    <x v="10"/>
    <x v="3"/>
    <n v="4136"/>
    <n v="-4136"/>
    <n v="0"/>
    <n v="1309297.4500000002"/>
    <s v="Cash"/>
    <s v="Chq PBB 395364, cleared180722 RM5,458.00"/>
    <m/>
  </r>
  <r>
    <x v="189"/>
    <x v="10"/>
    <x v="3"/>
    <x v="251"/>
    <s v="C00000021"/>
    <x v="21"/>
    <x v="100"/>
    <n v="4"/>
    <s v="Cash"/>
    <x v="0"/>
    <d v="2022-04-28T00:00:00"/>
    <x v="10"/>
    <x v="3"/>
    <n v="1152"/>
    <n v="-1152"/>
    <n v="0"/>
    <n v="1310449.4500000002"/>
    <s v="Cash"/>
    <s v="Chq PBB 395364, cleared180722 RM5,458.00"/>
    <m/>
  </r>
  <r>
    <x v="189"/>
    <x v="10"/>
    <x v="3"/>
    <x v="251"/>
    <s v="C00000021"/>
    <x v="21"/>
    <x v="106"/>
    <n v="2"/>
    <s v="Cash"/>
    <x v="0"/>
    <d v="2022-04-28T00:00:00"/>
    <x v="10"/>
    <x v="3"/>
    <n v="170"/>
    <n v="-170"/>
    <n v="0"/>
    <n v="1310619.4500000002"/>
    <s v="Cash"/>
    <s v="Chq PBB 395364, cleared180722 RM5,458.00"/>
    <m/>
  </r>
  <r>
    <x v="189"/>
    <x v="10"/>
    <x v="3"/>
    <x v="252"/>
    <s v="C00000020"/>
    <x v="19"/>
    <x v="120"/>
    <n v="3"/>
    <s v="Cash"/>
    <x v="0"/>
    <d v="2022-04-28T00:00:00"/>
    <x v="10"/>
    <x v="3"/>
    <n v="6270"/>
    <m/>
    <n v="6270"/>
    <n v="1316889.4500000002"/>
    <s v="Cash"/>
    <m/>
    <m/>
  </r>
  <r>
    <x v="189"/>
    <x v="10"/>
    <x v="3"/>
    <x v="252"/>
    <s v="C00000020"/>
    <x v="19"/>
    <x v="100"/>
    <n v="9"/>
    <s v="Cash"/>
    <x v="0"/>
    <d v="2022-04-28T00:00:00"/>
    <x v="10"/>
    <x v="3"/>
    <n v="2646"/>
    <m/>
    <n v="2646"/>
    <n v="1319535.4500000002"/>
    <s v="Cash"/>
    <m/>
    <m/>
  </r>
  <r>
    <x v="189"/>
    <x v="10"/>
    <x v="3"/>
    <x v="252"/>
    <s v="C00000020"/>
    <x v="19"/>
    <x v="66"/>
    <n v="5"/>
    <s v="Cash"/>
    <x v="0"/>
    <d v="2022-04-28T00:00:00"/>
    <x v="10"/>
    <x v="3"/>
    <n v="1755"/>
    <m/>
    <n v="1755"/>
    <n v="1321290.4500000002"/>
    <s v="Cash"/>
    <m/>
    <m/>
  </r>
  <r>
    <x v="189"/>
    <x v="10"/>
    <x v="3"/>
    <x v="252"/>
    <s v="C00000020"/>
    <x v="19"/>
    <x v="12"/>
    <n v="3"/>
    <s v="Cash"/>
    <x v="0"/>
    <d v="2022-04-28T00:00:00"/>
    <x v="10"/>
    <x v="3"/>
    <n v="187.5"/>
    <m/>
    <n v="187.5"/>
    <n v="1321477.9500000002"/>
    <s v="Cash"/>
    <m/>
    <m/>
  </r>
  <r>
    <x v="189"/>
    <x v="10"/>
    <x v="3"/>
    <x v="252"/>
    <s v="C00000020"/>
    <x v="19"/>
    <x v="105"/>
    <n v="1"/>
    <s v="Cash"/>
    <x v="0"/>
    <d v="2022-04-28T00:00:00"/>
    <x v="10"/>
    <x v="3"/>
    <n v="1000"/>
    <m/>
    <n v="1000"/>
    <n v="1322477.9500000002"/>
    <s v="Cash"/>
    <m/>
    <m/>
  </r>
  <r>
    <x v="189"/>
    <x v="10"/>
    <x v="3"/>
    <x v="253"/>
    <s v="C00000019"/>
    <x v="18"/>
    <x v="7"/>
    <n v="2"/>
    <s v="Cash"/>
    <x v="0"/>
    <d v="2022-04-28T00:00:00"/>
    <x v="10"/>
    <x v="3"/>
    <n v="4136"/>
    <n v="-4136"/>
    <n v="0"/>
    <n v="1326613.9500000002"/>
    <s v="Cash"/>
    <s v="Trsf 1/5/22 RM6,096.10"/>
    <m/>
  </r>
  <r>
    <x v="189"/>
    <x v="10"/>
    <x v="3"/>
    <x v="253"/>
    <s v="C00000019"/>
    <x v="18"/>
    <x v="67"/>
    <n v="2"/>
    <s v="Cash"/>
    <x v="0"/>
    <d v="2022-04-28T00:00:00"/>
    <x v="10"/>
    <x v="3"/>
    <n v="1047.5999999999999"/>
    <n v="-1047.5999999999999"/>
    <n v="0"/>
    <n v="1327661.5500000003"/>
    <s v="Cash"/>
    <s v="Trsf 1/5/22 RM6,096.10"/>
    <m/>
  </r>
  <r>
    <x v="189"/>
    <x v="10"/>
    <x v="3"/>
    <x v="253"/>
    <s v="C00000019"/>
    <x v="18"/>
    <x v="12"/>
    <n v="5"/>
    <s v="Cash"/>
    <x v="0"/>
    <d v="2022-04-28T00:00:00"/>
    <x v="10"/>
    <x v="3"/>
    <n v="312.5"/>
    <n v="-312.5"/>
    <n v="0"/>
    <n v="1327974.0500000003"/>
    <s v="Cash"/>
    <s v="Trsf 1/5/22 RM6,096.10"/>
    <m/>
  </r>
  <r>
    <x v="189"/>
    <x v="10"/>
    <x v="3"/>
    <x v="253"/>
    <s v="C00000019"/>
    <x v="18"/>
    <x v="52"/>
    <n v="1"/>
    <s v="Cash"/>
    <x v="0"/>
    <d v="2022-04-28T00:00:00"/>
    <x v="10"/>
    <x v="3"/>
    <n v="390"/>
    <n v="-390"/>
    <n v="0"/>
    <n v="1328364.0500000003"/>
    <s v="Cash"/>
    <s v="Trsf 1/5/22 RM6,096.10"/>
    <m/>
  </r>
  <r>
    <x v="189"/>
    <x v="10"/>
    <x v="3"/>
    <x v="253"/>
    <s v="C00000019"/>
    <x v="18"/>
    <x v="93"/>
    <n v="2"/>
    <s v="Cash"/>
    <x v="0"/>
    <d v="2022-04-28T00:00:00"/>
    <x v="10"/>
    <x v="3"/>
    <n v="210"/>
    <n v="-210"/>
    <n v="0"/>
    <n v="1328574.0500000003"/>
    <s v="Cash"/>
    <s v="Trsf 1/5/22 RM6,096.10"/>
    <m/>
  </r>
  <r>
    <x v="190"/>
    <x v="10"/>
    <x v="3"/>
    <x v="254"/>
    <s v="C00000023"/>
    <x v="23"/>
    <x v="122"/>
    <n v="1"/>
    <s v="Cash"/>
    <x v="0"/>
    <d v="2022-04-29T00:00:00"/>
    <x v="10"/>
    <x v="3"/>
    <n v="1350"/>
    <n v="-1350"/>
    <n v="0"/>
    <n v="1329924.0500000003"/>
    <s v="Cash"/>
    <s v="Trsf 5/5/22 RM1,350.00"/>
    <m/>
  </r>
  <r>
    <x v="191"/>
    <x v="10"/>
    <x v="3"/>
    <x v="255"/>
    <s v="C00000020"/>
    <x v="19"/>
    <x v="120"/>
    <n v="4"/>
    <s v="Cash"/>
    <x v="0"/>
    <d v="2022-04-30T00:00:00"/>
    <x v="10"/>
    <x v="3"/>
    <n v="8360"/>
    <m/>
    <n v="8360"/>
    <n v="1338284.0500000003"/>
    <s v="Cash"/>
    <m/>
    <m/>
  </r>
  <r>
    <x v="191"/>
    <x v="10"/>
    <x v="3"/>
    <x v="255"/>
    <s v="C00000020"/>
    <x v="19"/>
    <x v="100"/>
    <n v="12"/>
    <s v="Cash"/>
    <x v="0"/>
    <d v="2022-04-30T00:00:00"/>
    <x v="10"/>
    <x v="3"/>
    <n v="3528"/>
    <m/>
    <n v="3528"/>
    <n v="1341812.0500000003"/>
    <s v="Cash"/>
    <m/>
    <m/>
  </r>
  <r>
    <x v="191"/>
    <x v="10"/>
    <x v="3"/>
    <x v="255"/>
    <s v="C00000020"/>
    <x v="19"/>
    <x v="66"/>
    <n v="6"/>
    <s v="Cash"/>
    <x v="0"/>
    <d v="2022-04-30T00:00:00"/>
    <x v="10"/>
    <x v="3"/>
    <n v="2106"/>
    <m/>
    <n v="2106"/>
    <n v="1343918.0500000003"/>
    <s v="Cash"/>
    <m/>
    <m/>
  </r>
  <r>
    <x v="191"/>
    <x v="10"/>
    <x v="3"/>
    <x v="255"/>
    <s v="C00000020"/>
    <x v="19"/>
    <x v="12"/>
    <n v="4"/>
    <s v="Cash"/>
    <x v="0"/>
    <d v="2022-04-30T00:00:00"/>
    <x v="10"/>
    <x v="3"/>
    <n v="250"/>
    <m/>
    <n v="250"/>
    <n v="1344168.0500000003"/>
    <s v="Cash"/>
    <m/>
    <m/>
  </r>
  <r>
    <x v="191"/>
    <x v="10"/>
    <x v="3"/>
    <x v="255"/>
    <s v="C00000020"/>
    <x v="19"/>
    <x v="105"/>
    <n v="1"/>
    <s v="Cash"/>
    <x v="0"/>
    <d v="2022-04-30T00:00:00"/>
    <x v="10"/>
    <x v="3"/>
    <n v="1000"/>
    <m/>
    <n v="1000"/>
    <n v="1345168.0500000003"/>
    <s v="Cash"/>
    <m/>
    <m/>
  </r>
  <r>
    <x v="192"/>
    <x v="11"/>
    <x v="3"/>
    <x v="256"/>
    <s v="C00000020"/>
    <x v="19"/>
    <x v="120"/>
    <n v="4"/>
    <s v="Cash"/>
    <x v="0"/>
    <d v="2022-05-06T00:00:00"/>
    <x v="11"/>
    <x v="3"/>
    <n v="8360"/>
    <m/>
    <n v="8360"/>
    <n v="1353528.0500000003"/>
    <s v="Cash"/>
    <m/>
    <m/>
  </r>
  <r>
    <x v="192"/>
    <x v="11"/>
    <x v="3"/>
    <x v="256"/>
    <s v="C00000020"/>
    <x v="19"/>
    <x v="100"/>
    <n v="4"/>
    <s v="Cash"/>
    <x v="0"/>
    <d v="2022-05-06T00:00:00"/>
    <x v="11"/>
    <x v="3"/>
    <n v="1176"/>
    <m/>
    <n v="1176"/>
    <n v="1354704.0500000003"/>
    <s v="Cash"/>
    <m/>
    <m/>
  </r>
  <r>
    <x v="192"/>
    <x v="11"/>
    <x v="3"/>
    <x v="256"/>
    <s v="C00000020"/>
    <x v="19"/>
    <x v="66"/>
    <n v="4"/>
    <s v="Cash"/>
    <x v="0"/>
    <d v="2022-05-06T00:00:00"/>
    <x v="11"/>
    <x v="3"/>
    <n v="1404"/>
    <m/>
    <n v="1404"/>
    <n v="1356108.0500000003"/>
    <s v="Cash"/>
    <m/>
    <m/>
  </r>
  <r>
    <x v="192"/>
    <x v="11"/>
    <x v="3"/>
    <x v="256"/>
    <s v="C00000020"/>
    <x v="19"/>
    <x v="12"/>
    <n v="4"/>
    <s v="Cash"/>
    <x v="0"/>
    <d v="2022-05-06T00:00:00"/>
    <x v="11"/>
    <x v="3"/>
    <n v="250"/>
    <m/>
    <n v="250"/>
    <n v="1356358.0500000003"/>
    <s v="Cash"/>
    <m/>
    <m/>
  </r>
  <r>
    <x v="192"/>
    <x v="11"/>
    <x v="3"/>
    <x v="256"/>
    <s v="C00000020"/>
    <x v="19"/>
    <x v="106"/>
    <n v="4"/>
    <s v="Cash"/>
    <x v="0"/>
    <d v="2022-05-06T00:00:00"/>
    <x v="11"/>
    <x v="3"/>
    <n v="340"/>
    <m/>
    <n v="340"/>
    <n v="1356698.0500000003"/>
    <s v="Cash"/>
    <m/>
    <m/>
  </r>
  <r>
    <x v="192"/>
    <x v="11"/>
    <x v="3"/>
    <x v="257"/>
    <s v="C00000023"/>
    <x v="23"/>
    <x v="122"/>
    <n v="1"/>
    <s v="Cash"/>
    <x v="0"/>
    <d v="2022-05-06T00:00:00"/>
    <x v="11"/>
    <x v="3"/>
    <n v="1350"/>
    <n v="-1350"/>
    <n v="0"/>
    <n v="1358048.0500000003"/>
    <s v="Cash"/>
    <s v="Trsf 17/5/22 RM1,350.00"/>
    <m/>
  </r>
  <r>
    <x v="193"/>
    <x v="11"/>
    <x v="3"/>
    <x v="258"/>
    <s v="C00000020"/>
    <x v="19"/>
    <x v="120"/>
    <n v="4"/>
    <s v="Cash"/>
    <x v="0"/>
    <d v="2022-05-07T00:00:00"/>
    <x v="11"/>
    <x v="3"/>
    <n v="8360"/>
    <m/>
    <n v="8360"/>
    <n v="1366408.0500000003"/>
    <s v="Cash"/>
    <m/>
    <m/>
  </r>
  <r>
    <x v="193"/>
    <x v="11"/>
    <x v="3"/>
    <x v="258"/>
    <s v="C00000020"/>
    <x v="19"/>
    <x v="100"/>
    <n v="20"/>
    <s v="Cash"/>
    <x v="0"/>
    <d v="2022-05-07T00:00:00"/>
    <x v="11"/>
    <x v="3"/>
    <n v="5880"/>
    <m/>
    <n v="5880"/>
    <n v="1372288.0500000003"/>
    <s v="Cash"/>
    <m/>
    <m/>
  </r>
  <r>
    <x v="193"/>
    <x v="11"/>
    <x v="3"/>
    <x v="258"/>
    <s v="C00000020"/>
    <x v="19"/>
    <x v="66"/>
    <n v="5"/>
    <s v="Cash"/>
    <x v="0"/>
    <d v="2022-05-07T00:00:00"/>
    <x v="11"/>
    <x v="3"/>
    <n v="1755"/>
    <m/>
    <n v="1755"/>
    <n v="1374043.0500000003"/>
    <s v="Cash"/>
    <m/>
    <m/>
  </r>
  <r>
    <x v="193"/>
    <x v="11"/>
    <x v="3"/>
    <x v="258"/>
    <s v="C00000020"/>
    <x v="19"/>
    <x v="12"/>
    <n v="4"/>
    <s v="Cash"/>
    <x v="0"/>
    <d v="2022-05-07T00:00:00"/>
    <x v="11"/>
    <x v="3"/>
    <n v="250"/>
    <m/>
    <n v="250"/>
    <n v="1374293.0500000003"/>
    <s v="Cash"/>
    <m/>
    <m/>
  </r>
  <r>
    <x v="194"/>
    <x v="11"/>
    <x v="3"/>
    <x v="259"/>
    <s v="C00000009"/>
    <x v="8"/>
    <x v="120"/>
    <n v="1"/>
    <s v="T60"/>
    <x v="3"/>
    <d v="2022-07-09T00:00:00"/>
    <x v="4"/>
    <x v="3"/>
    <n v="1980"/>
    <m/>
    <n v="1980"/>
    <n v="1376273.0500000003"/>
    <s v="Cash"/>
    <m/>
    <m/>
  </r>
  <r>
    <x v="194"/>
    <x v="11"/>
    <x v="3"/>
    <x v="259"/>
    <s v="C00000009"/>
    <x v="8"/>
    <x v="96"/>
    <n v="1"/>
    <s v="T60"/>
    <x v="3"/>
    <d v="2022-07-09T00:00:00"/>
    <x v="4"/>
    <x v="3"/>
    <n v="1980"/>
    <m/>
    <n v="1980"/>
    <n v="1378253.0500000003"/>
    <s v="Cash"/>
    <m/>
    <m/>
  </r>
  <r>
    <x v="194"/>
    <x v="11"/>
    <x v="3"/>
    <x v="259"/>
    <s v="C00000009"/>
    <x v="8"/>
    <x v="108"/>
    <n v="2"/>
    <s v="T60"/>
    <x v="3"/>
    <d v="2022-07-09T00:00:00"/>
    <x v="4"/>
    <x v="3"/>
    <n v="1140"/>
    <m/>
    <n v="1140"/>
    <n v="1379393.0500000003"/>
    <s v="Cash"/>
    <m/>
    <m/>
  </r>
  <r>
    <x v="195"/>
    <x v="11"/>
    <x v="3"/>
    <x v="260"/>
    <s v="C00000006"/>
    <x v="5"/>
    <x v="45"/>
    <n v="1"/>
    <s v="Cash"/>
    <x v="0"/>
    <d v="2022-05-11T00:00:00"/>
    <x v="11"/>
    <x v="3"/>
    <n v="2068"/>
    <n v="-2068"/>
    <n v="0"/>
    <n v="1381461.0500000003"/>
    <s v="Cash"/>
    <s v="RHB 934936 cleared19/7/22-RM2,634.00"/>
    <m/>
  </r>
  <r>
    <x v="195"/>
    <x v="11"/>
    <x v="3"/>
    <x v="260"/>
    <s v="C00000006"/>
    <x v="5"/>
    <x v="87"/>
    <n v="1"/>
    <s v="Cash"/>
    <x v="0"/>
    <d v="2022-05-11T00:00:00"/>
    <x v="11"/>
    <x v="3"/>
    <n v="291"/>
    <n v="-291"/>
    <n v="0"/>
    <n v="1381752.0500000003"/>
    <s v="Cash"/>
    <s v="RHB 934936 cleared19/7/22-RM2,634.00"/>
    <m/>
  </r>
  <r>
    <x v="195"/>
    <x v="11"/>
    <x v="3"/>
    <x v="260"/>
    <s v="C00000006"/>
    <x v="5"/>
    <x v="123"/>
    <n v="1"/>
    <s v="Cash"/>
    <x v="0"/>
    <d v="2022-05-11T00:00:00"/>
    <x v="11"/>
    <x v="3"/>
    <n v="175"/>
    <n v="-175"/>
    <n v="0"/>
    <n v="1381927.0500000003"/>
    <s v="Cash"/>
    <s v="RHB 934936 cleared19/7/22-RM2,634.00"/>
    <m/>
  </r>
  <r>
    <x v="196"/>
    <x v="11"/>
    <x v="3"/>
    <x v="261"/>
    <s v="C00000022"/>
    <x v="22"/>
    <x v="7"/>
    <n v="1"/>
    <s v="Cash"/>
    <x v="0"/>
    <d v="2022-05-12T00:00:00"/>
    <x v="11"/>
    <x v="3"/>
    <n v="2112"/>
    <n v="-2112"/>
    <n v="0"/>
    <n v="1384039.0500000003"/>
    <s v="Cash"/>
    <s v="Trsf 28/7/22 RM3,000.00"/>
    <m/>
  </r>
  <r>
    <x v="196"/>
    <x v="11"/>
    <x v="3"/>
    <x v="261"/>
    <s v="C00000022"/>
    <x v="22"/>
    <x v="109"/>
    <n v="2"/>
    <s v="Cash"/>
    <x v="0"/>
    <d v="2022-05-12T00:00:00"/>
    <x v="11"/>
    <x v="3"/>
    <n v="1058.4000000000001"/>
    <n v="-888"/>
    <n v="170.40000000000009"/>
    <n v="1385097.4500000002"/>
    <s v="Cash"/>
    <s v="Trsf 28/7/22 RM3,000.00(RM888.00partial)"/>
    <m/>
  </r>
  <r>
    <x v="196"/>
    <x v="11"/>
    <x v="3"/>
    <x v="261"/>
    <s v="C00000022"/>
    <x v="22"/>
    <x v="66"/>
    <n v="1"/>
    <s v="Cash"/>
    <x v="0"/>
    <d v="2022-05-12T00:00:00"/>
    <x v="11"/>
    <x v="3"/>
    <n v="337.5"/>
    <m/>
    <n v="337.5"/>
    <n v="1385434.9500000002"/>
    <s v="Cash"/>
    <m/>
    <m/>
  </r>
  <r>
    <x v="196"/>
    <x v="11"/>
    <x v="3"/>
    <x v="261"/>
    <s v="C00000022"/>
    <x v="22"/>
    <x v="124"/>
    <n v="1"/>
    <s v="Cash"/>
    <x v="0"/>
    <d v="2022-05-12T00:00:00"/>
    <x v="11"/>
    <x v="3"/>
    <n v="450"/>
    <m/>
    <n v="450"/>
    <n v="1385884.9500000002"/>
    <s v="Cash"/>
    <m/>
    <m/>
  </r>
  <r>
    <x v="196"/>
    <x v="11"/>
    <x v="3"/>
    <x v="261"/>
    <s v="C00000022"/>
    <x v="22"/>
    <x v="125"/>
    <n v="1"/>
    <s v="Cash"/>
    <x v="0"/>
    <d v="2022-05-12T00:00:00"/>
    <x v="11"/>
    <x v="3"/>
    <n v="270"/>
    <m/>
    <n v="270"/>
    <n v="1386154.9500000002"/>
    <s v="Cash"/>
    <m/>
    <m/>
  </r>
  <r>
    <x v="196"/>
    <x v="11"/>
    <x v="3"/>
    <x v="261"/>
    <s v="C00000022"/>
    <x v="22"/>
    <x v="126"/>
    <n v="2"/>
    <s v="Cash"/>
    <x v="0"/>
    <d v="2022-05-12T00:00:00"/>
    <x v="11"/>
    <x v="3"/>
    <n v="90"/>
    <m/>
    <n v="90"/>
    <n v="1386244.9500000002"/>
    <s v="Cash"/>
    <m/>
    <m/>
  </r>
  <r>
    <x v="196"/>
    <x v="11"/>
    <x v="3"/>
    <x v="262"/>
    <s v="C00000024"/>
    <x v="24"/>
    <x v="127"/>
    <n v="2"/>
    <s v="Cash"/>
    <x v="0"/>
    <d v="2022-05-12T00:00:00"/>
    <x v="11"/>
    <x v="3"/>
    <n v="4180"/>
    <n v="-4180"/>
    <n v="0"/>
    <n v="1390424.9500000002"/>
    <s v="Cash"/>
    <s v="PIB 091987Cleared13/5/22-RM8,524.50"/>
    <m/>
  </r>
  <r>
    <x v="196"/>
    <x v="11"/>
    <x v="3"/>
    <x v="262"/>
    <s v="C00000024"/>
    <x v="24"/>
    <x v="108"/>
    <n v="3"/>
    <s v="Cash"/>
    <x v="0"/>
    <d v="2022-05-12T00:00:00"/>
    <x v="11"/>
    <x v="3"/>
    <n v="1764"/>
    <n v="-1764"/>
    <n v="0"/>
    <n v="1392188.9500000002"/>
    <s v="Cash"/>
    <s v="PIB 091987Cleared13/5/22-RM8,524.50"/>
    <m/>
  </r>
  <r>
    <x v="196"/>
    <x v="11"/>
    <x v="3"/>
    <x v="262"/>
    <s v="C00000024"/>
    <x v="24"/>
    <x v="66"/>
    <n v="3"/>
    <s v="Cash"/>
    <x v="0"/>
    <d v="2022-05-12T00:00:00"/>
    <x v="11"/>
    <x v="3"/>
    <n v="1053"/>
    <n v="-1053"/>
    <n v="0"/>
    <n v="1393241.9500000002"/>
    <s v="Cash"/>
    <s v="PIB 091987Cleared13/5/22-RM8,524.50"/>
    <m/>
  </r>
  <r>
    <x v="196"/>
    <x v="11"/>
    <x v="3"/>
    <x v="262"/>
    <s v="C00000024"/>
    <x v="24"/>
    <x v="12"/>
    <n v="3"/>
    <s v="Cash"/>
    <x v="0"/>
    <d v="2022-05-12T00:00:00"/>
    <x v="11"/>
    <x v="3"/>
    <n v="187.5"/>
    <n v="-187.5"/>
    <n v="0"/>
    <n v="1393429.4500000002"/>
    <s v="Cash"/>
    <s v="PIB 091987Cleared13/5/22-RM8,524.50"/>
    <m/>
  </r>
  <r>
    <x v="196"/>
    <x v="11"/>
    <x v="3"/>
    <x v="262"/>
    <s v="C00000024"/>
    <x v="24"/>
    <x v="106"/>
    <n v="4"/>
    <s v="Cash"/>
    <x v="0"/>
    <d v="2022-05-12T00:00:00"/>
    <x v="11"/>
    <x v="3"/>
    <n v="340"/>
    <n v="-340"/>
    <n v="0"/>
    <n v="1393769.4500000002"/>
    <s v="Cash"/>
    <s v="PIB 091987Cleared13/5/22-RM8,524.50"/>
    <m/>
  </r>
  <r>
    <x v="196"/>
    <x v="11"/>
    <x v="3"/>
    <x v="262"/>
    <s v="C00000024"/>
    <x v="24"/>
    <x v="105"/>
    <n v="1"/>
    <s v="Cash"/>
    <x v="0"/>
    <d v="2022-05-12T00:00:00"/>
    <x v="11"/>
    <x v="3"/>
    <n v="1000"/>
    <n v="-1000"/>
    <n v="0"/>
    <n v="1394769.4500000002"/>
    <s v="Cash"/>
    <s v="PIB 091987Cleared13/5/22-RM8,524.50"/>
    <m/>
  </r>
  <r>
    <x v="197"/>
    <x v="11"/>
    <x v="3"/>
    <x v="263"/>
    <s v="C00000006"/>
    <x v="5"/>
    <x v="86"/>
    <n v="2"/>
    <s v="Cash"/>
    <x v="0"/>
    <d v="2022-05-14T00:00:00"/>
    <x v="11"/>
    <x v="3"/>
    <n v="100"/>
    <n v="-100"/>
    <n v="0"/>
    <n v="1394869.4500000002"/>
    <s v="Cash"/>
    <s v="RHB 934936 cleared19/7/22-RM2,634.00"/>
    <m/>
  </r>
  <r>
    <x v="197"/>
    <x v="11"/>
    <x v="3"/>
    <x v="264"/>
    <s v="C00000020"/>
    <x v="19"/>
    <x v="127"/>
    <n v="3"/>
    <s v="Cash"/>
    <x v="0"/>
    <d v="2022-05-14T00:00:00"/>
    <x v="11"/>
    <x v="3"/>
    <n v="6270"/>
    <m/>
    <n v="6270"/>
    <n v="1401139.4500000002"/>
    <s v="Cash"/>
    <m/>
    <m/>
  </r>
  <r>
    <x v="197"/>
    <x v="11"/>
    <x v="3"/>
    <x v="264"/>
    <s v="C00000020"/>
    <x v="19"/>
    <x v="108"/>
    <n v="4"/>
    <s v="Cash"/>
    <x v="0"/>
    <d v="2022-05-14T00:00:00"/>
    <x v="11"/>
    <x v="3"/>
    <n v="2352"/>
    <m/>
    <n v="2352"/>
    <n v="1403491.4500000002"/>
    <s v="Cash"/>
    <m/>
    <m/>
  </r>
  <r>
    <x v="197"/>
    <x v="11"/>
    <x v="3"/>
    <x v="264"/>
    <s v="C00000020"/>
    <x v="19"/>
    <x v="128"/>
    <n v="5"/>
    <s v="Cash"/>
    <x v="0"/>
    <d v="2022-05-14T00:00:00"/>
    <x v="11"/>
    <x v="3"/>
    <n v="1560"/>
    <m/>
    <n v="1560"/>
    <n v="1405051.4500000002"/>
    <s v="Cash"/>
    <m/>
    <m/>
  </r>
  <r>
    <x v="197"/>
    <x v="11"/>
    <x v="3"/>
    <x v="264"/>
    <s v="C00000020"/>
    <x v="19"/>
    <x v="12"/>
    <n v="3"/>
    <s v="Cash"/>
    <x v="0"/>
    <d v="2022-05-14T00:00:00"/>
    <x v="11"/>
    <x v="3"/>
    <n v="187.5"/>
    <m/>
    <n v="187.5"/>
    <n v="1405238.9500000002"/>
    <s v="Cash"/>
    <m/>
    <m/>
  </r>
  <r>
    <x v="198"/>
    <x v="11"/>
    <x v="3"/>
    <x v="265"/>
    <s v="C00000003"/>
    <x v="2"/>
    <x v="15"/>
    <n v="3"/>
    <s v="T45"/>
    <x v="1"/>
    <d v="2022-06-30T00:00:00"/>
    <x v="1"/>
    <x v="3"/>
    <n v="6336"/>
    <n v="-6336"/>
    <n v="0"/>
    <n v="1411574.9500000002"/>
    <s v="Cash"/>
    <s v="RHB 000388cleared20/6/22-RM2,000.00(partial), 9cleared27/6/22-RM2,000.00(partial), RHB 00391 4/7/22cleared-RM1,336.00, RHB 00390 12/7/22cleared-RM2,000.00(partial)"/>
    <m/>
  </r>
  <r>
    <x v="198"/>
    <x v="11"/>
    <x v="3"/>
    <x v="265"/>
    <s v="C00000003"/>
    <x v="2"/>
    <x v="12"/>
    <n v="5"/>
    <s v="T45"/>
    <x v="1"/>
    <d v="2022-06-30T00:00:00"/>
    <x v="1"/>
    <x v="3"/>
    <n v="325"/>
    <n v="-325"/>
    <n v="0"/>
    <n v="1411899.9500000002"/>
    <s v="Cash"/>
    <s v="4/7/22cleared-RM1,336.00, RHB 00390 12/7/22cleared-RM2,000.00(partial)"/>
    <m/>
  </r>
  <r>
    <x v="198"/>
    <x v="11"/>
    <x v="3"/>
    <x v="265"/>
    <s v="C00000003"/>
    <x v="2"/>
    <x v="4"/>
    <n v="6"/>
    <s v="T45"/>
    <x v="1"/>
    <d v="2022-06-30T00:00:00"/>
    <x v="1"/>
    <x v="3"/>
    <n v="630"/>
    <n v="-630"/>
    <n v="0"/>
    <n v="1412529.9500000002"/>
    <s v="Cash"/>
    <s v="RHB 00390 12/7/22cleared-RM2,000.00(partial)"/>
    <m/>
  </r>
  <r>
    <x v="198"/>
    <x v="11"/>
    <x v="3"/>
    <x v="265"/>
    <s v="C00000003"/>
    <x v="2"/>
    <x v="25"/>
    <n v="1"/>
    <s v="T45"/>
    <x v="1"/>
    <d v="2022-06-30T00:00:00"/>
    <x v="1"/>
    <x v="3"/>
    <n v="45"/>
    <n v="-45"/>
    <n v="0"/>
    <n v="1412574.9500000002"/>
    <s v="Cash"/>
    <s v="RHB 00390 12/7/22cleared-RM2,000.00(partial)"/>
    <m/>
  </r>
  <r>
    <x v="199"/>
    <x v="11"/>
    <x v="3"/>
    <x v="266"/>
    <s v="C00000020"/>
    <x v="19"/>
    <x v="127"/>
    <n v="2"/>
    <s v="Cash"/>
    <x v="0"/>
    <d v="2022-05-18T00:00:00"/>
    <x v="11"/>
    <x v="3"/>
    <n v="4180"/>
    <m/>
    <n v="4180"/>
    <n v="1416754.9500000002"/>
    <s v="Cash"/>
    <m/>
    <m/>
  </r>
  <r>
    <x v="199"/>
    <x v="11"/>
    <x v="3"/>
    <x v="266"/>
    <s v="C00000020"/>
    <x v="19"/>
    <x v="108"/>
    <n v="2"/>
    <s v="Cash"/>
    <x v="0"/>
    <d v="2022-05-18T00:00:00"/>
    <x v="11"/>
    <x v="3"/>
    <n v="1176"/>
    <m/>
    <n v="1176"/>
    <n v="1417930.9500000002"/>
    <s v="Cash"/>
    <m/>
    <m/>
  </r>
  <r>
    <x v="199"/>
    <x v="11"/>
    <x v="3"/>
    <x v="266"/>
    <s v="C00000020"/>
    <x v="19"/>
    <x v="128"/>
    <n v="3"/>
    <s v="Cash"/>
    <x v="0"/>
    <d v="2022-05-18T00:00:00"/>
    <x v="11"/>
    <x v="3"/>
    <n v="936"/>
    <m/>
    <n v="936"/>
    <n v="1418866.9500000002"/>
    <s v="Cash"/>
    <m/>
    <m/>
  </r>
  <r>
    <x v="199"/>
    <x v="11"/>
    <x v="3"/>
    <x v="266"/>
    <s v="C00000020"/>
    <x v="19"/>
    <x v="12"/>
    <n v="2"/>
    <s v="Cash"/>
    <x v="0"/>
    <d v="2022-05-18T00:00:00"/>
    <x v="11"/>
    <x v="3"/>
    <n v="125"/>
    <m/>
    <n v="125"/>
    <n v="1418991.9500000002"/>
    <s v="Cash"/>
    <m/>
    <m/>
  </r>
  <r>
    <x v="199"/>
    <x v="11"/>
    <x v="3"/>
    <x v="266"/>
    <s v="C00000020"/>
    <x v="19"/>
    <x v="105"/>
    <n v="2"/>
    <s v="Cash"/>
    <x v="0"/>
    <d v="2022-05-18T00:00:00"/>
    <x v="11"/>
    <x v="3"/>
    <n v="2000"/>
    <m/>
    <n v="2000"/>
    <n v="1420991.9500000002"/>
    <s v="Cash"/>
    <m/>
    <m/>
  </r>
  <r>
    <x v="200"/>
    <x v="11"/>
    <x v="3"/>
    <x v="267"/>
    <s v="C00000021"/>
    <x v="21"/>
    <x v="118"/>
    <n v="1"/>
    <s v="Cash"/>
    <x v="0"/>
    <d v="2022-05-19T00:00:00"/>
    <x v="11"/>
    <x v="3"/>
    <n v="2068"/>
    <n v="-2068"/>
    <n v="0"/>
    <n v="1423059.9500000002"/>
    <s v="Cash"/>
    <s v="Chq PBB 395365, cleared170822 RM3,484.00"/>
    <m/>
  </r>
  <r>
    <x v="200"/>
    <x v="11"/>
    <x v="3"/>
    <x v="267"/>
    <s v="C00000021"/>
    <x v="21"/>
    <x v="100"/>
    <n v="3"/>
    <s v="Cash"/>
    <x v="0"/>
    <d v="2022-05-19T00:00:00"/>
    <x v="11"/>
    <x v="3"/>
    <n v="864"/>
    <n v="-864"/>
    <n v="0"/>
    <n v="1423923.9500000002"/>
    <s v="Cash"/>
    <s v="Chq PBB 395365, cleared170822 RM3,484.00"/>
    <m/>
  </r>
  <r>
    <x v="200"/>
    <x v="11"/>
    <x v="3"/>
    <x v="267"/>
    <s v="C00000021"/>
    <x v="21"/>
    <x v="129"/>
    <n v="12"/>
    <s v="Cash"/>
    <x v="0"/>
    <d v="2022-05-19T00:00:00"/>
    <x v="11"/>
    <x v="3"/>
    <n v="552"/>
    <n v="-552"/>
    <n v="0"/>
    <n v="1424475.9500000002"/>
    <s v="Cash"/>
    <s v="Chq PBB 395365, cleared170822 RM3,484.00"/>
    <m/>
  </r>
  <r>
    <x v="201"/>
    <x v="11"/>
    <x v="3"/>
    <x v="268"/>
    <s v="C00000020"/>
    <x v="19"/>
    <x v="127"/>
    <n v="4"/>
    <s v="Cash"/>
    <x v="0"/>
    <d v="2022-05-20T00:00:00"/>
    <x v="11"/>
    <x v="3"/>
    <n v="8360"/>
    <m/>
    <n v="8360"/>
    <n v="1432835.9500000002"/>
    <s v="Cash"/>
    <m/>
    <m/>
  </r>
  <r>
    <x v="201"/>
    <x v="11"/>
    <x v="3"/>
    <x v="268"/>
    <s v="C00000020"/>
    <x v="19"/>
    <x v="108"/>
    <n v="5"/>
    <s v="Cash"/>
    <x v="0"/>
    <d v="2022-05-20T00:00:00"/>
    <x v="11"/>
    <x v="3"/>
    <n v="2940"/>
    <m/>
    <n v="2940"/>
    <n v="1435775.9500000002"/>
    <s v="Cash"/>
    <m/>
    <m/>
  </r>
  <r>
    <x v="201"/>
    <x v="11"/>
    <x v="3"/>
    <x v="268"/>
    <s v="C00000020"/>
    <x v="19"/>
    <x v="128"/>
    <n v="5"/>
    <s v="Cash"/>
    <x v="0"/>
    <d v="2022-05-20T00:00:00"/>
    <x v="11"/>
    <x v="3"/>
    <n v="1560"/>
    <m/>
    <n v="1560"/>
    <n v="1437335.9500000002"/>
    <s v="Cash"/>
    <m/>
    <m/>
  </r>
  <r>
    <x v="201"/>
    <x v="11"/>
    <x v="3"/>
    <x v="268"/>
    <s v="C00000020"/>
    <x v="19"/>
    <x v="12"/>
    <n v="4"/>
    <s v="Cash"/>
    <x v="0"/>
    <d v="2022-05-20T00:00:00"/>
    <x v="11"/>
    <x v="3"/>
    <n v="250"/>
    <m/>
    <n v="250"/>
    <n v="1437585.9500000002"/>
    <s v="Cash"/>
    <m/>
    <m/>
  </r>
  <r>
    <x v="202"/>
    <x v="11"/>
    <x v="3"/>
    <x v="269"/>
    <s v="C00000026"/>
    <x v="26"/>
    <x v="112"/>
    <n v="1"/>
    <s v="Cash"/>
    <x v="0"/>
    <d v="2022-05-21T00:00:00"/>
    <x v="11"/>
    <x v="3"/>
    <n v="534.6"/>
    <n v="-534.6"/>
    <n v="0"/>
    <n v="1438120.5500000003"/>
    <s v="Cash"/>
    <s v="Trsf 24/5/22 RM1,239.60"/>
    <m/>
  </r>
  <r>
    <x v="202"/>
    <x v="11"/>
    <x v="3"/>
    <x v="269"/>
    <s v="C00000026"/>
    <x v="26"/>
    <x v="130"/>
    <n v="1"/>
    <s v="Cash"/>
    <x v="0"/>
    <d v="2022-05-21T00:00:00"/>
    <x v="11"/>
    <x v="3"/>
    <n v="165"/>
    <n v="-165"/>
    <n v="0"/>
    <n v="1438285.5500000003"/>
    <s v="Cash"/>
    <s v="Trsf 24/5/22 RM1,239.60"/>
    <m/>
  </r>
  <r>
    <x v="202"/>
    <x v="11"/>
    <x v="3"/>
    <x v="269"/>
    <s v="C00000026"/>
    <x v="26"/>
    <x v="106"/>
    <n v="1"/>
    <s v="Cash"/>
    <x v="0"/>
    <d v="2022-05-21T00:00:00"/>
    <x v="11"/>
    <x v="3"/>
    <n v="90"/>
    <n v="-90"/>
    <n v="0"/>
    <n v="1438375.5500000003"/>
    <s v="Cash"/>
    <s v="Trsf 24/5/22 RM1,239.60"/>
    <m/>
  </r>
  <r>
    <x v="202"/>
    <x v="11"/>
    <x v="3"/>
    <x v="269"/>
    <s v="C00000026"/>
    <x v="26"/>
    <x v="131"/>
    <n v="1"/>
    <s v="Cash"/>
    <x v="0"/>
    <d v="2022-05-21T00:00:00"/>
    <x v="11"/>
    <x v="3"/>
    <n v="450"/>
    <n v="-450"/>
    <n v="0"/>
    <n v="1438825.5500000003"/>
    <s v="Cash"/>
    <s v="Trsf 24/5/22 RM1,239.60"/>
    <m/>
  </r>
  <r>
    <x v="202"/>
    <x v="11"/>
    <x v="3"/>
    <x v="270"/>
    <s v="C00000020"/>
    <x v="19"/>
    <x v="127"/>
    <n v="4"/>
    <s v="Cash"/>
    <x v="0"/>
    <d v="2022-05-21T00:00:00"/>
    <x v="11"/>
    <x v="3"/>
    <n v="8360"/>
    <m/>
    <n v="8360"/>
    <n v="1447185.5500000003"/>
    <s v="Cash"/>
    <m/>
    <m/>
  </r>
  <r>
    <x v="202"/>
    <x v="11"/>
    <x v="3"/>
    <x v="270"/>
    <s v="C00000020"/>
    <x v="19"/>
    <x v="100"/>
    <n v="10"/>
    <s v="Cash"/>
    <x v="0"/>
    <d v="2022-05-21T00:00:00"/>
    <x v="11"/>
    <x v="3"/>
    <n v="2940"/>
    <m/>
    <n v="2940"/>
    <n v="1450125.5500000003"/>
    <s v="Cash"/>
    <m/>
    <m/>
  </r>
  <r>
    <x v="202"/>
    <x v="11"/>
    <x v="3"/>
    <x v="270"/>
    <s v="C00000020"/>
    <x v="19"/>
    <x v="128"/>
    <n v="5"/>
    <s v="Cash"/>
    <x v="0"/>
    <d v="2022-05-21T00:00:00"/>
    <x v="11"/>
    <x v="3"/>
    <n v="1560"/>
    <m/>
    <n v="1560"/>
    <n v="1451685.5500000003"/>
    <s v="Cash"/>
    <m/>
    <m/>
  </r>
  <r>
    <x v="202"/>
    <x v="11"/>
    <x v="3"/>
    <x v="270"/>
    <s v="C00000020"/>
    <x v="19"/>
    <x v="12"/>
    <n v="4"/>
    <s v="Cash"/>
    <x v="0"/>
    <d v="2022-05-21T00:00:00"/>
    <x v="11"/>
    <x v="3"/>
    <n v="250"/>
    <m/>
    <n v="250"/>
    <n v="1451935.5500000003"/>
    <s v="Cash"/>
    <m/>
    <m/>
  </r>
  <r>
    <x v="203"/>
    <x v="11"/>
    <x v="3"/>
    <x v="271"/>
    <s v="C00000010"/>
    <x v="9"/>
    <x v="121"/>
    <n v="6"/>
    <s v="T120"/>
    <x v="4"/>
    <d v="2022-09-20T00:00:00"/>
    <x v="6"/>
    <x v="3"/>
    <n v="11880"/>
    <n v="-11880"/>
    <n v="0"/>
    <n v="1463815.5500000003"/>
    <s v="Cash"/>
    <s v="Trsf 23/8/22 RM14,715.00"/>
    <m/>
  </r>
  <r>
    <x v="203"/>
    <x v="11"/>
    <x v="3"/>
    <x v="271"/>
    <s v="C00000010"/>
    <x v="9"/>
    <x v="100"/>
    <n v="5"/>
    <s v="T120"/>
    <x v="4"/>
    <d v="2022-09-20T00:00:00"/>
    <x v="6"/>
    <x v="3"/>
    <n v="1425"/>
    <n v="-1425"/>
    <n v="0"/>
    <n v="1465240.5500000003"/>
    <s v="Cash"/>
    <s v="Trsf 23/8/22 RM14,715.00"/>
    <m/>
  </r>
  <r>
    <x v="203"/>
    <x v="11"/>
    <x v="3"/>
    <x v="271"/>
    <s v="C00000010"/>
    <x v="9"/>
    <x v="132"/>
    <n v="10"/>
    <s v="T120"/>
    <x v="4"/>
    <d v="2022-09-20T00:00:00"/>
    <x v="6"/>
    <x v="3"/>
    <n v="550"/>
    <n v="-550"/>
    <n v="0"/>
    <n v="1465790.5500000003"/>
    <s v="Cash"/>
    <s v="Trsf 23/8/22 RM14,715.00"/>
    <m/>
  </r>
  <r>
    <x v="203"/>
    <x v="11"/>
    <x v="3"/>
    <x v="271"/>
    <s v="C00000010"/>
    <x v="9"/>
    <x v="93"/>
    <n v="4"/>
    <s v="T120"/>
    <x v="4"/>
    <d v="2022-09-20T00:00:00"/>
    <x v="6"/>
    <x v="3"/>
    <n v="420"/>
    <n v="-420"/>
    <n v="0"/>
    <n v="1466210.5500000003"/>
    <s v="Cash"/>
    <s v="Trsf 23/8/22 RM14,715.00"/>
    <m/>
  </r>
  <r>
    <x v="203"/>
    <x v="11"/>
    <x v="3"/>
    <x v="271"/>
    <s v="C00000010"/>
    <x v="9"/>
    <x v="131"/>
    <n v="1"/>
    <s v="T120"/>
    <x v="4"/>
    <d v="2022-09-20T00:00:00"/>
    <x v="6"/>
    <x v="3"/>
    <n v="440"/>
    <n v="-440"/>
    <n v="0"/>
    <n v="1466650.5500000003"/>
    <s v="Cash"/>
    <s v="Trsf 23/8/22 RM14,715.00"/>
    <m/>
  </r>
  <r>
    <x v="203"/>
    <x v="11"/>
    <x v="3"/>
    <x v="272"/>
    <s v="C00000020"/>
    <x v="19"/>
    <x v="127"/>
    <n v="2"/>
    <s v="Cash"/>
    <x v="0"/>
    <d v="2022-05-23T00:00:00"/>
    <x v="11"/>
    <x v="3"/>
    <n v="4180"/>
    <m/>
    <n v="4180"/>
    <n v="1470830.5500000003"/>
    <s v="Cash"/>
    <m/>
    <m/>
  </r>
  <r>
    <x v="203"/>
    <x v="11"/>
    <x v="3"/>
    <x v="272"/>
    <s v="C00000020"/>
    <x v="19"/>
    <x v="100"/>
    <n v="5"/>
    <s v="Cash"/>
    <x v="0"/>
    <d v="2022-05-23T00:00:00"/>
    <x v="11"/>
    <x v="3"/>
    <n v="1470"/>
    <m/>
    <n v="1470"/>
    <n v="1472300.5500000003"/>
    <s v="Cash"/>
    <m/>
    <m/>
  </r>
  <r>
    <x v="203"/>
    <x v="11"/>
    <x v="3"/>
    <x v="272"/>
    <s v="C00000020"/>
    <x v="19"/>
    <x v="128"/>
    <n v="2"/>
    <s v="Cash"/>
    <x v="0"/>
    <d v="2022-05-23T00:00:00"/>
    <x v="11"/>
    <x v="3"/>
    <n v="624"/>
    <m/>
    <n v="624"/>
    <n v="1472924.5500000003"/>
    <s v="Cash"/>
    <m/>
    <m/>
  </r>
  <r>
    <x v="203"/>
    <x v="11"/>
    <x v="3"/>
    <x v="272"/>
    <s v="C00000020"/>
    <x v="19"/>
    <x v="133"/>
    <n v="1"/>
    <s v="Cash"/>
    <x v="0"/>
    <d v="2022-05-23T00:00:00"/>
    <x v="11"/>
    <x v="3"/>
    <n v="351"/>
    <m/>
    <n v="351"/>
    <n v="1473275.5500000003"/>
    <s v="Cash"/>
    <m/>
    <m/>
  </r>
  <r>
    <x v="203"/>
    <x v="11"/>
    <x v="3"/>
    <x v="272"/>
    <s v="C00000020"/>
    <x v="19"/>
    <x v="132"/>
    <n v="2"/>
    <s v="Cash"/>
    <x v="0"/>
    <d v="2022-05-23T00:00:00"/>
    <x v="11"/>
    <x v="3"/>
    <n v="125"/>
    <m/>
    <n v="125"/>
    <n v="1473400.5500000003"/>
    <s v="Cash"/>
    <m/>
    <m/>
  </r>
  <r>
    <x v="203"/>
    <x v="11"/>
    <x v="3"/>
    <x v="273"/>
    <s v="C00000019"/>
    <x v="18"/>
    <x v="120"/>
    <n v="2"/>
    <s v="Cash"/>
    <x v="0"/>
    <d v="2022-05-23T00:00:00"/>
    <x v="11"/>
    <x v="3"/>
    <n v="4136"/>
    <n v="-4136"/>
    <n v="0"/>
    <n v="1477536.5500000003"/>
    <s v="Cash"/>
    <s v="Trsf 24/5/22, RM6,201.10"/>
    <m/>
  </r>
  <r>
    <x v="203"/>
    <x v="11"/>
    <x v="3"/>
    <x v="273"/>
    <s v="C00000019"/>
    <x v="18"/>
    <x v="112"/>
    <n v="2"/>
    <s v="Cash"/>
    <x v="0"/>
    <d v="2022-05-23T00:00:00"/>
    <x v="11"/>
    <x v="3"/>
    <n v="1047.5999999999999"/>
    <n v="-1047.5999999999999"/>
    <n v="0"/>
    <n v="1478584.1500000004"/>
    <s v="Cash"/>
    <s v="Trsf 24/5/22, RM6,201.10"/>
    <m/>
  </r>
  <r>
    <x v="203"/>
    <x v="11"/>
    <x v="3"/>
    <x v="273"/>
    <s v="C00000019"/>
    <x v="18"/>
    <x v="132"/>
    <n v="3"/>
    <s v="Cash"/>
    <x v="0"/>
    <d v="2022-05-23T00:00:00"/>
    <x v="11"/>
    <x v="3"/>
    <n v="187.5"/>
    <n v="-187.5"/>
    <n v="0"/>
    <n v="1478771.6500000004"/>
    <s v="Cash"/>
    <s v="Trsf 24/5/22, RM6,201.10"/>
    <m/>
  </r>
  <r>
    <x v="203"/>
    <x v="11"/>
    <x v="3"/>
    <x v="273"/>
    <s v="C00000019"/>
    <x v="18"/>
    <x v="52"/>
    <n v="1"/>
    <s v="Cash"/>
    <x v="0"/>
    <d v="2022-05-23T00:00:00"/>
    <x v="11"/>
    <x v="3"/>
    <n v="390"/>
    <n v="-390"/>
    <n v="0"/>
    <n v="1479161.6500000004"/>
    <s v="Cash"/>
    <s v="Trsf 24/5/22, RM6,201.10"/>
    <m/>
  </r>
  <r>
    <x v="203"/>
    <x v="11"/>
    <x v="3"/>
    <x v="273"/>
    <s v="C00000019"/>
    <x v="18"/>
    <x v="131"/>
    <n v="1"/>
    <s v="Cash"/>
    <x v="0"/>
    <d v="2022-05-23T00:00:00"/>
    <x v="11"/>
    <x v="3"/>
    <n v="440"/>
    <n v="-440"/>
    <n v="0"/>
    <n v="1479601.6500000004"/>
    <s v="Cash"/>
    <s v="Trsf 24/5/22, RM6,201.10"/>
    <m/>
  </r>
  <r>
    <x v="204"/>
    <x v="11"/>
    <x v="3"/>
    <x v="274"/>
    <s v="C00000004"/>
    <x v="3"/>
    <x v="120"/>
    <n v="5"/>
    <s v="T120"/>
    <x v="4"/>
    <d v="2022-09-21T00:00:00"/>
    <x v="6"/>
    <x v="3"/>
    <n v="10120"/>
    <m/>
    <n v="10120"/>
    <n v="1489721.6500000004"/>
    <s v="Cash"/>
    <m/>
    <m/>
  </r>
  <r>
    <x v="205"/>
    <x v="11"/>
    <x v="3"/>
    <x v="275"/>
    <s v="C00000020"/>
    <x v="19"/>
    <x v="120"/>
    <n v="4"/>
    <s v="Cash"/>
    <x v="0"/>
    <d v="2022-05-25T00:00:00"/>
    <x v="11"/>
    <x v="3"/>
    <n v="8360"/>
    <m/>
    <n v="8360"/>
    <n v="1498081.6500000004"/>
    <s v="Cash"/>
    <m/>
    <m/>
  </r>
  <r>
    <x v="205"/>
    <x v="11"/>
    <x v="3"/>
    <x v="275"/>
    <s v="C00000020"/>
    <x v="19"/>
    <x v="100"/>
    <n v="8"/>
    <s v="Cash"/>
    <x v="0"/>
    <d v="2022-05-25T00:00:00"/>
    <x v="11"/>
    <x v="3"/>
    <n v="2352"/>
    <m/>
    <n v="2352"/>
    <n v="1500433.6500000004"/>
    <s v="Cash"/>
    <m/>
    <m/>
  </r>
  <r>
    <x v="205"/>
    <x v="11"/>
    <x v="3"/>
    <x v="275"/>
    <s v="C00000020"/>
    <x v="19"/>
    <x v="133"/>
    <n v="6"/>
    <s v="Cash"/>
    <x v="0"/>
    <d v="2022-05-25T00:00:00"/>
    <x v="11"/>
    <x v="3"/>
    <n v="2106"/>
    <m/>
    <n v="2106"/>
    <n v="1502539.6500000004"/>
    <s v="Cash"/>
    <m/>
    <m/>
  </r>
  <r>
    <x v="205"/>
    <x v="11"/>
    <x v="3"/>
    <x v="275"/>
    <s v="C00000020"/>
    <x v="19"/>
    <x v="132"/>
    <n v="4"/>
    <s v="Cash"/>
    <x v="0"/>
    <d v="2022-05-25T00:00:00"/>
    <x v="11"/>
    <x v="3"/>
    <n v="250"/>
    <m/>
    <n v="250"/>
    <n v="1502789.6500000004"/>
    <s v="Cash"/>
    <m/>
    <m/>
  </r>
  <r>
    <x v="205"/>
    <x v="11"/>
    <x v="3"/>
    <x v="275"/>
    <s v="C00000020"/>
    <x v="19"/>
    <x v="105"/>
    <n v="1"/>
    <s v="Cash"/>
    <x v="0"/>
    <d v="2022-05-25T00:00:00"/>
    <x v="11"/>
    <x v="3"/>
    <n v="1000"/>
    <m/>
    <n v="1000"/>
    <n v="1503789.6500000004"/>
    <s v="Cash"/>
    <m/>
    <m/>
  </r>
  <r>
    <x v="206"/>
    <x v="11"/>
    <x v="3"/>
    <x v="276"/>
    <s v="C00000021"/>
    <x v="21"/>
    <x v="118"/>
    <n v="1"/>
    <s v="Cash"/>
    <x v="0"/>
    <d v="2022-05-28T00:00:00"/>
    <x v="11"/>
    <x v="3"/>
    <n v="2068"/>
    <m/>
    <n v="2068"/>
    <n v="1505857.6500000004"/>
    <s v="Cash"/>
    <m/>
    <m/>
  </r>
  <r>
    <x v="206"/>
    <x v="11"/>
    <x v="3"/>
    <x v="276"/>
    <s v="C00000021"/>
    <x v="21"/>
    <x v="100"/>
    <n v="3"/>
    <s v="Cash"/>
    <x v="0"/>
    <d v="2022-05-28T00:00:00"/>
    <x v="11"/>
    <x v="3"/>
    <n v="864"/>
    <m/>
    <n v="864"/>
    <n v="1506721.6500000004"/>
    <s v="Cash"/>
    <m/>
    <m/>
  </r>
  <r>
    <x v="206"/>
    <x v="11"/>
    <x v="3"/>
    <x v="276"/>
    <s v="C00000021"/>
    <x v="21"/>
    <x v="106"/>
    <n v="1"/>
    <s v="Cash"/>
    <x v="0"/>
    <d v="2022-05-28T00:00:00"/>
    <x v="11"/>
    <x v="3"/>
    <n v="90"/>
    <m/>
    <n v="90"/>
    <n v="1506811.6500000004"/>
    <s v="Cash"/>
    <m/>
    <m/>
  </r>
  <r>
    <x v="206"/>
    <x v="11"/>
    <x v="3"/>
    <x v="276"/>
    <s v="C00000021"/>
    <x v="21"/>
    <x v="134"/>
    <n v="1"/>
    <s v="Cash"/>
    <x v="0"/>
    <d v="2022-05-28T00:00:00"/>
    <x v="11"/>
    <x v="3"/>
    <n v="219"/>
    <m/>
    <n v="219"/>
    <n v="1507030.6500000004"/>
    <s v="Cash"/>
    <m/>
    <m/>
  </r>
  <r>
    <x v="207"/>
    <x v="1"/>
    <x v="3"/>
    <x v="277"/>
    <s v="C00000020"/>
    <x v="19"/>
    <x v="118"/>
    <n v="4"/>
    <s v="Cash"/>
    <x v="0"/>
    <d v="2022-06-02T00:00:00"/>
    <x v="1"/>
    <x v="3"/>
    <n v="8360"/>
    <m/>
    <n v="8360"/>
    <n v="1515390.6500000004"/>
    <s v="Cash"/>
    <m/>
    <m/>
  </r>
  <r>
    <x v="207"/>
    <x v="1"/>
    <x v="3"/>
    <x v="277"/>
    <s v="C00000020"/>
    <x v="19"/>
    <x v="100"/>
    <n v="6"/>
    <s v="Cash"/>
    <x v="0"/>
    <d v="2022-06-02T00:00:00"/>
    <x v="1"/>
    <x v="3"/>
    <n v="1764"/>
    <m/>
    <n v="1764"/>
    <n v="1517154.6500000004"/>
    <s v="Cash"/>
    <m/>
    <m/>
  </r>
  <r>
    <x v="207"/>
    <x v="1"/>
    <x v="3"/>
    <x v="277"/>
    <s v="C00000020"/>
    <x v="19"/>
    <x v="133"/>
    <n v="3"/>
    <s v="Cash"/>
    <x v="0"/>
    <d v="2022-06-02T00:00:00"/>
    <x v="1"/>
    <x v="3"/>
    <n v="1053"/>
    <m/>
    <n v="1053"/>
    <n v="1518207.6500000004"/>
    <s v="Cash"/>
    <m/>
    <m/>
  </r>
  <r>
    <x v="207"/>
    <x v="1"/>
    <x v="3"/>
    <x v="277"/>
    <s v="C00000020"/>
    <x v="19"/>
    <x v="132"/>
    <n v="4"/>
    <s v="Cash"/>
    <x v="0"/>
    <d v="2022-06-02T00:00:00"/>
    <x v="1"/>
    <x v="3"/>
    <n v="250"/>
    <m/>
    <n v="250"/>
    <n v="1518457.6500000004"/>
    <s v="Cash"/>
    <m/>
    <m/>
  </r>
  <r>
    <x v="207"/>
    <x v="1"/>
    <x v="3"/>
    <x v="277"/>
    <s v="C00000020"/>
    <x v="19"/>
    <x v="105"/>
    <n v="1"/>
    <s v="Cash"/>
    <x v="0"/>
    <d v="2022-06-02T00:00:00"/>
    <x v="1"/>
    <x v="3"/>
    <n v="1000"/>
    <m/>
    <n v="1000"/>
    <n v="1519457.6500000004"/>
    <s v="Cash"/>
    <m/>
    <m/>
  </r>
  <r>
    <x v="208"/>
    <x v="1"/>
    <x v="3"/>
    <x v="278"/>
    <s v="C00000022"/>
    <x v="22"/>
    <x v="7"/>
    <n v="1"/>
    <s v="Cash"/>
    <x v="0"/>
    <d v="2022-06-03T00:00:00"/>
    <x v="1"/>
    <x v="3"/>
    <n v="2112"/>
    <m/>
    <n v="2112"/>
    <n v="1521569.6500000004"/>
    <s v="Cash"/>
    <m/>
    <m/>
  </r>
  <r>
    <x v="209"/>
    <x v="1"/>
    <x v="3"/>
    <x v="279"/>
    <s v="C00000020"/>
    <x v="19"/>
    <x v="118"/>
    <n v="2"/>
    <s v="Cash"/>
    <x v="0"/>
    <d v="2022-06-04T00:00:00"/>
    <x v="1"/>
    <x v="3"/>
    <n v="4180"/>
    <m/>
    <n v="4180"/>
    <n v="1525749.6500000004"/>
    <s v="Cash"/>
    <m/>
    <m/>
  </r>
  <r>
    <x v="209"/>
    <x v="1"/>
    <x v="3"/>
    <x v="279"/>
    <s v="C00000020"/>
    <x v="19"/>
    <x v="100"/>
    <n v="10"/>
    <s v="Cash"/>
    <x v="0"/>
    <d v="2022-06-04T00:00:00"/>
    <x v="1"/>
    <x v="3"/>
    <n v="2940"/>
    <m/>
    <n v="2940"/>
    <n v="1528689.6500000004"/>
    <s v="Cash"/>
    <m/>
    <m/>
  </r>
  <r>
    <x v="209"/>
    <x v="1"/>
    <x v="3"/>
    <x v="279"/>
    <s v="C00000020"/>
    <x v="19"/>
    <x v="133"/>
    <n v="5"/>
    <s v="Cash"/>
    <x v="0"/>
    <d v="2022-06-04T00:00:00"/>
    <x v="1"/>
    <x v="3"/>
    <n v="1755"/>
    <m/>
    <n v="1755"/>
    <n v="1530444.6500000004"/>
    <s v="Cash"/>
    <m/>
    <m/>
  </r>
  <r>
    <x v="209"/>
    <x v="1"/>
    <x v="3"/>
    <x v="279"/>
    <s v="C00000020"/>
    <x v="19"/>
    <x v="132"/>
    <n v="2"/>
    <s v="Cash"/>
    <x v="0"/>
    <d v="2022-06-04T00:00:00"/>
    <x v="1"/>
    <x v="3"/>
    <n v="125"/>
    <m/>
    <n v="125"/>
    <n v="1530569.6500000004"/>
    <s v="Cash"/>
    <m/>
    <m/>
  </r>
  <r>
    <x v="210"/>
    <x v="1"/>
    <x v="3"/>
    <x v="280"/>
    <s v="C00000001"/>
    <x v="0"/>
    <x v="118"/>
    <n v="1"/>
    <s v="Cash"/>
    <x v="0"/>
    <d v="2022-06-07T00:00:00"/>
    <x v="1"/>
    <x v="3"/>
    <n v="2068"/>
    <n v="-2068"/>
    <n v="0"/>
    <n v="1532637.6500000004"/>
    <s v="Cash"/>
    <s v="Trsf 10/6/22 RM2,356.00"/>
    <m/>
  </r>
  <r>
    <x v="210"/>
    <x v="1"/>
    <x v="3"/>
    <x v="280"/>
    <s v="C00000001"/>
    <x v="0"/>
    <x v="135"/>
    <n v="1"/>
    <s v="Cash"/>
    <x v="0"/>
    <d v="2022-06-07T00:00:00"/>
    <x v="1"/>
    <x v="3"/>
    <n v="288"/>
    <n v="-288"/>
    <n v="0"/>
    <n v="1532925.6500000004"/>
    <s v="Cash"/>
    <s v="Trsf 10/6/22 RM2,356.00"/>
    <m/>
  </r>
  <r>
    <x v="211"/>
    <x v="1"/>
    <x v="3"/>
    <x v="281"/>
    <s v="C00000010"/>
    <x v="9"/>
    <x v="121"/>
    <n v="5"/>
    <s v="T120"/>
    <x v="4"/>
    <d v="2022-10-07T00:00:00"/>
    <x v="3"/>
    <x v="3"/>
    <n v="9900"/>
    <n v="-179.4"/>
    <n v="9720.6"/>
    <n v="1542825.6500000004"/>
    <s v="Term"/>
    <m/>
    <m/>
  </r>
  <r>
    <x v="211"/>
    <x v="1"/>
    <x v="3"/>
    <x v="281"/>
    <s v="C00000010"/>
    <x v="9"/>
    <x v="100"/>
    <n v="5"/>
    <s v="T120"/>
    <x v="4"/>
    <d v="2022-10-07T00:00:00"/>
    <x v="3"/>
    <x v="3"/>
    <n v="1425"/>
    <m/>
    <n v="1425"/>
    <n v="1544250.6500000004"/>
    <s v="Term"/>
    <m/>
    <m/>
  </r>
  <r>
    <x v="211"/>
    <x v="1"/>
    <x v="3"/>
    <x v="281"/>
    <s v="C00000010"/>
    <x v="9"/>
    <x v="132"/>
    <n v="10"/>
    <s v="T120"/>
    <x v="4"/>
    <d v="2022-10-07T00:00:00"/>
    <x v="3"/>
    <x v="3"/>
    <n v="550"/>
    <m/>
    <n v="550"/>
    <n v="1544800.6500000004"/>
    <s v="Term"/>
    <m/>
    <m/>
  </r>
  <r>
    <x v="211"/>
    <x v="1"/>
    <x v="3"/>
    <x v="281"/>
    <s v="C00000010"/>
    <x v="9"/>
    <x v="93"/>
    <n v="4"/>
    <s v="T120"/>
    <x v="4"/>
    <d v="2022-10-07T00:00:00"/>
    <x v="3"/>
    <x v="3"/>
    <n v="420"/>
    <m/>
    <n v="420"/>
    <n v="1545220.6500000004"/>
    <s v="Term"/>
    <m/>
    <m/>
  </r>
  <r>
    <x v="211"/>
    <x v="1"/>
    <x v="3"/>
    <x v="281"/>
    <s v="C00000010"/>
    <x v="9"/>
    <x v="48"/>
    <n v="1"/>
    <s v="T120"/>
    <x v="4"/>
    <d v="2022-10-07T00:00:00"/>
    <x v="3"/>
    <x v="3"/>
    <n v="395"/>
    <m/>
    <n v="395"/>
    <n v="1545615.6500000004"/>
    <s v="Term"/>
    <m/>
    <m/>
  </r>
  <r>
    <x v="211"/>
    <x v="1"/>
    <x v="3"/>
    <x v="282"/>
    <s v="C00000022"/>
    <x v="22"/>
    <x v="7"/>
    <n v="1"/>
    <s v="Cash"/>
    <x v="0"/>
    <d v="2022-06-09T00:00:00"/>
    <x v="1"/>
    <x v="3"/>
    <n v="2112"/>
    <m/>
    <n v="2112"/>
    <n v="1547727.6500000004"/>
    <s v="Cash"/>
    <m/>
    <m/>
  </r>
  <r>
    <x v="212"/>
    <x v="1"/>
    <x v="3"/>
    <x v="283"/>
    <s v="C00000021"/>
    <x v="21"/>
    <x v="118"/>
    <n v="1"/>
    <s v="Cash"/>
    <x v="0"/>
    <d v="2022-06-10T00:00:00"/>
    <x v="1"/>
    <x v="3"/>
    <n v="2068"/>
    <m/>
    <n v="2068"/>
    <n v="1549795.6500000004"/>
    <s v="Cash"/>
    <m/>
    <m/>
  </r>
  <r>
    <x v="212"/>
    <x v="1"/>
    <x v="3"/>
    <x v="283"/>
    <s v="C00000021"/>
    <x v="21"/>
    <x v="100"/>
    <n v="2"/>
    <s v="Cash"/>
    <x v="0"/>
    <d v="2022-06-10T00:00:00"/>
    <x v="1"/>
    <x v="3"/>
    <n v="588"/>
    <m/>
    <n v="588"/>
    <n v="1550383.6500000004"/>
    <s v="Cash"/>
    <m/>
    <m/>
  </r>
  <r>
    <x v="212"/>
    <x v="1"/>
    <x v="3"/>
    <x v="283"/>
    <s v="C00000021"/>
    <x v="21"/>
    <x v="106"/>
    <n v="1"/>
    <s v="Cash"/>
    <x v="0"/>
    <d v="2022-06-10T00:00:00"/>
    <x v="1"/>
    <x v="3"/>
    <n v="90"/>
    <m/>
    <n v="90"/>
    <n v="1550473.6500000004"/>
    <s v="Cash"/>
    <m/>
    <m/>
  </r>
  <r>
    <x v="213"/>
    <x v="1"/>
    <x v="3"/>
    <x v="284"/>
    <s v="C00000020"/>
    <x v="19"/>
    <x v="118"/>
    <n v="2"/>
    <s v="Cash"/>
    <x v="0"/>
    <d v="2022-06-11T00:00:00"/>
    <x v="1"/>
    <x v="3"/>
    <n v="4180"/>
    <m/>
    <n v="4180"/>
    <n v="1554653.6500000004"/>
    <s v="Cash"/>
    <m/>
    <m/>
  </r>
  <r>
    <x v="213"/>
    <x v="1"/>
    <x v="3"/>
    <x v="284"/>
    <s v="C00000020"/>
    <x v="19"/>
    <x v="100"/>
    <n v="1"/>
    <s v="Cash"/>
    <x v="0"/>
    <d v="2022-06-11T00:00:00"/>
    <x v="1"/>
    <x v="3"/>
    <n v="294"/>
    <m/>
    <n v="294"/>
    <n v="1554947.6500000004"/>
    <s v="Cash"/>
    <m/>
    <m/>
  </r>
  <r>
    <x v="213"/>
    <x v="1"/>
    <x v="3"/>
    <x v="284"/>
    <s v="C00000020"/>
    <x v="19"/>
    <x v="133"/>
    <n v="1"/>
    <s v="Cash"/>
    <x v="0"/>
    <d v="2022-06-11T00:00:00"/>
    <x v="1"/>
    <x v="3"/>
    <n v="351"/>
    <m/>
    <n v="351"/>
    <n v="1555298.6500000004"/>
    <s v="Cash"/>
    <m/>
    <m/>
  </r>
  <r>
    <x v="213"/>
    <x v="1"/>
    <x v="3"/>
    <x v="284"/>
    <s v="C00000020"/>
    <x v="19"/>
    <x v="132"/>
    <n v="2"/>
    <s v="Cash"/>
    <x v="0"/>
    <d v="2022-06-11T00:00:00"/>
    <x v="1"/>
    <x v="3"/>
    <n v="125"/>
    <m/>
    <n v="125"/>
    <n v="1555423.6500000004"/>
    <s v="Cash"/>
    <m/>
    <m/>
  </r>
  <r>
    <x v="214"/>
    <x v="1"/>
    <x v="3"/>
    <x v="285"/>
    <s v="C00000023"/>
    <x v="23"/>
    <x v="110"/>
    <n v="4"/>
    <s v="Cash"/>
    <x v="0"/>
    <d v="2022-06-13T00:00:00"/>
    <x v="1"/>
    <x v="3"/>
    <n v="1400"/>
    <n v="-1400"/>
    <n v="0"/>
    <n v="1556823.6500000004"/>
    <s v="Cash"/>
    <s v="Trsf 14/6/22 RM2,158.00"/>
    <m/>
  </r>
  <r>
    <x v="214"/>
    <x v="1"/>
    <x v="3"/>
    <x v="285"/>
    <s v="C00000023"/>
    <x v="23"/>
    <x v="100"/>
    <n v="2"/>
    <s v="Cash"/>
    <x v="0"/>
    <d v="2022-06-13T00:00:00"/>
    <x v="1"/>
    <x v="3"/>
    <n v="588"/>
    <n v="-588"/>
    <n v="0"/>
    <n v="1557411.6500000004"/>
    <s v="Cash"/>
    <s v="Trsf 14/6/22 RM2,158.00"/>
    <m/>
  </r>
  <r>
    <x v="214"/>
    <x v="1"/>
    <x v="3"/>
    <x v="285"/>
    <s v="C00000023"/>
    <x v="23"/>
    <x v="106"/>
    <n v="2"/>
    <s v="Cash"/>
    <x v="0"/>
    <d v="2022-06-13T00:00:00"/>
    <x v="1"/>
    <x v="3"/>
    <n v="170"/>
    <n v="-170"/>
    <n v="0"/>
    <n v="1557581.6500000004"/>
    <s v="Cash"/>
    <s v="Trsf 14/6/22 RM2,158.00"/>
    <m/>
  </r>
  <r>
    <x v="215"/>
    <x v="1"/>
    <x v="3"/>
    <x v="286"/>
    <s v="C00000009"/>
    <x v="8"/>
    <x v="120"/>
    <n v="2"/>
    <s v="T60"/>
    <x v="3"/>
    <d v="2022-08-13T00:00:00"/>
    <x v="2"/>
    <x v="3"/>
    <n v="3960"/>
    <m/>
    <n v="3960"/>
    <n v="1561541.6500000004"/>
    <s v="Cash"/>
    <m/>
    <m/>
  </r>
  <r>
    <x v="215"/>
    <x v="1"/>
    <x v="3"/>
    <x v="287"/>
    <s v="C00000001"/>
    <x v="0"/>
    <x v="118"/>
    <n v="1"/>
    <s v="Cash"/>
    <x v="0"/>
    <d v="2022-06-14T00:00:00"/>
    <x v="1"/>
    <x v="3"/>
    <n v="2068"/>
    <n v="-2068"/>
    <n v="0"/>
    <n v="1563609.6500000004"/>
    <s v="Cash"/>
    <s v="Trsf 23/6/22 RM3,232.00"/>
    <m/>
  </r>
  <r>
    <x v="215"/>
    <x v="1"/>
    <x v="3"/>
    <x v="287"/>
    <s v="C00000001"/>
    <x v="0"/>
    <x v="100"/>
    <n v="4"/>
    <s v="Cash"/>
    <x v="0"/>
    <d v="2022-06-14T00:00:00"/>
    <x v="1"/>
    <x v="3"/>
    <n v="1164"/>
    <n v="-1164"/>
    <n v="0"/>
    <n v="1564773.6500000004"/>
    <s v="Cash"/>
    <s v="Trsf 23/6/22 RM3,232.00"/>
    <m/>
  </r>
  <r>
    <x v="216"/>
    <x v="1"/>
    <x v="3"/>
    <x v="288"/>
    <s v="C00000020"/>
    <x v="19"/>
    <x v="7"/>
    <n v="1"/>
    <s v="Cash"/>
    <x v="0"/>
    <d v="2022-06-18T00:00:00"/>
    <x v="1"/>
    <x v="3"/>
    <n v="2090"/>
    <m/>
    <n v="2090"/>
    <n v="1566863.6500000004"/>
    <s v="Cash"/>
    <m/>
    <m/>
  </r>
  <r>
    <x v="216"/>
    <x v="1"/>
    <x v="3"/>
    <x v="288"/>
    <s v="C00000020"/>
    <x v="19"/>
    <x v="100"/>
    <n v="2"/>
    <s v="Cash"/>
    <x v="0"/>
    <d v="2022-06-18T00:00:00"/>
    <x v="1"/>
    <x v="3"/>
    <n v="588"/>
    <m/>
    <n v="588"/>
    <n v="1567451.6500000004"/>
    <s v="Cash"/>
    <m/>
    <m/>
  </r>
  <r>
    <x v="216"/>
    <x v="1"/>
    <x v="3"/>
    <x v="288"/>
    <s v="C00000020"/>
    <x v="19"/>
    <x v="133"/>
    <n v="1"/>
    <s v="Cash"/>
    <x v="0"/>
    <d v="2022-06-18T00:00:00"/>
    <x v="1"/>
    <x v="3"/>
    <n v="351"/>
    <m/>
    <n v="351"/>
    <n v="1567802.6500000004"/>
    <s v="Cash"/>
    <m/>
    <m/>
  </r>
  <r>
    <x v="216"/>
    <x v="1"/>
    <x v="3"/>
    <x v="288"/>
    <s v="C00000020"/>
    <x v="19"/>
    <x v="132"/>
    <n v="1"/>
    <s v="Cash"/>
    <x v="0"/>
    <d v="2022-06-18T00:00:00"/>
    <x v="1"/>
    <x v="3"/>
    <n v="62.5"/>
    <m/>
    <n v="62.5"/>
    <n v="1567865.1500000004"/>
    <s v="Cash"/>
    <m/>
    <m/>
  </r>
  <r>
    <x v="216"/>
    <x v="1"/>
    <x v="3"/>
    <x v="288"/>
    <s v="C00000020"/>
    <x v="19"/>
    <x v="105"/>
    <n v="1"/>
    <s v="Cash"/>
    <x v="0"/>
    <d v="2022-06-18T00:00:00"/>
    <x v="1"/>
    <x v="3"/>
    <n v="1000"/>
    <m/>
    <n v="1000"/>
    <n v="1568865.1500000004"/>
    <s v="Cash"/>
    <m/>
    <m/>
  </r>
  <r>
    <x v="216"/>
    <x v="1"/>
    <x v="3"/>
    <x v="288"/>
    <s v="C00000020"/>
    <x v="19"/>
    <x v="106"/>
    <n v="4"/>
    <s v="Cash"/>
    <x v="0"/>
    <d v="2022-06-18T00:00:00"/>
    <x v="1"/>
    <x v="3"/>
    <n v="340"/>
    <m/>
    <n v="340"/>
    <n v="1569205.1500000004"/>
    <s v="Cash"/>
    <m/>
    <m/>
  </r>
  <r>
    <x v="217"/>
    <x v="1"/>
    <x v="3"/>
    <x v="289"/>
    <s v="C00000006"/>
    <x v="5"/>
    <x v="120"/>
    <n v="1"/>
    <s v="Cash"/>
    <x v="0"/>
    <d v="2022-06-20T00:00:00"/>
    <x v="1"/>
    <x v="3"/>
    <n v="2068"/>
    <n v="-2068"/>
    <n v="0"/>
    <n v="1571273.1500000004"/>
    <s v="Cash"/>
    <s v="RHB 934938 cleared18/8/22-RM2,068.00"/>
    <m/>
  </r>
  <r>
    <x v="218"/>
    <x v="1"/>
    <x v="3"/>
    <x v="290"/>
    <s v="C00000021"/>
    <x v="21"/>
    <x v="118"/>
    <n v="1"/>
    <s v="Cash"/>
    <x v="0"/>
    <d v="2022-06-24T00:00:00"/>
    <x v="1"/>
    <x v="3"/>
    <n v="2090"/>
    <m/>
    <n v="2090"/>
    <n v="1573363.1500000004"/>
    <s v="Cash"/>
    <m/>
    <m/>
  </r>
  <r>
    <x v="218"/>
    <x v="1"/>
    <x v="3"/>
    <x v="290"/>
    <s v="C00000021"/>
    <x v="21"/>
    <x v="100"/>
    <n v="3"/>
    <s v="Cash"/>
    <x v="0"/>
    <d v="2022-06-24T00:00:00"/>
    <x v="1"/>
    <x v="3"/>
    <n v="882"/>
    <m/>
    <n v="882"/>
    <n v="1574245.1500000004"/>
    <s v="Cash"/>
    <m/>
    <m/>
  </r>
  <r>
    <x v="218"/>
    <x v="1"/>
    <x v="3"/>
    <x v="290"/>
    <s v="C00000021"/>
    <x v="21"/>
    <x v="106"/>
    <n v="1"/>
    <s v="Cash"/>
    <x v="0"/>
    <d v="2022-06-24T00:00:00"/>
    <x v="1"/>
    <x v="3"/>
    <n v="90"/>
    <m/>
    <n v="90"/>
    <n v="1574335.1500000004"/>
    <s v="Cash"/>
    <m/>
    <m/>
  </r>
  <r>
    <x v="218"/>
    <x v="1"/>
    <x v="3"/>
    <x v="290"/>
    <s v="C00000021"/>
    <x v="21"/>
    <x v="132"/>
    <n v="5"/>
    <s v="Cash"/>
    <x v="0"/>
    <d v="2022-06-24T00:00:00"/>
    <x v="1"/>
    <x v="3"/>
    <n v="312.5"/>
    <m/>
    <n v="312.5"/>
    <n v="1574647.6500000004"/>
    <s v="Cash"/>
    <m/>
    <m/>
  </r>
  <r>
    <x v="218"/>
    <x v="1"/>
    <x v="3"/>
    <x v="291"/>
    <s v="C00000020"/>
    <x v="19"/>
    <x v="7"/>
    <n v="2"/>
    <s v="Cash"/>
    <x v="0"/>
    <d v="2022-06-24T00:00:00"/>
    <x v="1"/>
    <x v="3"/>
    <n v="4180"/>
    <m/>
    <n v="4180"/>
    <n v="1578827.6500000004"/>
    <s v="Cash"/>
    <m/>
    <m/>
  </r>
  <r>
    <x v="218"/>
    <x v="1"/>
    <x v="3"/>
    <x v="291"/>
    <s v="C00000020"/>
    <x v="19"/>
    <x v="100"/>
    <n v="3"/>
    <s v="Cash"/>
    <x v="0"/>
    <d v="2022-06-24T00:00:00"/>
    <x v="1"/>
    <x v="3"/>
    <n v="882"/>
    <m/>
    <n v="882"/>
    <n v="1579709.6500000004"/>
    <s v="Cash"/>
    <m/>
    <m/>
  </r>
  <r>
    <x v="218"/>
    <x v="1"/>
    <x v="3"/>
    <x v="291"/>
    <s v="C00000020"/>
    <x v="19"/>
    <x v="133"/>
    <n v="2"/>
    <s v="Cash"/>
    <x v="0"/>
    <d v="2022-06-24T00:00:00"/>
    <x v="1"/>
    <x v="3"/>
    <n v="702"/>
    <m/>
    <n v="702"/>
    <n v="1580411.6500000004"/>
    <s v="Cash"/>
    <m/>
    <m/>
  </r>
  <r>
    <x v="218"/>
    <x v="1"/>
    <x v="3"/>
    <x v="291"/>
    <s v="C00000020"/>
    <x v="19"/>
    <x v="132"/>
    <n v="2"/>
    <s v="Cash"/>
    <x v="0"/>
    <d v="2022-06-24T00:00:00"/>
    <x v="1"/>
    <x v="3"/>
    <n v="125"/>
    <m/>
    <n v="125"/>
    <n v="1580536.6500000004"/>
    <s v="Cash"/>
    <m/>
    <m/>
  </r>
  <r>
    <x v="219"/>
    <x v="1"/>
    <x v="3"/>
    <x v="292"/>
    <s v="C00000019"/>
    <x v="18"/>
    <x v="120"/>
    <n v="2"/>
    <s v="Cash"/>
    <x v="0"/>
    <d v="2022-06-28T00:00:00"/>
    <x v="1"/>
    <x v="3"/>
    <n v="4136"/>
    <n v="-4136"/>
    <n v="0"/>
    <n v="1584672.6500000004"/>
    <s v="Cash"/>
    <s v="Trsf 29/6/22, RM3,000.00, Trsf 30/6/22, RM3,223.60"/>
    <m/>
  </r>
  <r>
    <x v="219"/>
    <x v="1"/>
    <x v="3"/>
    <x v="292"/>
    <s v="C00000019"/>
    <x v="18"/>
    <x v="112"/>
    <n v="2"/>
    <s v="Cash"/>
    <x v="0"/>
    <d v="2022-06-28T00:00:00"/>
    <x v="1"/>
    <x v="3"/>
    <n v="1047.5999999999999"/>
    <n v="-1047.5999999999999"/>
    <n v="0"/>
    <n v="1585720.2500000005"/>
    <s v="Cash"/>
    <s v="Trsf 29/6/22, RM3,000.00, Trsf 30/6/22, RM3,223.60"/>
    <m/>
  </r>
  <r>
    <x v="219"/>
    <x v="1"/>
    <x v="3"/>
    <x v="292"/>
    <s v="C00000019"/>
    <x v="18"/>
    <x v="4"/>
    <n v="2"/>
    <s v="Cash"/>
    <x v="0"/>
    <d v="2022-06-28T00:00:00"/>
    <x v="1"/>
    <x v="3"/>
    <n v="210"/>
    <n v="-210"/>
    <n v="0"/>
    <n v="1585930.2500000005"/>
    <s v="Cash"/>
    <s v="Trsf 29/6/22, RM3,000.00, Trsf 30/6/22, RM3,223.60"/>
    <m/>
  </r>
  <r>
    <x v="219"/>
    <x v="1"/>
    <x v="3"/>
    <x v="292"/>
    <s v="C00000019"/>
    <x v="18"/>
    <x v="52"/>
    <n v="1"/>
    <s v="Cash"/>
    <x v="0"/>
    <d v="2022-06-28T00:00:00"/>
    <x v="1"/>
    <x v="3"/>
    <n v="390"/>
    <n v="-390"/>
    <n v="0"/>
    <n v="1586320.2500000005"/>
    <s v="Cash"/>
    <s v="Trsf 29/6/22, RM3,000.00, Trsf 30/6/22, RM3,223.60"/>
    <m/>
  </r>
  <r>
    <x v="219"/>
    <x v="1"/>
    <x v="3"/>
    <x v="292"/>
    <s v="C00000019"/>
    <x v="18"/>
    <x v="131"/>
    <n v="1"/>
    <s v="Cash"/>
    <x v="0"/>
    <d v="2022-06-28T00:00:00"/>
    <x v="1"/>
    <x v="3"/>
    <n v="440"/>
    <n v="-440"/>
    <n v="0"/>
    <n v="1586760.2500000005"/>
    <s v="Cash"/>
    <s v="Trsf 29/6/22, RM3,000.00, Trsf 30/6/22, RM3,223.60"/>
    <m/>
  </r>
  <r>
    <x v="220"/>
    <x v="1"/>
    <x v="3"/>
    <x v="293"/>
    <s v="C00000010"/>
    <x v="9"/>
    <x v="121"/>
    <n v="7"/>
    <s v="T120"/>
    <x v="4"/>
    <d v="2022-10-27T00:00:00"/>
    <x v="3"/>
    <x v="3"/>
    <n v="13860"/>
    <m/>
    <n v="13860"/>
    <n v="1600620.2500000005"/>
    <s v="Term"/>
    <m/>
    <m/>
  </r>
  <r>
    <x v="220"/>
    <x v="1"/>
    <x v="3"/>
    <x v="293"/>
    <s v="C00000010"/>
    <x v="9"/>
    <x v="100"/>
    <n v="10"/>
    <s v="T120"/>
    <x v="4"/>
    <d v="2022-10-27T00:00:00"/>
    <x v="3"/>
    <x v="3"/>
    <n v="2850"/>
    <m/>
    <n v="2850"/>
    <n v="1603470.2500000005"/>
    <s v="Term"/>
    <m/>
    <m/>
  </r>
  <r>
    <x v="220"/>
    <x v="1"/>
    <x v="3"/>
    <x v="293"/>
    <s v="C00000010"/>
    <x v="9"/>
    <x v="132"/>
    <n v="10"/>
    <s v="T120"/>
    <x v="4"/>
    <d v="2022-10-27T00:00:00"/>
    <x v="3"/>
    <x v="3"/>
    <n v="550"/>
    <m/>
    <n v="550"/>
    <n v="1604020.2500000005"/>
    <s v="Term"/>
    <m/>
    <m/>
  </r>
  <r>
    <x v="220"/>
    <x v="1"/>
    <x v="3"/>
    <x v="293"/>
    <s v="C00000010"/>
    <x v="9"/>
    <x v="4"/>
    <n v="4"/>
    <s v="T120"/>
    <x v="4"/>
    <d v="2022-10-27T00:00:00"/>
    <x v="3"/>
    <x v="3"/>
    <n v="420"/>
    <m/>
    <n v="420"/>
    <n v="1604440.2500000005"/>
    <s v="Term"/>
    <m/>
    <m/>
  </r>
  <r>
    <x v="220"/>
    <x v="1"/>
    <x v="3"/>
    <x v="293"/>
    <s v="C00000010"/>
    <x v="9"/>
    <x v="48"/>
    <n v="1"/>
    <s v="T120"/>
    <x v="4"/>
    <d v="2022-10-27T00:00:00"/>
    <x v="3"/>
    <x v="3"/>
    <n v="395"/>
    <m/>
    <n v="395"/>
    <n v="1604835.2500000005"/>
    <s v="Term"/>
    <m/>
    <m/>
  </r>
  <r>
    <x v="220"/>
    <x v="1"/>
    <x v="3"/>
    <x v="293"/>
    <s v="C00000010"/>
    <x v="9"/>
    <x v="131"/>
    <n v="1"/>
    <s v="T120"/>
    <x v="4"/>
    <d v="2022-10-27T00:00:00"/>
    <x v="3"/>
    <x v="3"/>
    <n v="440"/>
    <m/>
    <n v="440"/>
    <n v="1605275.2500000005"/>
    <s v="Term"/>
    <m/>
    <m/>
  </r>
  <r>
    <x v="221"/>
    <x v="2"/>
    <x v="3"/>
    <x v="294"/>
    <s v="C00000009"/>
    <x v="8"/>
    <x v="112"/>
    <n v="3"/>
    <s v="T60"/>
    <x v="3"/>
    <d v="2022-08-30T00:00:00"/>
    <x v="2"/>
    <x v="3"/>
    <n v="1539"/>
    <m/>
    <n v="1539"/>
    <n v="1606814.2500000005"/>
    <s v="Term"/>
    <m/>
    <m/>
  </r>
  <r>
    <x v="222"/>
    <x v="2"/>
    <x v="3"/>
    <x v="295"/>
    <s v="C00000019"/>
    <x v="18"/>
    <x v="120"/>
    <n v="2"/>
    <s v="Cash"/>
    <x v="0"/>
    <d v="2022-07-12T00:00:00"/>
    <x v="4"/>
    <x v="3"/>
    <n v="4136"/>
    <n v="-4136"/>
    <n v="0"/>
    <n v="1610950.2500000005"/>
    <s v="Cash"/>
    <s v="Trsf 15/7/22, RM5,183.60"/>
    <m/>
  </r>
  <r>
    <x v="222"/>
    <x v="2"/>
    <x v="3"/>
    <x v="295"/>
    <s v="C00000019"/>
    <x v="18"/>
    <x v="112"/>
    <n v="2"/>
    <s v="Cash"/>
    <x v="0"/>
    <d v="2022-07-12T00:00:00"/>
    <x v="4"/>
    <x v="3"/>
    <n v="1047.5999999999999"/>
    <n v="-1047.5999999999999"/>
    <n v="0"/>
    <n v="1611997.8500000006"/>
    <s v="Cash"/>
    <s v="Trsf 15/7/22, RM5,183.60"/>
    <m/>
  </r>
  <r>
    <x v="223"/>
    <x v="2"/>
    <x v="3"/>
    <x v="296"/>
    <s v="C00000020"/>
    <x v="19"/>
    <x v="118"/>
    <n v="4"/>
    <s v="Cash"/>
    <x v="0"/>
    <d v="2022-07-14T00:00:00"/>
    <x v="4"/>
    <x v="3"/>
    <n v="8272"/>
    <m/>
    <n v="8272"/>
    <n v="1620269.8500000006"/>
    <s v="Cash"/>
    <m/>
    <m/>
  </r>
  <r>
    <x v="223"/>
    <x v="2"/>
    <x v="3"/>
    <x v="296"/>
    <s v="C00000020"/>
    <x v="19"/>
    <x v="100"/>
    <n v="9"/>
    <s v="Cash"/>
    <x v="0"/>
    <d v="2022-07-14T00:00:00"/>
    <x v="4"/>
    <x v="3"/>
    <n v="2646"/>
    <m/>
    <n v="2646"/>
    <n v="1622915.8500000006"/>
    <s v="Cash"/>
    <m/>
    <m/>
  </r>
  <r>
    <x v="223"/>
    <x v="2"/>
    <x v="3"/>
    <x v="296"/>
    <s v="C00000020"/>
    <x v="19"/>
    <x v="133"/>
    <n v="5"/>
    <s v="Cash"/>
    <x v="0"/>
    <d v="2022-07-14T00:00:00"/>
    <x v="4"/>
    <x v="3"/>
    <n v="1687.5"/>
    <m/>
    <n v="1687.5"/>
    <n v="1624603.3500000006"/>
    <s v="Cash"/>
    <m/>
    <m/>
  </r>
  <r>
    <x v="223"/>
    <x v="2"/>
    <x v="3"/>
    <x v="296"/>
    <s v="C00000020"/>
    <x v="19"/>
    <x v="132"/>
    <n v="4"/>
    <s v="Cash"/>
    <x v="0"/>
    <d v="2022-07-14T00:00:00"/>
    <x v="4"/>
    <x v="3"/>
    <n v="250"/>
    <m/>
    <n v="250"/>
    <n v="1624853.3500000006"/>
    <s v="Cash"/>
    <m/>
    <m/>
  </r>
  <r>
    <x v="223"/>
    <x v="2"/>
    <x v="3"/>
    <x v="297"/>
    <s v="C00000027"/>
    <x v="27"/>
    <x v="118"/>
    <n v="2"/>
    <s v="Cash"/>
    <x v="0"/>
    <d v="2022-07-14T00:00:00"/>
    <x v="4"/>
    <x v="3"/>
    <n v="4004"/>
    <n v="-4004"/>
    <n v="0"/>
    <n v="1628857.3500000006"/>
    <s v="Cash"/>
    <s v="Babk Islam 159011 Cleared22/8/22, RM8,568.20"/>
    <m/>
  </r>
  <r>
    <x v="223"/>
    <x v="2"/>
    <x v="3"/>
    <x v="297"/>
    <s v="C00000027"/>
    <x v="27"/>
    <x v="112"/>
    <n v="2"/>
    <s v="Cash"/>
    <x v="0"/>
    <d v="2022-07-14T00:00:00"/>
    <x v="4"/>
    <x v="3"/>
    <n v="1015.2"/>
    <n v="-1015.2"/>
    <n v="0"/>
    <n v="1629872.5500000005"/>
    <s v="Cash"/>
    <s v="Babk Islam 159011 Cleared22/8/22, RM8,568.20"/>
    <m/>
  </r>
  <r>
    <x v="223"/>
    <x v="2"/>
    <x v="3"/>
    <x v="297"/>
    <s v="C00000027"/>
    <x v="27"/>
    <x v="133"/>
    <n v="3"/>
    <s v="Cash"/>
    <x v="0"/>
    <d v="2022-07-14T00:00:00"/>
    <x v="4"/>
    <x v="3"/>
    <n v="945"/>
    <n v="-945"/>
    <n v="0"/>
    <n v="1630817.5500000005"/>
    <s v="Cash"/>
    <s v="Babk Islam 159011 Cleared22/8/22, RM8,568.20"/>
    <m/>
  </r>
  <r>
    <x v="223"/>
    <x v="2"/>
    <x v="3"/>
    <x v="297"/>
    <s v="C00000027"/>
    <x v="27"/>
    <x v="136"/>
    <n v="2"/>
    <s v="Cash"/>
    <x v="0"/>
    <d v="2022-07-14T00:00:00"/>
    <x v="4"/>
    <x v="3"/>
    <n v="320"/>
    <n v="-320"/>
    <n v="0"/>
    <n v="1631137.5500000005"/>
    <s v="Cash"/>
    <s v="Babk Islam 159011 Cleared22/8/22, RM8,568.20"/>
    <m/>
  </r>
  <r>
    <x v="223"/>
    <x v="2"/>
    <x v="3"/>
    <x v="297"/>
    <s v="C00000027"/>
    <x v="27"/>
    <x v="106"/>
    <n v="1"/>
    <s v="Cash"/>
    <x v="0"/>
    <d v="2022-07-14T00:00:00"/>
    <x v="4"/>
    <x v="3"/>
    <n v="90"/>
    <n v="-90"/>
    <n v="0"/>
    <n v="1631227.5500000005"/>
    <s v="Cash"/>
    <s v="Babk Islam 159011 Cleared22/8/22, RM8,568.20"/>
    <m/>
  </r>
  <r>
    <x v="223"/>
    <x v="2"/>
    <x v="3"/>
    <x v="297"/>
    <s v="C00000027"/>
    <x v="27"/>
    <x v="137"/>
    <n v="1"/>
    <s v="Cash"/>
    <x v="0"/>
    <d v="2022-07-14T00:00:00"/>
    <x v="4"/>
    <x v="3"/>
    <n v="500"/>
    <n v="-500"/>
    <n v="0"/>
    <n v="1631727.5500000005"/>
    <s v="Cash"/>
    <s v="Babk Islam 159011 Cleared22/8/22, RM8,568.20"/>
    <m/>
  </r>
  <r>
    <x v="223"/>
    <x v="2"/>
    <x v="3"/>
    <x v="297"/>
    <s v="C00000027"/>
    <x v="27"/>
    <x v="138"/>
    <n v="1"/>
    <s v="Cash"/>
    <x v="0"/>
    <d v="2022-07-14T00:00:00"/>
    <x v="4"/>
    <x v="3"/>
    <n v="170"/>
    <n v="-170"/>
    <n v="0"/>
    <n v="1631897.5500000005"/>
    <s v="Cash"/>
    <s v="Babk Islam 159011 Cleared22/8/22, RM8,568.20"/>
    <m/>
  </r>
  <r>
    <x v="223"/>
    <x v="2"/>
    <x v="3"/>
    <x v="297"/>
    <s v="C00000027"/>
    <x v="27"/>
    <x v="125"/>
    <n v="6"/>
    <s v="Cash"/>
    <x v="0"/>
    <d v="2022-07-14T00:00:00"/>
    <x v="4"/>
    <x v="3"/>
    <n v="1524"/>
    <n v="-1524"/>
    <n v="0"/>
    <n v="1633421.5500000005"/>
    <s v="Cash"/>
    <s v="Babk Islam 159011 Cleared22/8/22, RM8,568.20"/>
    <m/>
  </r>
  <r>
    <x v="224"/>
    <x v="2"/>
    <x v="3"/>
    <x v="298"/>
    <s v="C00000020"/>
    <x v="19"/>
    <x v="118"/>
    <n v="2"/>
    <s v="Cash"/>
    <x v="0"/>
    <d v="2022-07-18T00:00:00"/>
    <x v="4"/>
    <x v="3"/>
    <n v="4136"/>
    <m/>
    <n v="4136"/>
    <n v="1637557.5500000005"/>
    <s v="Cash"/>
    <m/>
    <m/>
  </r>
  <r>
    <x v="224"/>
    <x v="2"/>
    <x v="3"/>
    <x v="298"/>
    <s v="C00000020"/>
    <x v="19"/>
    <x v="100"/>
    <n v="8"/>
    <s v="Cash"/>
    <x v="0"/>
    <d v="2022-07-18T00:00:00"/>
    <x v="4"/>
    <x v="3"/>
    <n v="2352"/>
    <m/>
    <n v="2352"/>
    <n v="1639909.5500000005"/>
    <s v="Cash"/>
    <m/>
    <m/>
  </r>
  <r>
    <x v="224"/>
    <x v="2"/>
    <x v="3"/>
    <x v="298"/>
    <s v="C00000020"/>
    <x v="19"/>
    <x v="128"/>
    <n v="4"/>
    <s v="Cash"/>
    <x v="0"/>
    <d v="2022-07-18T00:00:00"/>
    <x v="4"/>
    <x v="3"/>
    <n v="1200"/>
    <m/>
    <n v="1200"/>
    <n v="1641109.5500000005"/>
    <s v="Cash"/>
    <m/>
    <m/>
  </r>
  <r>
    <x v="224"/>
    <x v="2"/>
    <x v="3"/>
    <x v="298"/>
    <s v="C00000020"/>
    <x v="19"/>
    <x v="132"/>
    <n v="2"/>
    <s v="Cash"/>
    <x v="0"/>
    <d v="2022-07-18T00:00:00"/>
    <x v="4"/>
    <x v="3"/>
    <n v="125"/>
    <m/>
    <n v="125"/>
    <n v="1641234.5500000005"/>
    <s v="Cash"/>
    <m/>
    <m/>
  </r>
  <r>
    <x v="224"/>
    <x v="2"/>
    <x v="3"/>
    <x v="298"/>
    <s v="C00000020"/>
    <x v="19"/>
    <x v="105"/>
    <n v="1"/>
    <s v="Cash"/>
    <x v="0"/>
    <d v="2022-07-18T00:00:00"/>
    <x v="4"/>
    <x v="3"/>
    <n v="1000"/>
    <m/>
    <n v="1000"/>
    <n v="1642234.5500000005"/>
    <s v="Cash"/>
    <m/>
    <m/>
  </r>
  <r>
    <x v="224"/>
    <x v="2"/>
    <x v="3"/>
    <x v="298"/>
    <s v="C00000020"/>
    <x v="19"/>
    <x v="106"/>
    <n v="4"/>
    <s v="Cash"/>
    <x v="0"/>
    <d v="2022-07-18T00:00:00"/>
    <x v="4"/>
    <x v="3"/>
    <n v="340"/>
    <m/>
    <n v="340"/>
    <n v="1642574.5500000005"/>
    <s v="Cash"/>
    <m/>
    <m/>
  </r>
  <r>
    <x v="225"/>
    <x v="2"/>
    <x v="3"/>
    <x v="299"/>
    <s v="C00000020"/>
    <x v="19"/>
    <x v="100"/>
    <n v="2"/>
    <s v="Cash"/>
    <x v="0"/>
    <d v="2022-07-20T00:00:00"/>
    <x v="4"/>
    <x v="3"/>
    <n v="588"/>
    <m/>
    <n v="588"/>
    <n v="1643162.5500000005"/>
    <s v="Cash"/>
    <m/>
    <m/>
  </r>
  <r>
    <x v="225"/>
    <x v="2"/>
    <x v="3"/>
    <x v="299"/>
    <s v="C00000020"/>
    <x v="19"/>
    <x v="133"/>
    <n v="1"/>
    <s v="Cash"/>
    <x v="0"/>
    <d v="2022-07-20T00:00:00"/>
    <x v="4"/>
    <x v="3"/>
    <n v="337.5"/>
    <m/>
    <n v="337.5"/>
    <n v="1643500.0500000005"/>
    <s v="Cash"/>
    <m/>
    <m/>
  </r>
  <r>
    <x v="226"/>
    <x v="2"/>
    <x v="3"/>
    <x v="300"/>
    <s v="C00000020"/>
    <x v="19"/>
    <x v="120"/>
    <n v="2"/>
    <s v="Cash"/>
    <x v="0"/>
    <d v="2022-07-23T00:00:00"/>
    <x v="4"/>
    <x v="3"/>
    <n v="4136"/>
    <m/>
    <n v="4136"/>
    <n v="1647636.0500000005"/>
    <s v="Cash"/>
    <m/>
    <m/>
  </r>
  <r>
    <x v="226"/>
    <x v="2"/>
    <x v="3"/>
    <x v="300"/>
    <s v="C00000020"/>
    <x v="19"/>
    <x v="100"/>
    <n v="6"/>
    <s v="Cash"/>
    <x v="0"/>
    <d v="2022-07-23T00:00:00"/>
    <x v="4"/>
    <x v="3"/>
    <n v="1764"/>
    <m/>
    <n v="1764"/>
    <n v="1649400.0500000005"/>
    <s v="Cash"/>
    <m/>
    <m/>
  </r>
  <r>
    <x v="226"/>
    <x v="2"/>
    <x v="3"/>
    <x v="300"/>
    <s v="C00000020"/>
    <x v="19"/>
    <x v="128"/>
    <n v="2"/>
    <s v="Cash"/>
    <x v="0"/>
    <d v="2022-07-23T00:00:00"/>
    <x v="4"/>
    <x v="3"/>
    <n v="600"/>
    <m/>
    <n v="600"/>
    <n v="1650000.0500000005"/>
    <s v="Cash"/>
    <m/>
    <m/>
  </r>
  <r>
    <x v="226"/>
    <x v="2"/>
    <x v="3"/>
    <x v="300"/>
    <s v="C00000020"/>
    <x v="19"/>
    <x v="132"/>
    <n v="2"/>
    <s v="Cash"/>
    <x v="0"/>
    <d v="2022-07-23T00:00:00"/>
    <x v="4"/>
    <x v="3"/>
    <n v="125"/>
    <m/>
    <n v="125"/>
    <n v="1650125.0500000005"/>
    <s v="Cash"/>
    <m/>
    <m/>
  </r>
  <r>
    <x v="226"/>
    <x v="2"/>
    <x v="3"/>
    <x v="301"/>
    <s v="C00000001"/>
    <x v="0"/>
    <x v="118"/>
    <n v="2"/>
    <s v="Cash"/>
    <x v="0"/>
    <d v="2022-07-23T00:00:00"/>
    <x v="4"/>
    <x v="3"/>
    <n v="4092"/>
    <n v="-4092"/>
    <n v="0"/>
    <n v="1654217.0500000005"/>
    <s v="Cash"/>
    <s v="Trsf 29/7/22 RM4,092.00"/>
    <m/>
  </r>
  <r>
    <x v="227"/>
    <x v="2"/>
    <x v="3"/>
    <x v="302"/>
    <s v="C00000010"/>
    <x v="9"/>
    <x v="121"/>
    <n v="5"/>
    <s v="T120"/>
    <x v="4"/>
    <d v="2022-11-23T00:00:00"/>
    <x v="5"/>
    <x v="3"/>
    <n v="9900"/>
    <m/>
    <n v="9900"/>
    <n v="1664117.0500000005"/>
    <s v="Term"/>
    <m/>
    <m/>
  </r>
  <r>
    <x v="227"/>
    <x v="2"/>
    <x v="3"/>
    <x v="302"/>
    <s v="C00000010"/>
    <x v="9"/>
    <x v="100"/>
    <n v="10"/>
    <s v="T120"/>
    <x v="4"/>
    <d v="2022-11-23T00:00:00"/>
    <x v="5"/>
    <x v="3"/>
    <n v="2850"/>
    <m/>
    <n v="2850"/>
    <n v="1666967.0500000005"/>
    <s v="Term"/>
    <m/>
    <m/>
  </r>
  <r>
    <x v="227"/>
    <x v="2"/>
    <x v="3"/>
    <x v="302"/>
    <s v="C00000010"/>
    <x v="9"/>
    <x v="132"/>
    <n v="5"/>
    <s v="T120"/>
    <x v="4"/>
    <d v="2022-11-23T00:00:00"/>
    <x v="5"/>
    <x v="3"/>
    <n v="275"/>
    <m/>
    <n v="275"/>
    <n v="1667242.0500000005"/>
    <s v="Term"/>
    <m/>
    <m/>
  </r>
  <r>
    <x v="227"/>
    <x v="2"/>
    <x v="3"/>
    <x v="302"/>
    <s v="C00000010"/>
    <x v="9"/>
    <x v="4"/>
    <n v="4"/>
    <s v="T120"/>
    <x v="4"/>
    <d v="2022-11-23T00:00:00"/>
    <x v="5"/>
    <x v="3"/>
    <n v="420"/>
    <m/>
    <n v="420"/>
    <n v="1667662.0500000005"/>
    <s v="Term"/>
    <m/>
    <m/>
  </r>
  <r>
    <x v="228"/>
    <x v="2"/>
    <x v="3"/>
    <x v="303"/>
    <s v="C00000021"/>
    <x v="21"/>
    <x v="118"/>
    <n v="1"/>
    <s v="Cash"/>
    <x v="0"/>
    <d v="2022-07-29T00:00:00"/>
    <x v="4"/>
    <x v="3"/>
    <n v="2090"/>
    <m/>
    <n v="2090"/>
    <n v="1669752.0500000005"/>
    <s v="Cash"/>
    <m/>
    <m/>
  </r>
  <r>
    <x v="228"/>
    <x v="2"/>
    <x v="3"/>
    <x v="303"/>
    <s v="C00000021"/>
    <x v="21"/>
    <x v="106"/>
    <n v="1"/>
    <s v="Cash"/>
    <x v="0"/>
    <d v="2022-07-29T00:00:00"/>
    <x v="4"/>
    <x v="3"/>
    <n v="90"/>
    <m/>
    <n v="90"/>
    <n v="1669842.0500000005"/>
    <s v="Cash"/>
    <m/>
    <m/>
  </r>
  <r>
    <x v="228"/>
    <x v="2"/>
    <x v="3"/>
    <x v="304"/>
    <s v="C00000009"/>
    <x v="8"/>
    <x v="120"/>
    <n v="2"/>
    <s v="T60"/>
    <x v="3"/>
    <d v="2022-09-27T00:00:00"/>
    <x v="6"/>
    <x v="3"/>
    <n v="3960"/>
    <m/>
    <n v="3960"/>
    <n v="1673802.0500000005"/>
    <s v="Term"/>
    <m/>
    <m/>
  </r>
  <r>
    <x v="228"/>
    <x v="2"/>
    <x v="3"/>
    <x v="304"/>
    <s v="C00000009"/>
    <x v="8"/>
    <x v="139"/>
    <n v="1"/>
    <s v="T60"/>
    <x v="3"/>
    <d v="2022-09-27T00:00:00"/>
    <x v="6"/>
    <x v="3"/>
    <n v="636.5"/>
    <m/>
    <n v="636.5"/>
    <n v="1674438.5500000005"/>
    <s v="Term"/>
    <m/>
    <m/>
  </r>
  <r>
    <x v="229"/>
    <x v="3"/>
    <x v="3"/>
    <x v="305"/>
    <s v="C00000027"/>
    <x v="27"/>
    <x v="118"/>
    <n v="3"/>
    <s v="Cash"/>
    <x v="0"/>
    <d v="2022-08-04T00:00:00"/>
    <x v="2"/>
    <x v="3"/>
    <n v="6006"/>
    <m/>
    <n v="6006"/>
    <n v="1680444.5500000005"/>
    <s v="Cash"/>
    <m/>
    <m/>
  </r>
  <r>
    <x v="229"/>
    <x v="3"/>
    <x v="3"/>
    <x v="305"/>
    <s v="C00000027"/>
    <x v="27"/>
    <x v="139"/>
    <n v="2"/>
    <s v="Cash"/>
    <x v="0"/>
    <d v="2022-08-04T00:00:00"/>
    <x v="2"/>
    <x v="3"/>
    <n v="1259.5999999999999"/>
    <m/>
    <n v="1259.5999999999999"/>
    <n v="1681704.1500000006"/>
    <s v="Cash"/>
    <m/>
    <m/>
  </r>
  <r>
    <x v="229"/>
    <x v="3"/>
    <x v="3"/>
    <x v="305"/>
    <s v="C00000027"/>
    <x v="27"/>
    <x v="140"/>
    <n v="2"/>
    <s v="Cash"/>
    <x v="0"/>
    <d v="2022-08-04T00:00:00"/>
    <x v="2"/>
    <x v="3"/>
    <n v="1015.2"/>
    <m/>
    <n v="1015.2"/>
    <n v="1682719.3500000006"/>
    <s v="Cash"/>
    <m/>
    <m/>
  </r>
  <r>
    <x v="229"/>
    <x v="3"/>
    <x v="3"/>
    <x v="305"/>
    <s v="C00000027"/>
    <x v="27"/>
    <x v="128"/>
    <n v="2"/>
    <s v="Cash"/>
    <x v="0"/>
    <d v="2022-08-04T00:00:00"/>
    <x v="2"/>
    <x v="3"/>
    <n v="560"/>
    <m/>
    <n v="560"/>
    <n v="1683279.3500000006"/>
    <s v="Cash"/>
    <m/>
    <m/>
  </r>
  <r>
    <x v="229"/>
    <x v="3"/>
    <x v="3"/>
    <x v="305"/>
    <s v="C00000027"/>
    <x v="27"/>
    <x v="141"/>
    <n v="4"/>
    <s v="Cash"/>
    <x v="0"/>
    <d v="2022-08-04T00:00:00"/>
    <x v="2"/>
    <x v="3"/>
    <n v="640"/>
    <m/>
    <n v="640"/>
    <n v="1683919.3500000006"/>
    <s v="Cash"/>
    <m/>
    <m/>
  </r>
  <r>
    <x v="229"/>
    <x v="3"/>
    <x v="3"/>
    <x v="305"/>
    <s v="C00000027"/>
    <x v="27"/>
    <x v="106"/>
    <n v="1"/>
    <s v="Cash"/>
    <x v="0"/>
    <d v="2022-08-04T00:00:00"/>
    <x v="2"/>
    <x v="3"/>
    <n v="90"/>
    <m/>
    <n v="90"/>
    <n v="1684009.3500000006"/>
    <s v="Cash"/>
    <m/>
    <m/>
  </r>
  <r>
    <x v="229"/>
    <x v="3"/>
    <x v="3"/>
    <x v="305"/>
    <s v="C00000027"/>
    <x v="27"/>
    <x v="104"/>
    <n v="1"/>
    <s v="Cash"/>
    <x v="0"/>
    <d v="2022-08-04T00:00:00"/>
    <x v="2"/>
    <x v="3"/>
    <n v="1108.4000000000001"/>
    <m/>
    <n v="1108.4000000000001"/>
    <n v="1685117.7500000005"/>
    <s v="Cash"/>
    <m/>
    <m/>
  </r>
  <r>
    <x v="229"/>
    <x v="3"/>
    <x v="3"/>
    <x v="305"/>
    <s v="C00000027"/>
    <x v="27"/>
    <x v="131"/>
    <n v="1"/>
    <s v="Cash"/>
    <x v="0"/>
    <d v="2022-08-04T00:00:00"/>
    <x v="2"/>
    <x v="3"/>
    <n v="440"/>
    <m/>
    <n v="440"/>
    <n v="1685557.7500000005"/>
    <s v="Cash"/>
    <m/>
    <m/>
  </r>
  <r>
    <x v="229"/>
    <x v="3"/>
    <x v="3"/>
    <x v="305"/>
    <s v="C00000027"/>
    <x v="27"/>
    <x v="125"/>
    <n v="6"/>
    <s v="Cash"/>
    <x v="0"/>
    <d v="2022-08-04T00:00:00"/>
    <x v="2"/>
    <x v="3"/>
    <n v="1524"/>
    <m/>
    <n v="1524"/>
    <n v="1687081.7500000005"/>
    <s v="Cash"/>
    <m/>
    <m/>
  </r>
  <r>
    <x v="230"/>
    <x v="3"/>
    <x v="3"/>
    <x v="306"/>
    <s v="C00000020"/>
    <x v="19"/>
    <x v="118"/>
    <n v="1"/>
    <s v="Cash"/>
    <x v="0"/>
    <d v="2022-08-06T00:00:00"/>
    <x v="2"/>
    <x v="3"/>
    <n v="2068"/>
    <m/>
    <n v="2068"/>
    <n v="1689149.7500000005"/>
    <s v="Cash"/>
    <m/>
    <m/>
  </r>
  <r>
    <x v="230"/>
    <x v="3"/>
    <x v="3"/>
    <x v="306"/>
    <s v="C00000020"/>
    <x v="19"/>
    <x v="142"/>
    <n v="6"/>
    <s v="Cash"/>
    <x v="0"/>
    <d v="2022-08-06T00:00:00"/>
    <x v="2"/>
    <x v="3"/>
    <n v="2175.6000000000004"/>
    <m/>
    <n v="2175.6000000000004"/>
    <n v="1691325.3500000006"/>
    <s v="Cash"/>
    <m/>
    <m/>
  </r>
  <r>
    <x v="230"/>
    <x v="3"/>
    <x v="3"/>
    <x v="306"/>
    <s v="C00000020"/>
    <x v="19"/>
    <x v="128"/>
    <n v="3"/>
    <s v="Cash"/>
    <x v="0"/>
    <d v="2022-08-06T00:00:00"/>
    <x v="2"/>
    <x v="3"/>
    <n v="900"/>
    <m/>
    <n v="900"/>
    <n v="1692225.3500000006"/>
    <s v="Cash"/>
    <m/>
    <m/>
  </r>
  <r>
    <x v="230"/>
    <x v="3"/>
    <x v="3"/>
    <x v="306"/>
    <s v="C00000020"/>
    <x v="19"/>
    <x v="132"/>
    <n v="2"/>
    <s v="Cash"/>
    <x v="0"/>
    <d v="2022-08-06T00:00:00"/>
    <x v="2"/>
    <x v="3"/>
    <n v="125"/>
    <m/>
    <n v="125"/>
    <n v="1692350.3500000006"/>
    <s v="Cash"/>
    <m/>
    <m/>
  </r>
  <r>
    <x v="230"/>
    <x v="3"/>
    <x v="3"/>
    <x v="307"/>
    <s v="C00000001"/>
    <x v="0"/>
    <x v="135"/>
    <n v="3"/>
    <s v="Cash"/>
    <x v="0"/>
    <d v="2022-08-06T00:00:00"/>
    <x v="2"/>
    <x v="3"/>
    <n v="864"/>
    <n v="-864"/>
    <n v="0"/>
    <n v="1693214.3500000006"/>
    <s v="Cash"/>
    <s v="Trsf 13/8/22 RM864.00"/>
    <m/>
  </r>
  <r>
    <x v="231"/>
    <x v="3"/>
    <x v="3"/>
    <x v="308"/>
    <s v="C00000026"/>
    <x v="26"/>
    <x v="118"/>
    <n v="1"/>
    <s v="Cash"/>
    <x v="0"/>
    <d v="2022-08-09T00:00:00"/>
    <x v="2"/>
    <x v="3"/>
    <n v="2068"/>
    <n v="-2068"/>
    <n v="0"/>
    <n v="1695282.3500000006"/>
    <s v="Cash"/>
    <s v="Trsf 9/8/22 RM2,068.00"/>
    <m/>
  </r>
  <r>
    <x v="232"/>
    <x v="3"/>
    <x v="3"/>
    <x v="309"/>
    <s v="C00000020"/>
    <x v="19"/>
    <x v="120"/>
    <n v="1"/>
    <s v="Cash"/>
    <x v="0"/>
    <d v="2022-08-12T00:00:00"/>
    <x v="2"/>
    <x v="3"/>
    <n v="2068"/>
    <m/>
    <n v="2068"/>
    <n v="1697350.3500000006"/>
    <s v="Cash"/>
    <m/>
    <m/>
  </r>
  <r>
    <x v="232"/>
    <x v="3"/>
    <x v="3"/>
    <x v="309"/>
    <s v="C00000020"/>
    <x v="19"/>
    <x v="100"/>
    <n v="3"/>
    <s v="Cash"/>
    <x v="0"/>
    <d v="2022-08-12T00:00:00"/>
    <x v="2"/>
    <x v="3"/>
    <n v="882"/>
    <m/>
    <n v="882"/>
    <n v="1698232.3500000006"/>
    <s v="Cash"/>
    <m/>
    <m/>
  </r>
  <r>
    <x v="232"/>
    <x v="3"/>
    <x v="3"/>
    <x v="309"/>
    <s v="C00000020"/>
    <x v="19"/>
    <x v="128"/>
    <n v="1"/>
    <s v="Cash"/>
    <x v="0"/>
    <d v="2022-08-12T00:00:00"/>
    <x v="2"/>
    <x v="3"/>
    <n v="300"/>
    <m/>
    <n v="300"/>
    <n v="1698532.3500000006"/>
    <s v="Cash"/>
    <m/>
    <m/>
  </r>
  <r>
    <x v="232"/>
    <x v="3"/>
    <x v="3"/>
    <x v="309"/>
    <s v="C00000020"/>
    <x v="19"/>
    <x v="132"/>
    <n v="1"/>
    <s v="Cash"/>
    <x v="0"/>
    <d v="2022-08-12T00:00:00"/>
    <x v="2"/>
    <x v="3"/>
    <n v="62.5"/>
    <m/>
    <n v="62.5"/>
    <n v="1698594.8500000006"/>
    <s v="Cash"/>
    <m/>
    <m/>
  </r>
  <r>
    <x v="232"/>
    <x v="3"/>
    <x v="3"/>
    <x v="309"/>
    <s v="C00000020"/>
    <x v="19"/>
    <x v="105"/>
    <n v="1"/>
    <s v="Cash"/>
    <x v="0"/>
    <d v="2022-08-12T00:00:00"/>
    <x v="2"/>
    <x v="3"/>
    <n v="1000"/>
    <m/>
    <n v="1000"/>
    <n v="1699594.8500000006"/>
    <s v="Cash"/>
    <m/>
    <m/>
  </r>
  <r>
    <x v="233"/>
    <x v="3"/>
    <x v="3"/>
    <x v="310"/>
    <s v="-"/>
    <x v="28"/>
    <x v="143"/>
    <n v="0"/>
    <s v="-"/>
    <x v="0"/>
    <d v="2022-08-15T00:00:00"/>
    <x v="2"/>
    <x v="3"/>
    <n v="0"/>
    <m/>
    <n v="0"/>
    <n v="1699594.8500000006"/>
    <s v="-"/>
    <m/>
    <m/>
  </r>
  <r>
    <x v="233"/>
    <x v="3"/>
    <x v="3"/>
    <x v="311"/>
    <s v="C00000004"/>
    <x v="3"/>
    <x v="144"/>
    <n v="5"/>
    <s v="T120"/>
    <x v="4"/>
    <d v="2022-12-13T00:00:00"/>
    <x v="0"/>
    <x v="3"/>
    <n v="9570"/>
    <m/>
    <n v="9570"/>
    <n v="1709164.8500000006"/>
    <s v="Term"/>
    <m/>
    <m/>
  </r>
  <r>
    <x v="233"/>
    <x v="3"/>
    <x v="3"/>
    <x v="311"/>
    <s v="C00000004"/>
    <x v="3"/>
    <x v="145"/>
    <n v="1"/>
    <s v="T120"/>
    <x v="4"/>
    <d v="2022-12-13T00:00:00"/>
    <x v="0"/>
    <x v="3"/>
    <n v="1957.5"/>
    <m/>
    <n v="1957.5"/>
    <n v="1711122.3500000006"/>
    <s v="Term"/>
    <m/>
    <m/>
  </r>
  <r>
    <x v="233"/>
    <x v="3"/>
    <x v="3"/>
    <x v="311"/>
    <s v="C00000004"/>
    <x v="3"/>
    <x v="139"/>
    <n v="4"/>
    <s v="T120"/>
    <x v="4"/>
    <d v="2022-12-13T00:00:00"/>
    <x v="0"/>
    <x v="3"/>
    <n v="2358.4"/>
    <m/>
    <n v="2358.4"/>
    <n v="1713480.7500000005"/>
    <s v="Term"/>
    <m/>
    <m/>
  </r>
  <r>
    <x v="233"/>
    <x v="3"/>
    <x v="3"/>
    <x v="311"/>
    <s v="C00000004"/>
    <x v="3"/>
    <x v="80"/>
    <n v="4"/>
    <s v="T120"/>
    <x v="4"/>
    <d v="2022-12-13T00:00:00"/>
    <x v="0"/>
    <x v="3"/>
    <n v="1900.8"/>
    <m/>
    <n v="1900.8"/>
    <n v="1715381.5500000005"/>
    <s v="Term"/>
    <m/>
    <m/>
  </r>
  <r>
    <x v="233"/>
    <x v="3"/>
    <x v="3"/>
    <x v="311"/>
    <s v="C00000004"/>
    <x v="3"/>
    <x v="106"/>
    <n v="4"/>
    <s v="T120"/>
    <x v="4"/>
    <d v="2022-12-13T00:00:00"/>
    <x v="0"/>
    <x v="3"/>
    <n v="360"/>
    <m/>
    <n v="360"/>
    <n v="1715741.5500000005"/>
    <s v="Term"/>
    <m/>
    <m/>
  </r>
  <r>
    <x v="233"/>
    <x v="3"/>
    <x v="3"/>
    <x v="311"/>
    <s v="C00000004"/>
    <x v="3"/>
    <x v="146"/>
    <n v="1"/>
    <s v="T120"/>
    <x v="4"/>
    <d v="2022-12-13T00:00:00"/>
    <x v="0"/>
    <x v="3"/>
    <n v="390"/>
    <m/>
    <n v="390"/>
    <n v="1716131.5500000005"/>
    <s v="Term"/>
    <m/>
    <m/>
  </r>
  <r>
    <x v="233"/>
    <x v="3"/>
    <x v="3"/>
    <x v="312"/>
    <s v="C00000003"/>
    <x v="2"/>
    <x v="15"/>
    <n v="3"/>
    <s v="T45"/>
    <x v="1"/>
    <d v="2022-09-29T00:00:00"/>
    <x v="6"/>
    <x v="3"/>
    <n v="6336"/>
    <m/>
    <n v="6336"/>
    <n v="1722467.5500000005"/>
    <s v="Term"/>
    <m/>
    <m/>
  </r>
  <r>
    <x v="233"/>
    <x v="3"/>
    <x v="3"/>
    <x v="312"/>
    <s v="C00000003"/>
    <x v="2"/>
    <x v="12"/>
    <n v="3"/>
    <s v="T45"/>
    <x v="1"/>
    <d v="2022-09-29T00:00:00"/>
    <x v="6"/>
    <x v="3"/>
    <n v="195"/>
    <m/>
    <n v="195"/>
    <n v="1722662.5500000005"/>
    <s v="Term"/>
    <m/>
    <m/>
  </r>
  <r>
    <x v="233"/>
    <x v="3"/>
    <x v="3"/>
    <x v="312"/>
    <s v="C00000003"/>
    <x v="2"/>
    <x v="4"/>
    <n v="6"/>
    <s v="T45"/>
    <x v="1"/>
    <d v="2022-09-29T00:00:00"/>
    <x v="6"/>
    <x v="3"/>
    <n v="630"/>
    <m/>
    <n v="630"/>
    <n v="1723292.5500000005"/>
    <s v="Term"/>
    <m/>
    <m/>
  </r>
  <r>
    <x v="233"/>
    <x v="3"/>
    <x v="3"/>
    <x v="312"/>
    <s v="C00000003"/>
    <x v="2"/>
    <x v="25"/>
    <n v="1"/>
    <s v="T45"/>
    <x v="1"/>
    <d v="2022-09-29T00:00:00"/>
    <x v="6"/>
    <x v="3"/>
    <n v="45"/>
    <m/>
    <n v="45"/>
    <n v="1723337.5500000005"/>
    <s v="Term"/>
    <m/>
    <m/>
  </r>
  <r>
    <x v="233"/>
    <x v="3"/>
    <x v="3"/>
    <x v="312"/>
    <s v="C00000003"/>
    <x v="2"/>
    <x v="80"/>
    <n v="1"/>
    <s v="T45"/>
    <x v="1"/>
    <d v="2022-09-29T00:00:00"/>
    <x v="6"/>
    <x v="3"/>
    <n v="315"/>
    <m/>
    <n v="315"/>
    <n v="1723652.5500000005"/>
    <s v="Term"/>
    <m/>
    <m/>
  </r>
  <r>
    <x v="234"/>
    <x v="3"/>
    <x v="3"/>
    <x v="313"/>
    <s v="C00000021"/>
    <x v="21"/>
    <x v="118"/>
    <n v="1"/>
    <s v="Cash"/>
    <x v="0"/>
    <d v="2022-08-16T00:00:00"/>
    <x v="2"/>
    <x v="3"/>
    <n v="2002"/>
    <m/>
    <n v="2002"/>
    <n v="1725654.5500000005"/>
    <s v="Cash"/>
    <m/>
    <m/>
  </r>
  <r>
    <x v="234"/>
    <x v="3"/>
    <x v="3"/>
    <x v="313"/>
    <s v="C00000021"/>
    <x v="21"/>
    <x v="147"/>
    <n v="3"/>
    <s v="Cash"/>
    <x v="0"/>
    <d v="2022-08-16T00:00:00"/>
    <x v="2"/>
    <x v="3"/>
    <n v="1054.5"/>
    <m/>
    <n v="1054.5"/>
    <n v="1726709.0500000005"/>
    <s v="Cash"/>
    <m/>
    <m/>
  </r>
  <r>
    <x v="234"/>
    <x v="3"/>
    <x v="3"/>
    <x v="313"/>
    <s v="C00000021"/>
    <x v="21"/>
    <x v="106"/>
    <n v="1"/>
    <s v="Cash"/>
    <x v="0"/>
    <d v="2022-08-16T00:00:00"/>
    <x v="2"/>
    <x v="3"/>
    <n v="90"/>
    <m/>
    <n v="90"/>
    <n v="1726799.0500000005"/>
    <s v="Cash"/>
    <m/>
    <m/>
  </r>
  <r>
    <x v="234"/>
    <x v="3"/>
    <x v="3"/>
    <x v="313"/>
    <s v="C00000021"/>
    <x v="21"/>
    <x v="12"/>
    <n v="5"/>
    <s v="Cash"/>
    <x v="0"/>
    <d v="2022-08-16T00:00:00"/>
    <x v="2"/>
    <x v="3"/>
    <n v="312.5"/>
    <m/>
    <n v="312.5"/>
    <n v="1727111.5500000005"/>
    <s v="Cash"/>
    <m/>
    <m/>
  </r>
  <r>
    <x v="235"/>
    <x v="3"/>
    <x v="3"/>
    <x v="314"/>
    <s v="C00000027"/>
    <x v="27"/>
    <x v="118"/>
    <n v="2"/>
    <s v="Cash"/>
    <x v="0"/>
    <d v="2022-08-23T00:00:00"/>
    <x v="2"/>
    <x v="3"/>
    <n v="4004"/>
    <m/>
    <n v="4004"/>
    <n v="1731115.5500000005"/>
    <s v="Cash"/>
    <m/>
    <m/>
  </r>
  <r>
    <x v="235"/>
    <x v="3"/>
    <x v="3"/>
    <x v="314"/>
    <s v="C00000027"/>
    <x v="27"/>
    <x v="141"/>
    <n v="4"/>
    <s v="Cash"/>
    <x v="0"/>
    <d v="2022-08-23T00:00:00"/>
    <x v="2"/>
    <x v="3"/>
    <n v="640"/>
    <m/>
    <n v="640"/>
    <n v="1731755.5500000005"/>
    <s v="Cash"/>
    <m/>
    <m/>
  </r>
  <r>
    <x v="235"/>
    <x v="3"/>
    <x v="3"/>
    <x v="314"/>
    <s v="C00000027"/>
    <x v="27"/>
    <x v="106"/>
    <n v="2"/>
    <s v="Cash"/>
    <x v="0"/>
    <d v="2022-08-23T00:00:00"/>
    <x v="2"/>
    <x v="3"/>
    <n v="180"/>
    <m/>
    <n v="180"/>
    <n v="1731935.5500000005"/>
    <s v="Cash"/>
    <m/>
    <m/>
  </r>
  <r>
    <x v="235"/>
    <x v="3"/>
    <x v="3"/>
    <x v="314"/>
    <s v="C00000027"/>
    <x v="27"/>
    <x v="125"/>
    <n v="4"/>
    <s v="Cash"/>
    <x v="0"/>
    <d v="2022-08-23T00:00:00"/>
    <x v="2"/>
    <x v="3"/>
    <n v="1016"/>
    <m/>
    <n v="1016"/>
    <n v="1732951.5500000005"/>
    <s v="Cash"/>
    <m/>
    <m/>
  </r>
  <r>
    <x v="235"/>
    <x v="3"/>
    <x v="3"/>
    <x v="315"/>
    <s v="C00000020"/>
    <x v="19"/>
    <x v="120"/>
    <n v="2"/>
    <s v="Cash"/>
    <x v="0"/>
    <d v="2022-08-23T00:00:00"/>
    <x v="2"/>
    <x v="3"/>
    <n v="4092"/>
    <m/>
    <n v="4092"/>
    <n v="1737043.5500000005"/>
    <s v="Cash"/>
    <m/>
    <m/>
  </r>
  <r>
    <x v="235"/>
    <x v="3"/>
    <x v="3"/>
    <x v="315"/>
    <s v="C00000020"/>
    <x v="19"/>
    <x v="147"/>
    <n v="5"/>
    <s v="Cash"/>
    <x v="0"/>
    <d v="2022-08-23T00:00:00"/>
    <x v="2"/>
    <x v="3"/>
    <n v="1757.5"/>
    <m/>
    <n v="1757.5"/>
    <n v="1738801.0500000005"/>
    <s v="Cash"/>
    <m/>
    <m/>
  </r>
  <r>
    <x v="235"/>
    <x v="3"/>
    <x v="3"/>
    <x v="315"/>
    <s v="C00000020"/>
    <x v="19"/>
    <x v="128"/>
    <n v="3"/>
    <s v="Cash"/>
    <x v="0"/>
    <d v="2022-08-23T00:00:00"/>
    <x v="2"/>
    <x v="3"/>
    <n v="864"/>
    <m/>
    <n v="864"/>
    <n v="1739665.0500000005"/>
    <s v="Cash"/>
    <m/>
    <m/>
  </r>
  <r>
    <x v="235"/>
    <x v="3"/>
    <x v="3"/>
    <x v="315"/>
    <s v="C00000020"/>
    <x v="19"/>
    <x v="132"/>
    <n v="2"/>
    <s v="Cash"/>
    <x v="0"/>
    <d v="2022-08-23T00:00:00"/>
    <x v="2"/>
    <x v="3"/>
    <n v="125"/>
    <m/>
    <n v="125"/>
    <n v="1739790.0500000005"/>
    <s v="Cash"/>
    <m/>
    <m/>
  </r>
  <r>
    <x v="235"/>
    <x v="3"/>
    <x v="3"/>
    <x v="316"/>
    <s v="C00000009"/>
    <x v="8"/>
    <x v="125"/>
    <n v="3"/>
    <s v="T60"/>
    <x v="3"/>
    <d v="2022-10-22T00:00:00"/>
    <x v="3"/>
    <x v="3"/>
    <n v="762"/>
    <m/>
    <n v="762"/>
    <n v="1740552.0500000005"/>
    <s v="Cash"/>
    <m/>
    <m/>
  </r>
  <r>
    <x v="236"/>
    <x v="3"/>
    <x v="3"/>
    <x v="317"/>
    <s v="C00000010"/>
    <x v="9"/>
    <x v="121"/>
    <n v="6"/>
    <s v="T120"/>
    <x v="4"/>
    <d v="2022-12-23T00:00:00"/>
    <x v="0"/>
    <x v="3"/>
    <n v="11616"/>
    <m/>
    <n v="11616"/>
    <n v="1752168.0500000005"/>
    <s v="Cash"/>
    <m/>
    <m/>
  </r>
  <r>
    <x v="236"/>
    <x v="3"/>
    <x v="3"/>
    <x v="317"/>
    <s v="C00000010"/>
    <x v="9"/>
    <x v="148"/>
    <n v="10"/>
    <s v="T120"/>
    <x v="4"/>
    <d v="2022-12-23T00:00:00"/>
    <x v="0"/>
    <x v="3"/>
    <n v="2670"/>
    <m/>
    <n v="2670"/>
    <n v="1754838.0500000005"/>
    <s v="Cash"/>
    <m/>
    <m/>
  </r>
  <r>
    <x v="236"/>
    <x v="3"/>
    <x v="3"/>
    <x v="317"/>
    <s v="C00000010"/>
    <x v="9"/>
    <x v="132"/>
    <n v="10"/>
    <s v="T120"/>
    <x v="4"/>
    <d v="2022-12-23T00:00:00"/>
    <x v="0"/>
    <x v="3"/>
    <n v="550"/>
    <m/>
    <n v="550"/>
    <n v="1755388.0500000005"/>
    <s v="Cash"/>
    <m/>
    <m/>
  </r>
  <r>
    <x v="236"/>
    <x v="3"/>
    <x v="3"/>
    <x v="317"/>
    <s v="C00000010"/>
    <x v="9"/>
    <x v="131"/>
    <n v="1"/>
    <s v="T120"/>
    <x v="4"/>
    <d v="2022-12-23T00:00:00"/>
    <x v="0"/>
    <x v="3"/>
    <n v="440"/>
    <m/>
    <n v="440"/>
    <n v="1755828.0500000005"/>
    <s v="Cash"/>
    <m/>
    <m/>
  </r>
  <r>
    <x v="236"/>
    <x v="3"/>
    <x v="3"/>
    <x v="317"/>
    <s v="C00000010"/>
    <x v="9"/>
    <x v="48"/>
    <n v="1"/>
    <s v="T120"/>
    <x v="4"/>
    <d v="2022-12-23T00:00:00"/>
    <x v="0"/>
    <x v="3"/>
    <n v="395"/>
    <m/>
    <n v="395"/>
    <n v="1756223.0500000005"/>
    <s v="Cash"/>
    <m/>
    <m/>
  </r>
  <r>
    <x v="236"/>
    <x v="3"/>
    <x v="3"/>
    <x v="318"/>
    <s v="C00000027"/>
    <x v="27"/>
    <x v="118"/>
    <n v="3"/>
    <s v="Cash"/>
    <x v="0"/>
    <d v="2022-08-25T00:00:00"/>
    <x v="2"/>
    <x v="3"/>
    <n v="6006"/>
    <m/>
    <n v="6006"/>
    <n v="1762229.0500000005"/>
    <s v="Cash"/>
    <m/>
    <m/>
  </r>
  <r>
    <x v="236"/>
    <x v="3"/>
    <x v="3"/>
    <x v="319"/>
    <s v="C00000019"/>
    <x v="18"/>
    <x v="120"/>
    <n v="2"/>
    <s v="Cash"/>
    <x v="0"/>
    <d v="2022-08-25T00:00:00"/>
    <x v="2"/>
    <x v="3"/>
    <n v="4092"/>
    <m/>
    <n v="4092"/>
    <n v="1766321.0500000005"/>
    <s v="Cash"/>
    <m/>
    <m/>
  </r>
  <r>
    <x v="236"/>
    <x v="3"/>
    <x v="3"/>
    <x v="319"/>
    <s v="C00000019"/>
    <x v="18"/>
    <x v="139"/>
    <n v="2"/>
    <s v="Cash"/>
    <x v="0"/>
    <d v="2022-08-25T00:00:00"/>
    <x v="2"/>
    <x v="3"/>
    <n v="1299.8"/>
    <m/>
    <n v="1299.8"/>
    <n v="1767620.8500000006"/>
    <s v="Cash"/>
    <m/>
    <m/>
  </r>
  <r>
    <x v="236"/>
    <x v="3"/>
    <x v="3"/>
    <x v="319"/>
    <s v="C00000019"/>
    <x v="18"/>
    <x v="4"/>
    <n v="1"/>
    <s v="Cash"/>
    <x v="0"/>
    <d v="2022-08-25T00:00:00"/>
    <x v="2"/>
    <x v="3"/>
    <n v="105"/>
    <m/>
    <n v="105"/>
    <n v="1767725.8500000006"/>
    <s v="Cash"/>
    <m/>
    <m/>
  </r>
  <r>
    <x v="236"/>
    <x v="3"/>
    <x v="3"/>
    <x v="319"/>
    <s v="C00000019"/>
    <x v="18"/>
    <x v="52"/>
    <n v="1"/>
    <s v="Cash"/>
    <x v="0"/>
    <d v="2022-08-25T00:00:00"/>
    <x v="2"/>
    <x v="3"/>
    <n v="390"/>
    <m/>
    <n v="390"/>
    <n v="1768115.8500000006"/>
    <s v="Cash"/>
    <m/>
    <m/>
  </r>
  <r>
    <x v="237"/>
    <x v="3"/>
    <x v="3"/>
    <x v="319"/>
    <s v="C00000019"/>
    <x v="18"/>
    <x v="12"/>
    <n v="4"/>
    <s v="Cash"/>
    <x v="0"/>
    <d v="2022-08-26T00:00:00"/>
    <x v="2"/>
    <x v="3"/>
    <n v="250"/>
    <m/>
    <n v="250"/>
    <n v="1768365.8500000006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E3C2F-05F3-4631-8288-FC6CA1C4CD8E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3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compact="0" outline="0" showAll="0"/>
    <pivotField axis="axisRow" compact="0" outline="0" showAll="0">
      <items count="30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7">
      <pivotArea dataOnly="0" outline="0" fieldPosition="0">
        <references count="1">
          <reference field="1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dataOnly="0" outline="0" fieldPosition="0">
        <references count="1">
          <reference field="5" count="0" defaultSubtotal="1"/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ACFE7-4916-40E1-8013-061DAC413254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4:B35" firstHeaderRow="2" firstDataRow="2" firstDataCol="1" rowPageCount="2" colPageCount="1"/>
  <pivotFields count="20">
    <pivotField compact="0" numFmtId="14" outline="0" showAll="0"/>
    <pivotField axis="axisPage" compact="0" outline="0" multipleItemSelectionAllowed="1" showAll="0">
      <items count="13">
        <item h="1" x="1"/>
        <item h="1" x="2"/>
        <item x="3"/>
        <item h="1" x="4"/>
        <item h="1" x="5"/>
        <item h="1" x="6"/>
        <item h="1" x="0"/>
        <item h="1" x="7"/>
        <item h="1" x="8"/>
        <item h="1" x="9"/>
        <item h="1" x="10"/>
        <item h="1" x="11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50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7"/>
        <item x="88"/>
        <item x="89"/>
        <item x="90"/>
        <item x="91"/>
        <item x="92"/>
        <item x="93"/>
        <item x="94"/>
        <item x="8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0">
    <i>
      <x v="4"/>
    </i>
    <i>
      <x v="14"/>
    </i>
    <i>
      <x v="21"/>
    </i>
    <i>
      <x v="24"/>
    </i>
    <i>
      <x v="45"/>
    </i>
    <i>
      <x v="55"/>
    </i>
    <i>
      <x v="79"/>
    </i>
    <i>
      <x v="100"/>
    </i>
    <i>
      <x v="104"/>
    </i>
    <i>
      <x v="105"/>
    </i>
    <i>
      <x v="106"/>
    </i>
    <i>
      <x v="118"/>
    </i>
    <i>
      <x v="120"/>
    </i>
    <i>
      <x v="121"/>
    </i>
    <i>
      <x v="125"/>
    </i>
    <i>
      <x v="128"/>
    </i>
    <i>
      <x v="131"/>
    </i>
    <i>
      <x v="132"/>
    </i>
    <i>
      <x v="135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Items count="1">
    <i/>
  </colItems>
  <pageFields count="2">
    <pageField fld="2" hier="-1"/>
    <pageField fld="1" hier="-1"/>
  </pageFields>
  <dataFields count="1">
    <dataField name="Sum of Qty" fld="7" baseField="6" baseItem="70"/>
  </dataFields>
  <formats count="2">
    <format dxfId="7">
      <pivotArea dataOnly="0" labelOnly="1" grandCol="1" outline="0" fieldPosition="0"/>
    </format>
    <format dxfId="6">
      <pivotArea field="1" type="button" dataOnly="0" labelOnly="1" outline="0" axis="axisPage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DB03A-2481-4B47-B7E2-8EE1173C37A9}" name="PivotTable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G355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3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compact="0" outline="0" showAll="0"/>
    <pivotField axis="axisRow" compact="0" outline="0" showAll="0">
      <items count="30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351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r="1">
      <x v="1"/>
      <x v="197"/>
      <x v="17"/>
    </i>
    <i r="2">
      <x v="198"/>
      <x v="8"/>
    </i>
    <i r="2">
      <x v="199"/>
      <x v="11"/>
    </i>
    <i r="2">
      <x v="200"/>
      <x v="3"/>
    </i>
    <i r="2">
      <x v="201"/>
      <x v="6"/>
    </i>
    <i r="2">
      <x v="202"/>
      <x v="21"/>
    </i>
    <i r="2">
      <x v="203"/>
      <x v="7"/>
    </i>
    <i r="2">
      <x v="204"/>
      <x v="17"/>
    </i>
    <i r="2">
      <x v="205"/>
      <x v="18"/>
    </i>
    <i r="2">
      <x v="206"/>
      <x v="18"/>
    </i>
    <i r="2">
      <x v="207"/>
      <x v="6"/>
    </i>
    <i t="default" r="1">
      <x v="1"/>
    </i>
    <i r="1">
      <x v="2"/>
      <x v="208"/>
      <x v="21"/>
    </i>
    <i r="2">
      <x v="209"/>
      <x v="22"/>
    </i>
    <i r="2">
      <x v="210"/>
      <x v="11"/>
    </i>
    <i r="2">
      <x v="211"/>
      <x v="22"/>
    </i>
    <i r="2">
      <x v="212"/>
      <x v="17"/>
    </i>
    <i r="2">
      <x v="213"/>
      <x v="22"/>
    </i>
    <i r="2">
      <x v="214"/>
      <x v="7"/>
    </i>
    <i r="2">
      <x v="215"/>
      <x v="18"/>
    </i>
    <i r="2">
      <x v="216"/>
      <x v="11"/>
    </i>
    <i r="2">
      <x v="217"/>
      <x v="18"/>
    </i>
    <i r="2">
      <x v="218"/>
      <x v="17"/>
    </i>
    <i r="2">
      <x v="219"/>
      <x v="18"/>
    </i>
    <i r="2">
      <x v="220"/>
      <x v="21"/>
    </i>
    <i r="2">
      <x v="221"/>
      <x v="7"/>
    </i>
    <i r="2">
      <x v="222"/>
      <x v="18"/>
    </i>
    <i r="2">
      <x v="223"/>
      <x v="18"/>
    </i>
    <i r="2">
      <x v="224"/>
      <x v="5"/>
    </i>
    <i r="2">
      <x v="225"/>
      <x v="18"/>
    </i>
    <i r="2">
      <x v="226"/>
      <x v="23"/>
    </i>
    <i t="default" r="1">
      <x v="2"/>
    </i>
    <i r="1">
      <x v="3"/>
      <x v="227"/>
      <x v="21"/>
    </i>
    <i r="2">
      <x v="228"/>
      <x v="18"/>
    </i>
    <i r="2">
      <x v="229"/>
      <x v="22"/>
    </i>
    <i r="2">
      <x v="230"/>
      <x v="18"/>
    </i>
    <i r="2">
      <x v="231"/>
      <x v="17"/>
    </i>
    <i r="2">
      <x v="232"/>
      <x v="6"/>
    </i>
    <i r="2">
      <x v="233"/>
      <x v="3"/>
    </i>
    <i r="2">
      <x v="234"/>
      <x v="18"/>
    </i>
    <i r="2">
      <x v="235"/>
      <x v="25"/>
    </i>
    <i r="2">
      <x v="236"/>
      <x v="22"/>
    </i>
    <i r="2">
      <x v="237"/>
      <x v="25"/>
    </i>
    <i r="2">
      <x v="238"/>
      <x v="18"/>
    </i>
    <i r="2">
      <x v="239"/>
      <x v="21"/>
    </i>
    <i r="2">
      <x v="240"/>
      <x v="25"/>
    </i>
    <i r="2">
      <x v="241"/>
      <x v="18"/>
    </i>
    <i r="2">
      <x v="242"/>
      <x v="23"/>
    </i>
    <i r="2">
      <x v="243"/>
      <x v="18"/>
    </i>
    <i r="2">
      <x v="244"/>
      <x v="24"/>
    </i>
    <i r="2">
      <x v="245"/>
      <x v="8"/>
    </i>
    <i r="2">
      <x v="246"/>
      <x v="24"/>
    </i>
    <i r="2">
      <x v="247"/>
      <x v="5"/>
    </i>
    <i r="2">
      <x v="248"/>
      <x v="18"/>
    </i>
    <i r="2">
      <x v="249"/>
      <x v="23"/>
    </i>
    <i r="2">
      <x v="250"/>
      <x v="11"/>
    </i>
    <i r="2">
      <x v="251"/>
      <x v="21"/>
    </i>
    <i r="2">
      <x v="252"/>
      <x v="18"/>
    </i>
    <i r="2">
      <x v="253"/>
      <x v="17"/>
    </i>
    <i r="2">
      <x v="254"/>
      <x v="23"/>
    </i>
    <i r="2">
      <x v="255"/>
      <x v="18"/>
    </i>
    <i t="default" r="1">
      <x v="3"/>
    </i>
    <i r="1">
      <x v="4"/>
      <x v="256"/>
      <x v="18"/>
    </i>
    <i r="2">
      <x v="257"/>
      <x v="23"/>
    </i>
    <i r="2">
      <x v="258"/>
      <x v="18"/>
    </i>
    <i r="2">
      <x v="259"/>
      <x v="3"/>
    </i>
    <i r="2">
      <x v="260"/>
      <x v="7"/>
    </i>
    <i r="2">
      <x v="261"/>
      <x v="22"/>
    </i>
    <i r="2">
      <x v="262"/>
      <x v="25"/>
    </i>
    <i r="2">
      <x v="263"/>
      <x v="7"/>
    </i>
    <i r="2">
      <x v="264"/>
      <x v="18"/>
    </i>
    <i r="2">
      <x v="265"/>
      <x v="6"/>
    </i>
    <i r="2">
      <x v="266"/>
      <x v="18"/>
    </i>
    <i r="2">
      <x v="267"/>
      <x v="21"/>
    </i>
    <i r="2">
      <x v="268"/>
      <x v="18"/>
    </i>
    <i r="2">
      <x v="269"/>
      <x v="26"/>
    </i>
    <i r="2">
      <x v="270"/>
      <x v="18"/>
    </i>
    <i r="2">
      <x v="271"/>
      <x v="11"/>
    </i>
    <i r="2">
      <x v="272"/>
      <x v="18"/>
    </i>
    <i r="2">
      <x v="273"/>
      <x v="17"/>
    </i>
    <i r="2">
      <x v="274"/>
      <x v="8"/>
    </i>
    <i r="2">
      <x v="275"/>
      <x v="18"/>
    </i>
    <i r="2">
      <x v="276"/>
      <x v="21"/>
    </i>
    <i t="default" r="1">
      <x v="4"/>
    </i>
    <i r="1">
      <x v="5"/>
      <x v="277"/>
      <x v="18"/>
    </i>
    <i r="2">
      <x v="278"/>
      <x v="22"/>
    </i>
    <i r="2">
      <x v="279"/>
      <x v="18"/>
    </i>
    <i r="2">
      <x v="280"/>
      <x v="5"/>
    </i>
    <i r="2">
      <x v="281"/>
      <x v="11"/>
    </i>
    <i r="2">
      <x v="282"/>
      <x v="22"/>
    </i>
    <i r="2">
      <x v="283"/>
      <x v="21"/>
    </i>
    <i r="2">
      <x v="284"/>
      <x v="18"/>
    </i>
    <i r="2">
      <x v="285"/>
      <x v="23"/>
    </i>
    <i r="2">
      <x v="286"/>
      <x v="3"/>
    </i>
    <i r="2">
      <x v="287"/>
      <x v="5"/>
    </i>
    <i r="2">
      <x v="288"/>
      <x v="18"/>
    </i>
    <i r="2">
      <x v="289"/>
      <x v="7"/>
    </i>
    <i r="2">
      <x v="290"/>
      <x v="21"/>
    </i>
    <i r="2">
      <x v="291"/>
      <x v="18"/>
    </i>
    <i r="2">
      <x v="292"/>
      <x v="17"/>
    </i>
    <i r="2">
      <x v="293"/>
      <x v="11"/>
    </i>
    <i t="default" r="1">
      <x v="5"/>
    </i>
    <i r="1">
      <x v="6"/>
      <x v="294"/>
      <x v="3"/>
    </i>
    <i r="2">
      <x v="295"/>
      <x v="17"/>
    </i>
    <i r="2">
      <x v="296"/>
      <x v="18"/>
    </i>
    <i r="2">
      <x v="297"/>
      <x v="27"/>
    </i>
    <i r="2">
      <x v="298"/>
      <x v="18"/>
    </i>
    <i r="2">
      <x v="299"/>
      <x v="18"/>
    </i>
    <i r="2">
      <x v="300"/>
      <x v="18"/>
    </i>
    <i r="2">
      <x v="301"/>
      <x v="5"/>
    </i>
    <i r="2">
      <x v="302"/>
      <x v="11"/>
    </i>
    <i r="2">
      <x v="303"/>
      <x v="21"/>
    </i>
    <i r="2">
      <x v="304"/>
      <x v="3"/>
    </i>
    <i t="default" r="1">
      <x v="6"/>
    </i>
    <i r="1">
      <x v="7"/>
      <x v="305"/>
      <x v="27"/>
    </i>
    <i r="2">
      <x v="306"/>
      <x v="18"/>
    </i>
    <i r="2">
      <x v="307"/>
      <x v="5"/>
    </i>
    <i r="2">
      <x v="308"/>
      <x v="26"/>
    </i>
    <i r="2">
      <x v="309"/>
      <x v="18"/>
    </i>
    <i r="2">
      <x v="310"/>
      <x v="28"/>
    </i>
    <i r="2">
      <x v="311"/>
      <x v="8"/>
    </i>
    <i r="2">
      <x v="312"/>
      <x v="6"/>
    </i>
    <i r="2">
      <x v="313"/>
      <x v="21"/>
    </i>
    <i r="2">
      <x v="314"/>
      <x v="27"/>
    </i>
    <i r="2">
      <x v="315"/>
      <x v="18"/>
    </i>
    <i r="2">
      <x v="316"/>
      <x v="3"/>
    </i>
    <i r="2">
      <x v="317"/>
      <x v="11"/>
    </i>
    <i r="2">
      <x v="318"/>
      <x v="27"/>
    </i>
    <i r="2">
      <x v="319"/>
      <x v="17"/>
    </i>
    <i t="default" r="1">
      <x v="7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0F217-DA15-48B8-8F2F-D98888C8DDAD}" name="PivotTable4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P3:AB22" firstHeaderRow="1" firstDataRow="3" firstDataCol="3"/>
  <pivotFields count="20">
    <pivotField axis="axisRow" compact="0" numFmtId="14" outline="0" showAl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3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compact="0" outline="0" showAll="0"/>
    <pivotField axis="axisRow" compact="0" outline="0" showAll="0">
      <items count="30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2">
      <pivotArea dataOnly="0" outline="0" fieldPosition="0">
        <references count="1">
          <reference field="1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dataOnly="0" outline="0" fieldPosition="0">
        <references count="1">
          <reference field="5" count="0" defaultSubtotal="1"/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EE79B-D68C-492A-AB13-7C9D36AB240D}" name="PivotTable3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4:H35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0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7" numFmtId="4"/>
  </dataFields>
  <formats count="1"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E39B9-508E-467D-8A4C-1EE66957D3CA}" name="PivotTable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W4:AH359" firstHeaderRow="1" firstDataRow="2" firstDataCol="5"/>
  <pivotFields count="20">
    <pivotField axis="axisRow" compact="0" outline="0" showAll="0" defaultSubtota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</items>
    </pivotField>
    <pivotField compact="0" outline="0" showAll="0"/>
    <pivotField compact="0" outline="0" showAll="0"/>
    <pivotField axis="axisRow" compact="0" outline="0" showAll="0">
      <items count="321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compact="0" outline="0" showAll="0"/>
    <pivotField axis="axisRow" compact="0" outline="0" showAll="0">
      <items count="30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354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r="1">
      <x v="3"/>
      <x v="4"/>
      <x v="176"/>
      <x v="233"/>
    </i>
    <i r="2">
      <x v="5"/>
      <x v="194"/>
      <x v="259"/>
    </i>
    <i r="2">
      <x v="6"/>
      <x v="215"/>
      <x v="286"/>
    </i>
    <i r="3">
      <x v="221"/>
      <x v="294"/>
    </i>
    <i r="2">
      <x v="7"/>
      <x v="228"/>
      <x v="304"/>
    </i>
    <i r="2">
      <x v="8"/>
      <x v="235"/>
      <x v="316"/>
    </i>
    <i r="2">
      <x v="11"/>
      <x v="152"/>
      <x v="200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r="1">
      <x v="3"/>
      <x v="2"/>
      <x v="171"/>
      <x v="224"/>
    </i>
    <i r="2">
      <x v="4"/>
      <x v="210"/>
      <x v="280"/>
    </i>
    <i r="3">
      <x v="215"/>
      <x v="287"/>
    </i>
    <i r="2">
      <x v="5"/>
      <x v="226"/>
      <x v="301"/>
    </i>
    <i r="2">
      <x v="6"/>
      <x v="230"/>
      <x v="307"/>
    </i>
    <i r="2">
      <x v="11"/>
      <x v="184"/>
      <x v="247"/>
    </i>
    <i r="3">
      <x v="185"/>
      <x v="247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r="2">
      <x v="3"/>
      <x v="175"/>
      <x v="232"/>
    </i>
    <i r="2">
      <x v="4"/>
      <x v="198"/>
      <x v="265"/>
    </i>
    <i r="2">
      <x v="7"/>
      <x v="233"/>
      <x v="312"/>
    </i>
    <i r="2">
      <x v="11"/>
      <x v="153"/>
      <x v="201"/>
    </i>
    <i r="3">
      <x v="157"/>
      <x v="207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r="2">
      <x v="1"/>
      <x v="154"/>
      <x v="203"/>
    </i>
    <i r="2">
      <x v="2"/>
      <x v="162"/>
      <x v="214"/>
    </i>
    <i r="3">
      <x v="168"/>
      <x v="221"/>
    </i>
    <i r="2">
      <x v="3"/>
      <x v="195"/>
      <x v="260"/>
    </i>
    <i r="3">
      <x v="197"/>
      <x v="263"/>
    </i>
    <i r="2">
      <x v="4"/>
      <x v="217"/>
      <x v="289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4"/>
      <x v="150"/>
      <x v="198"/>
    </i>
    <i r="2">
      <x v="7"/>
      <x v="204"/>
      <x v="274"/>
    </i>
    <i r="2">
      <x v="10"/>
      <x v="233"/>
      <x v="311"/>
    </i>
    <i r="2">
      <x v="11"/>
      <x v="125"/>
      <x v="170"/>
    </i>
    <i r="3">
      <x v="126"/>
      <x v="171"/>
    </i>
    <i r="3">
      <x v="128"/>
      <x v="173"/>
    </i>
    <i r="3">
      <x v="184"/>
      <x v="245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4"/>
      <x v="151"/>
      <x v="199"/>
    </i>
    <i r="2">
      <x v="5"/>
      <x v="159"/>
      <x v="210"/>
    </i>
    <i r="3">
      <x v="164"/>
      <x v="216"/>
    </i>
    <i r="2">
      <x v="6"/>
      <x v="188"/>
      <x v="250"/>
    </i>
    <i r="2">
      <x v="7"/>
      <x v="203"/>
      <x v="271"/>
    </i>
    <i r="2">
      <x v="8"/>
      <x v="211"/>
      <x v="281"/>
    </i>
    <i r="3">
      <x v="220"/>
      <x v="293"/>
    </i>
    <i r="2">
      <x v="9"/>
      <x v="227"/>
      <x v="302"/>
    </i>
    <i r="2">
      <x v="10"/>
      <x v="236"/>
      <x v="317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r="2">
      <x v="1"/>
      <x v="149"/>
      <x v="197"/>
    </i>
    <i r="3">
      <x v="155"/>
      <x v="204"/>
    </i>
    <i r="2">
      <x v="2"/>
      <x v="161"/>
      <x v="212"/>
    </i>
    <i r="3">
      <x v="165"/>
      <x v="218"/>
    </i>
    <i r="2">
      <x v="3"/>
      <x v="203"/>
      <x v="273"/>
    </i>
    <i r="2">
      <x v="4"/>
      <x v="149"/>
      <x v="197"/>
    </i>
    <i r="3">
      <x v="219"/>
      <x v="292"/>
    </i>
    <i r="2">
      <x v="5"/>
      <x v="222"/>
      <x v="295"/>
    </i>
    <i r="2">
      <x v="6"/>
      <x v="236"/>
      <x v="319"/>
    </i>
    <i r="3">
      <x v="237"/>
      <x v="319"/>
    </i>
    <i r="2">
      <x v="11"/>
      <x v="175"/>
      <x v="231"/>
    </i>
    <i r="3">
      <x v="189"/>
      <x v="253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r="2">
      <x v="1"/>
      <x v="156"/>
      <x v="205"/>
    </i>
    <i r="3">
      <x v="157"/>
      <x v="206"/>
    </i>
    <i r="2">
      <x v="2"/>
      <x v="163"/>
      <x v="215"/>
    </i>
    <i r="3">
      <x v="164"/>
      <x v="217"/>
    </i>
    <i r="3">
      <x v="166"/>
      <x v="219"/>
    </i>
    <i r="3">
      <x v="169"/>
      <x v="222"/>
    </i>
    <i r="3">
      <x v="170"/>
      <x v="223"/>
    </i>
    <i r="3">
      <x v="171"/>
      <x v="225"/>
    </i>
    <i r="2">
      <x v="3"/>
      <x v="192"/>
      <x v="256"/>
    </i>
    <i r="3">
      <x v="193"/>
      <x v="258"/>
    </i>
    <i r="3">
      <x v="197"/>
      <x v="264"/>
    </i>
    <i r="3">
      <x v="199"/>
      <x v="266"/>
    </i>
    <i r="3">
      <x v="201"/>
      <x v="268"/>
    </i>
    <i r="3">
      <x v="202"/>
      <x v="270"/>
    </i>
    <i r="3">
      <x v="203"/>
      <x v="272"/>
    </i>
    <i r="3">
      <x v="205"/>
      <x v="275"/>
    </i>
    <i r="2">
      <x v="4"/>
      <x v="207"/>
      <x v="277"/>
    </i>
    <i r="3">
      <x v="209"/>
      <x v="279"/>
    </i>
    <i r="3">
      <x v="213"/>
      <x v="284"/>
    </i>
    <i r="3">
      <x v="216"/>
      <x v="288"/>
    </i>
    <i r="3">
      <x v="218"/>
      <x v="291"/>
    </i>
    <i r="2">
      <x v="5"/>
      <x v="223"/>
      <x v="296"/>
    </i>
    <i r="3">
      <x v="224"/>
      <x v="298"/>
    </i>
    <i r="3">
      <x v="225"/>
      <x v="299"/>
    </i>
    <i r="3">
      <x v="226"/>
      <x v="300"/>
    </i>
    <i r="2">
      <x v="6"/>
      <x v="230"/>
      <x v="306"/>
    </i>
    <i r="3">
      <x v="232"/>
      <x v="309"/>
    </i>
    <i r="3">
      <x v="235"/>
      <x v="315"/>
    </i>
    <i r="2">
      <x v="11"/>
      <x v="173"/>
      <x v="228"/>
    </i>
    <i r="3">
      <x v="174"/>
      <x v="230"/>
    </i>
    <i r="3">
      <x v="176"/>
      <x v="234"/>
    </i>
    <i r="3">
      <x v="178"/>
      <x v="238"/>
    </i>
    <i r="3">
      <x v="181"/>
      <x v="241"/>
    </i>
    <i r="3">
      <x v="182"/>
      <x v="243"/>
    </i>
    <i r="3">
      <x v="186"/>
      <x v="248"/>
    </i>
    <i r="3">
      <x v="189"/>
      <x v="252"/>
    </i>
    <i r="3">
      <x v="191"/>
      <x v="255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r="1">
      <x v="3"/>
      <x v="1"/>
      <x v="154"/>
      <x v="202"/>
    </i>
    <i r="2">
      <x v="2"/>
      <x v="158"/>
      <x v="208"/>
    </i>
    <i r="3">
      <x v="167"/>
      <x v="220"/>
    </i>
    <i r="2">
      <x v="3"/>
      <x v="200"/>
      <x v="267"/>
    </i>
    <i r="3">
      <x v="206"/>
      <x v="276"/>
    </i>
    <i r="2">
      <x v="4"/>
      <x v="212"/>
      <x v="283"/>
    </i>
    <i r="3">
      <x v="218"/>
      <x v="290"/>
    </i>
    <i r="2">
      <x v="5"/>
      <x v="228"/>
      <x v="303"/>
    </i>
    <i r="2">
      <x v="6"/>
      <x v="234"/>
      <x v="313"/>
    </i>
    <i r="2">
      <x v="11"/>
      <x v="173"/>
      <x v="227"/>
    </i>
    <i r="3">
      <x v="179"/>
      <x v="239"/>
    </i>
    <i r="3">
      <x v="189"/>
      <x v="251"/>
    </i>
    <i t="default">
      <x v="21"/>
    </i>
    <i>
      <x v="22"/>
      <x v="3"/>
      <x v="2"/>
      <x v="159"/>
      <x v="209"/>
    </i>
    <i r="3">
      <x v="160"/>
      <x v="211"/>
    </i>
    <i r="3">
      <x v="162"/>
      <x v="213"/>
    </i>
    <i r="2">
      <x v="3"/>
      <x v="196"/>
      <x v="261"/>
    </i>
    <i r="2">
      <x v="4"/>
      <x v="208"/>
      <x v="278"/>
    </i>
    <i r="3">
      <x v="211"/>
      <x v="282"/>
    </i>
    <i r="2">
      <x v="11"/>
      <x v="173"/>
      <x v="229"/>
    </i>
    <i r="3">
      <x v="177"/>
      <x v="236"/>
    </i>
    <i t="default">
      <x v="22"/>
    </i>
    <i>
      <x v="23"/>
      <x v="3"/>
      <x v="2"/>
      <x v="172"/>
      <x v="226"/>
    </i>
    <i r="2">
      <x v="3"/>
      <x v="192"/>
      <x v="257"/>
    </i>
    <i r="2">
      <x v="4"/>
      <x v="214"/>
      <x v="285"/>
    </i>
    <i r="2">
      <x v="11"/>
      <x v="181"/>
      <x v="242"/>
    </i>
    <i r="3">
      <x v="187"/>
      <x v="249"/>
    </i>
    <i r="3">
      <x v="190"/>
      <x v="254"/>
    </i>
    <i t="default">
      <x v="23"/>
    </i>
    <i>
      <x v="24"/>
      <x v="3"/>
      <x v="11"/>
      <x v="183"/>
      <x v="244"/>
    </i>
    <i r="3">
      <x v="184"/>
      <x v="246"/>
    </i>
    <i t="default">
      <x v="24"/>
    </i>
    <i>
      <x v="25"/>
      <x v="3"/>
      <x v="3"/>
      <x v="196"/>
      <x v="262"/>
    </i>
    <i r="2">
      <x v="11"/>
      <x v="176"/>
      <x v="235"/>
    </i>
    <i r="3">
      <x v="178"/>
      <x v="237"/>
    </i>
    <i r="3">
      <x v="180"/>
      <x v="240"/>
    </i>
    <i t="default">
      <x v="25"/>
    </i>
    <i>
      <x v="26"/>
      <x v="3"/>
      <x v="3"/>
      <x v="202"/>
      <x v="269"/>
    </i>
    <i r="2">
      <x v="6"/>
      <x v="231"/>
      <x v="308"/>
    </i>
    <i t="default">
      <x v="26"/>
    </i>
    <i>
      <x v="27"/>
      <x v="3"/>
      <x v="5"/>
      <x v="223"/>
      <x v="297"/>
    </i>
    <i r="2">
      <x v="6"/>
      <x v="229"/>
      <x v="305"/>
    </i>
    <i r="3">
      <x v="235"/>
      <x v="314"/>
    </i>
    <i r="3">
      <x v="236"/>
      <x v="318"/>
    </i>
    <i t="default">
      <x v="27"/>
    </i>
    <i>
      <x v="28"/>
      <x v="3"/>
      <x v="6"/>
      <x v="233"/>
      <x v="310"/>
    </i>
    <i t="default">
      <x v="28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95F02-595A-4DA8-9196-0543EB1649DA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W4:BF210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0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205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r="1">
      <x v="3"/>
      <x v="4"/>
    </i>
    <i r="2">
      <x v="5"/>
    </i>
    <i r="2">
      <x v="6"/>
    </i>
    <i r="2">
      <x v="7"/>
    </i>
    <i r="2">
      <x v="8"/>
    </i>
    <i r="2">
      <x v="11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r="1">
      <x v="3"/>
      <x v="2"/>
    </i>
    <i r="2">
      <x v="4"/>
    </i>
    <i r="2">
      <x v="5"/>
    </i>
    <i r="2">
      <x v="6"/>
    </i>
    <i r="2">
      <x v="11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r="2">
      <x v="3"/>
    </i>
    <i r="2">
      <x v="4"/>
    </i>
    <i r="2">
      <x v="7"/>
    </i>
    <i r="2">
      <x v="11"/>
    </i>
    <i t="default">
      <x v="4"/>
    </i>
    <i>
      <x v="5"/>
      <x/>
      <x v="6"/>
    </i>
    <i r="2">
      <x v="9"/>
    </i>
    <i r="1">
      <x v="1"/>
      <x v="8"/>
    </i>
    <i r="1">
      <x v="3"/>
      <x/>
    </i>
    <i r="2">
      <x v="1"/>
    </i>
    <i r="2">
      <x v="2"/>
    </i>
    <i r="2">
      <x v="3"/>
    </i>
    <i r="2">
      <x v="4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4"/>
    </i>
    <i r="2">
      <x v="7"/>
    </i>
    <i r="2">
      <x v="10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11"/>
    </i>
    <i t="default">
      <x v="18"/>
    </i>
    <i>
      <x v="19"/>
      <x v="1"/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11"/>
    </i>
    <i t="default">
      <x v="19"/>
    </i>
    <i>
      <x v="20"/>
      <x v="1"/>
      <x v="9"/>
    </i>
    <i t="default">
      <x v="20"/>
    </i>
    <i>
      <x v="21"/>
      <x v="1"/>
      <x v="9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11"/>
    </i>
    <i t="default">
      <x v="21"/>
    </i>
    <i>
      <x v="22"/>
      <x v="3"/>
      <x v="2"/>
    </i>
    <i r="2">
      <x v="3"/>
    </i>
    <i r="2">
      <x v="4"/>
    </i>
    <i r="2">
      <x v="11"/>
    </i>
    <i t="default">
      <x v="22"/>
    </i>
    <i>
      <x v="23"/>
      <x v="3"/>
      <x v="2"/>
    </i>
    <i r="2">
      <x v="3"/>
    </i>
    <i r="2">
      <x v="4"/>
    </i>
    <i r="2">
      <x v="11"/>
    </i>
    <i t="default">
      <x v="23"/>
    </i>
    <i>
      <x v="24"/>
      <x v="3"/>
      <x v="11"/>
    </i>
    <i t="default">
      <x v="24"/>
    </i>
    <i>
      <x v="25"/>
      <x v="3"/>
      <x v="3"/>
    </i>
    <i r="2">
      <x v="11"/>
    </i>
    <i t="default">
      <x v="25"/>
    </i>
    <i>
      <x v="26"/>
      <x v="3"/>
      <x v="3"/>
    </i>
    <i r="2">
      <x v="6"/>
    </i>
    <i t="default">
      <x v="26"/>
    </i>
    <i>
      <x v="27"/>
      <x v="3"/>
      <x v="5"/>
    </i>
    <i r="2">
      <x v="6"/>
    </i>
    <i t="default">
      <x v="27"/>
    </i>
    <i>
      <x v="28"/>
      <x v="3"/>
      <x v="6"/>
    </i>
    <i t="default">
      <x v="28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2AF7F-9D8A-48A2-AB0E-B876773D154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4:AQ34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2"/>
    <field x="9"/>
  </colFields>
  <colItems count="21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r="1">
      <x v="5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E87B2-7CEF-4C58-B814-C260F3B73C68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4:I58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0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53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9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Amount" fld="13" baseField="4" baseItem="9" numFmtId="4"/>
  </dataFields>
  <formats count="2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83C19-9E97-480A-86B3-1474B46CB2C7}" name="PivotTable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F152" firstHeaderRow="1" firstDataRow="2" firstDataCol="3" rowPageCount="1" colPageCount="1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axis="axisRow" compact="0" outline="0" showAll="0" defaultSubtotal="0">
      <items count="3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compact="0" outline="0" showAll="0"/>
    <pivotField axis="axisRow" compact="0" outline="0" showAll="0">
      <items count="30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48">
    <i>
      <x/>
      <x v="277"/>
      <x v="19"/>
    </i>
    <i r="1">
      <x v="278"/>
      <x v="22"/>
    </i>
    <i r="1">
      <x v="279"/>
      <x v="19"/>
    </i>
    <i r="1">
      <x v="280"/>
      <x v="5"/>
    </i>
    <i r="1">
      <x v="281"/>
      <x v="11"/>
    </i>
    <i r="1">
      <x v="282"/>
      <x v="22"/>
    </i>
    <i r="1">
      <x v="283"/>
      <x v="21"/>
    </i>
    <i r="1">
      <x v="284"/>
      <x v="19"/>
    </i>
    <i r="1">
      <x v="285"/>
      <x v="23"/>
    </i>
    <i r="1">
      <x v="286"/>
      <x v="3"/>
    </i>
    <i r="1">
      <x v="287"/>
      <x v="5"/>
    </i>
    <i r="1">
      <x v="288"/>
      <x v="19"/>
    </i>
    <i r="1">
      <x v="289"/>
      <x v="7"/>
    </i>
    <i r="1">
      <x v="290"/>
      <x v="21"/>
    </i>
    <i r="1">
      <x v="291"/>
      <x v="19"/>
    </i>
    <i r="1">
      <x v="292"/>
      <x v="18"/>
    </i>
    <i r="1">
      <x v="293"/>
      <x v="11"/>
    </i>
    <i t="default">
      <x/>
    </i>
    <i>
      <x v="1"/>
      <x v="294"/>
      <x v="3"/>
    </i>
    <i r="1">
      <x v="295"/>
      <x v="18"/>
    </i>
    <i r="1">
      <x v="296"/>
      <x v="19"/>
    </i>
    <i r="1">
      <x v="297"/>
      <x v="27"/>
    </i>
    <i r="1">
      <x v="298"/>
      <x v="19"/>
    </i>
    <i r="1">
      <x v="299"/>
      <x v="19"/>
    </i>
    <i r="1">
      <x v="300"/>
      <x v="19"/>
    </i>
    <i r="1">
      <x v="301"/>
      <x v="5"/>
    </i>
    <i r="1">
      <x v="302"/>
      <x v="11"/>
    </i>
    <i r="1">
      <x v="303"/>
      <x v="21"/>
    </i>
    <i r="1">
      <x v="304"/>
      <x v="3"/>
    </i>
    <i t="default">
      <x v="1"/>
    </i>
    <i>
      <x v="2"/>
      <x v="305"/>
      <x v="27"/>
    </i>
    <i r="1">
      <x v="306"/>
      <x v="19"/>
    </i>
    <i r="1">
      <x v="307"/>
      <x v="5"/>
    </i>
    <i r="1">
      <x v="308"/>
      <x v="26"/>
    </i>
    <i r="1">
      <x v="309"/>
      <x v="19"/>
    </i>
    <i r="1">
      <x v="310"/>
      <x v="28"/>
    </i>
    <i r="1">
      <x v="311"/>
      <x v="8"/>
    </i>
    <i r="1">
      <x v="312"/>
      <x v="6"/>
    </i>
    <i r="1">
      <x v="313"/>
      <x v="21"/>
    </i>
    <i r="1">
      <x v="314"/>
      <x v="27"/>
    </i>
    <i r="1">
      <x v="315"/>
      <x v="19"/>
    </i>
    <i r="1">
      <x v="316"/>
      <x v="3"/>
    </i>
    <i r="1">
      <x v="317"/>
      <x v="11"/>
    </i>
    <i r="1">
      <x v="318"/>
      <x v="27"/>
    </i>
    <i r="1">
      <x v="319"/>
      <x v="18"/>
    </i>
    <i t="default">
      <x v="2"/>
    </i>
    <i>
      <x v="7"/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197"/>
      <x v="18"/>
    </i>
    <i r="1">
      <x v="198"/>
      <x v="8"/>
    </i>
    <i r="1">
      <x v="199"/>
      <x v="11"/>
    </i>
    <i r="1">
      <x v="200"/>
      <x v="3"/>
    </i>
    <i r="1">
      <x v="201"/>
      <x v="6"/>
    </i>
    <i r="1">
      <x v="202"/>
      <x v="21"/>
    </i>
    <i r="1">
      <x v="203"/>
      <x v="7"/>
    </i>
    <i r="1">
      <x v="204"/>
      <x v="18"/>
    </i>
    <i r="1">
      <x v="205"/>
      <x v="19"/>
    </i>
    <i r="1">
      <x v="206"/>
      <x v="19"/>
    </i>
    <i r="1">
      <x v="207"/>
      <x v="6"/>
    </i>
    <i t="default">
      <x v="8"/>
    </i>
    <i>
      <x v="9"/>
      <x v="208"/>
      <x v="21"/>
    </i>
    <i r="1">
      <x v="209"/>
      <x v="22"/>
    </i>
    <i r="1">
      <x v="210"/>
      <x v="11"/>
    </i>
    <i r="1">
      <x v="211"/>
      <x v="22"/>
    </i>
    <i r="1">
      <x v="212"/>
      <x v="18"/>
    </i>
    <i r="1">
      <x v="213"/>
      <x v="22"/>
    </i>
    <i r="1">
      <x v="214"/>
      <x v="7"/>
    </i>
    <i r="1">
      <x v="215"/>
      <x v="19"/>
    </i>
    <i r="1">
      <x v="216"/>
      <x v="11"/>
    </i>
    <i r="1">
      <x v="217"/>
      <x v="19"/>
    </i>
    <i r="1">
      <x v="218"/>
      <x v="18"/>
    </i>
    <i r="1">
      <x v="219"/>
      <x v="19"/>
    </i>
    <i r="1">
      <x v="220"/>
      <x v="21"/>
    </i>
    <i r="1">
      <x v="221"/>
      <x v="7"/>
    </i>
    <i r="1">
      <x v="222"/>
      <x v="19"/>
    </i>
    <i r="1">
      <x v="223"/>
      <x v="19"/>
    </i>
    <i r="1">
      <x v="224"/>
      <x v="5"/>
    </i>
    <i r="1">
      <x v="225"/>
      <x v="19"/>
    </i>
    <i r="1">
      <x v="226"/>
      <x v="23"/>
    </i>
    <i t="default">
      <x v="9"/>
    </i>
    <i>
      <x v="10"/>
      <x v="227"/>
      <x v="21"/>
    </i>
    <i r="1">
      <x v="228"/>
      <x v="19"/>
    </i>
    <i r="1">
      <x v="229"/>
      <x v="22"/>
    </i>
    <i r="1">
      <x v="230"/>
      <x v="19"/>
    </i>
    <i r="1">
      <x v="231"/>
      <x v="18"/>
    </i>
    <i r="1">
      <x v="232"/>
      <x v="6"/>
    </i>
    <i r="1">
      <x v="233"/>
      <x v="3"/>
    </i>
    <i r="1">
      <x v="234"/>
      <x v="19"/>
    </i>
    <i r="1">
      <x v="235"/>
      <x v="25"/>
    </i>
    <i r="1">
      <x v="236"/>
      <x v="22"/>
    </i>
    <i r="1">
      <x v="237"/>
      <x v="25"/>
    </i>
    <i r="1">
      <x v="238"/>
      <x v="19"/>
    </i>
    <i r="1">
      <x v="239"/>
      <x v="21"/>
    </i>
    <i r="1">
      <x v="240"/>
      <x v="25"/>
    </i>
    <i r="1">
      <x v="241"/>
      <x v="19"/>
    </i>
    <i r="1">
      <x v="242"/>
      <x v="23"/>
    </i>
    <i r="1">
      <x v="243"/>
      <x v="19"/>
    </i>
    <i r="1">
      <x v="244"/>
      <x v="24"/>
    </i>
    <i r="1">
      <x v="245"/>
      <x v="8"/>
    </i>
    <i r="1">
      <x v="246"/>
      <x v="24"/>
    </i>
    <i r="1">
      <x v="247"/>
      <x v="5"/>
    </i>
    <i r="1">
      <x v="248"/>
      <x v="19"/>
    </i>
    <i r="1">
      <x v="249"/>
      <x v="23"/>
    </i>
    <i r="1">
      <x v="250"/>
      <x v="11"/>
    </i>
    <i r="1">
      <x v="251"/>
      <x v="21"/>
    </i>
    <i r="1">
      <x v="252"/>
      <x v="19"/>
    </i>
    <i r="1">
      <x v="253"/>
      <x v="18"/>
    </i>
    <i r="1">
      <x v="254"/>
      <x v="23"/>
    </i>
    <i r="1">
      <x v="255"/>
      <x v="19"/>
    </i>
    <i t="default">
      <x v="10"/>
    </i>
    <i>
      <x v="11"/>
      <x v="256"/>
      <x v="19"/>
    </i>
    <i r="1">
      <x v="257"/>
      <x v="23"/>
    </i>
    <i r="1">
      <x v="258"/>
      <x v="19"/>
    </i>
    <i r="1">
      <x v="259"/>
      <x v="3"/>
    </i>
    <i r="1">
      <x v="260"/>
      <x v="7"/>
    </i>
    <i r="1">
      <x v="261"/>
      <x v="22"/>
    </i>
    <i r="1">
      <x v="262"/>
      <x v="25"/>
    </i>
    <i r="1">
      <x v="263"/>
      <x v="7"/>
    </i>
    <i r="1">
      <x v="264"/>
      <x v="19"/>
    </i>
    <i r="1">
      <x v="265"/>
      <x v="6"/>
    </i>
    <i r="1">
      <x v="266"/>
      <x v="19"/>
    </i>
    <i r="1">
      <x v="267"/>
      <x v="21"/>
    </i>
    <i r="1">
      <x v="268"/>
      <x v="19"/>
    </i>
    <i r="1">
      <x v="269"/>
      <x v="26"/>
    </i>
    <i r="1">
      <x v="270"/>
      <x v="19"/>
    </i>
    <i r="1">
      <x v="271"/>
      <x v="11"/>
    </i>
    <i r="1">
      <x v="272"/>
      <x v="19"/>
    </i>
    <i r="1">
      <x v="273"/>
      <x v="18"/>
    </i>
    <i r="1">
      <x v="274"/>
      <x v="8"/>
    </i>
    <i r="1">
      <x v="275"/>
      <x v="19"/>
    </i>
    <i r="1">
      <x v="276"/>
      <x v="21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1">
      <pivotArea dataOnly="0" outline="0" fieldPosition="0">
        <references count="1">
          <reference field="1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BEA60-FCA6-43B6-87BD-8187C267FB5B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N3:AT355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3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compact="0" outline="0" showAll="0"/>
    <pivotField axis="axisRow" compact="0" outline="0" showAll="0">
      <items count="30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350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r="1">
      <x v="200"/>
    </i>
    <i r="1">
      <x v="233"/>
    </i>
    <i r="1">
      <x v="259"/>
    </i>
    <i r="1">
      <x v="286"/>
    </i>
    <i r="1">
      <x v="294"/>
    </i>
    <i r="1">
      <x v="304"/>
    </i>
    <i r="1">
      <x v="316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r="1">
      <x v="224"/>
    </i>
    <i r="1">
      <x v="247"/>
    </i>
    <i r="1">
      <x v="280"/>
    </i>
    <i r="1">
      <x v="287"/>
    </i>
    <i r="1">
      <x v="301"/>
    </i>
    <i r="1">
      <x v="307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r="1">
      <x v="201"/>
    </i>
    <i r="1">
      <x v="207"/>
    </i>
    <i r="1">
      <x v="232"/>
    </i>
    <i r="1">
      <x v="265"/>
    </i>
    <i r="1">
      <x v="312"/>
    </i>
    <i t="default">
      <x v="4"/>
    </i>
    <i>
      <x v="5"/>
      <x v="15"/>
    </i>
    <i r="1">
      <x v="46"/>
    </i>
    <i r="1">
      <x v="123"/>
    </i>
    <i r="1">
      <x v="195"/>
    </i>
    <i r="1">
      <x v="203"/>
    </i>
    <i r="1">
      <x v="214"/>
    </i>
    <i r="1">
      <x v="221"/>
    </i>
    <i r="1">
      <x v="260"/>
    </i>
    <i r="1">
      <x v="263"/>
    </i>
    <i r="1">
      <x v="289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r="1">
      <x v="198"/>
    </i>
    <i r="1">
      <x v="245"/>
    </i>
    <i r="1">
      <x v="274"/>
    </i>
    <i r="1">
      <x v="311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r="1">
      <x v="199"/>
    </i>
    <i r="1">
      <x v="210"/>
    </i>
    <i r="1">
      <x v="216"/>
    </i>
    <i r="1">
      <x v="250"/>
    </i>
    <i r="1">
      <x v="271"/>
    </i>
    <i r="1">
      <x v="281"/>
    </i>
    <i r="1">
      <x v="293"/>
    </i>
    <i r="1">
      <x v="302"/>
    </i>
    <i r="1">
      <x v="317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r="1">
      <x v="197"/>
    </i>
    <i r="1">
      <x v="204"/>
    </i>
    <i r="1">
      <x v="212"/>
    </i>
    <i r="1">
      <x v="218"/>
    </i>
    <i r="1">
      <x v="231"/>
    </i>
    <i r="1">
      <x v="253"/>
    </i>
    <i r="1">
      <x v="273"/>
    </i>
    <i r="1">
      <x v="292"/>
    </i>
    <i r="1">
      <x v="295"/>
    </i>
    <i r="1">
      <x v="319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r="1">
      <x v="205"/>
    </i>
    <i r="1">
      <x v="206"/>
    </i>
    <i r="1">
      <x v="215"/>
    </i>
    <i r="1">
      <x v="217"/>
    </i>
    <i r="1">
      <x v="219"/>
    </i>
    <i r="1">
      <x v="222"/>
    </i>
    <i r="1">
      <x v="223"/>
    </i>
    <i r="1">
      <x v="225"/>
    </i>
    <i r="1">
      <x v="228"/>
    </i>
    <i r="1">
      <x v="230"/>
    </i>
    <i r="1">
      <x v="234"/>
    </i>
    <i r="1">
      <x v="238"/>
    </i>
    <i r="1">
      <x v="241"/>
    </i>
    <i r="1">
      <x v="243"/>
    </i>
    <i r="1">
      <x v="248"/>
    </i>
    <i r="1">
      <x v="252"/>
    </i>
    <i r="1">
      <x v="255"/>
    </i>
    <i r="1">
      <x v="256"/>
    </i>
    <i r="1">
      <x v="258"/>
    </i>
    <i r="1">
      <x v="264"/>
    </i>
    <i r="1">
      <x v="266"/>
    </i>
    <i r="1">
      <x v="268"/>
    </i>
    <i r="1">
      <x v="270"/>
    </i>
    <i r="1">
      <x v="272"/>
    </i>
    <i r="1">
      <x v="275"/>
    </i>
    <i r="1">
      <x v="277"/>
    </i>
    <i r="1">
      <x v="279"/>
    </i>
    <i r="1">
      <x v="284"/>
    </i>
    <i r="1">
      <x v="288"/>
    </i>
    <i r="1">
      <x v="291"/>
    </i>
    <i r="1">
      <x v="296"/>
    </i>
    <i r="1">
      <x v="298"/>
    </i>
    <i r="1">
      <x v="299"/>
    </i>
    <i r="1">
      <x v="300"/>
    </i>
    <i r="1">
      <x v="306"/>
    </i>
    <i r="1">
      <x v="309"/>
    </i>
    <i r="1">
      <x v="315"/>
    </i>
    <i t="default">
      <x v="19"/>
    </i>
    <i>
      <x v="20"/>
      <x v="156"/>
    </i>
    <i t="default">
      <x v="20"/>
    </i>
    <i>
      <x v="21"/>
      <x v="157"/>
    </i>
    <i r="1">
      <x v="202"/>
    </i>
    <i r="1">
      <x v="208"/>
    </i>
    <i r="1">
      <x v="220"/>
    </i>
    <i r="1">
      <x v="227"/>
    </i>
    <i r="1">
      <x v="239"/>
    </i>
    <i r="1">
      <x v="251"/>
    </i>
    <i r="1">
      <x v="267"/>
    </i>
    <i r="1">
      <x v="276"/>
    </i>
    <i r="1">
      <x v="283"/>
    </i>
    <i r="1">
      <x v="290"/>
    </i>
    <i r="1">
      <x v="303"/>
    </i>
    <i r="1">
      <x v="313"/>
    </i>
    <i t="default">
      <x v="21"/>
    </i>
    <i>
      <x v="22"/>
      <x v="209"/>
    </i>
    <i r="1">
      <x v="211"/>
    </i>
    <i r="1">
      <x v="213"/>
    </i>
    <i r="1">
      <x v="229"/>
    </i>
    <i r="1">
      <x v="236"/>
    </i>
    <i r="1">
      <x v="261"/>
    </i>
    <i r="1">
      <x v="278"/>
    </i>
    <i r="1">
      <x v="282"/>
    </i>
    <i t="default">
      <x v="22"/>
    </i>
    <i>
      <x v="23"/>
      <x v="226"/>
    </i>
    <i r="1">
      <x v="242"/>
    </i>
    <i r="1">
      <x v="249"/>
    </i>
    <i r="1">
      <x v="254"/>
    </i>
    <i r="1">
      <x v="257"/>
    </i>
    <i r="1">
      <x v="285"/>
    </i>
    <i t="default">
      <x v="23"/>
    </i>
    <i>
      <x v="24"/>
      <x v="244"/>
    </i>
    <i r="1">
      <x v="246"/>
    </i>
    <i t="default">
      <x v="24"/>
    </i>
    <i>
      <x v="25"/>
      <x v="235"/>
    </i>
    <i r="1">
      <x v="237"/>
    </i>
    <i r="1">
      <x v="240"/>
    </i>
    <i r="1">
      <x v="262"/>
    </i>
    <i t="default">
      <x v="25"/>
    </i>
    <i>
      <x v="26"/>
      <x v="269"/>
    </i>
    <i r="1">
      <x v="308"/>
    </i>
    <i t="default">
      <x v="26"/>
    </i>
    <i>
      <x v="27"/>
      <x v="297"/>
    </i>
    <i r="1">
      <x v="305"/>
    </i>
    <i r="1">
      <x v="314"/>
    </i>
    <i r="1">
      <x v="318"/>
    </i>
    <i t="default">
      <x v="27"/>
    </i>
    <i>
      <x v="28"/>
      <x v="310"/>
    </i>
    <i t="default">
      <x v="28"/>
    </i>
    <i t="grand">
      <x/>
    </i>
  </rowItems>
  <colFields count="2">
    <field x="2"/>
    <field x="1"/>
  </colFields>
  <colItems count="31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16">
      <pivotArea dataOnly="0" outline="0" fieldPosition="0">
        <references count="1">
          <reference field="1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dataOnly="0" outline="0" fieldPosition="0">
        <references count="1">
          <reference field="5" count="0" defaultSubtotal="1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 codeName="Sheet1">
    <tabColor rgb="FF4BEB35"/>
  </sheetPr>
  <dimension ref="A3:AB26"/>
  <sheetViews>
    <sheetView topLeftCell="A10" workbookViewId="0">
      <selection activeCell="T16" sqref="T16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5" width="1.6328125" customWidth="1"/>
    <col min="16" max="16" width="12.7265625" bestFit="1" customWidth="1"/>
    <col min="17" max="17" width="14.54296875" customWidth="1"/>
    <col min="18" max="18" width="13.453125" bestFit="1" customWidth="1"/>
    <col min="19" max="26" width="14.453125" bestFit="1" customWidth="1"/>
    <col min="27" max="27" width="9.90625" bestFit="1" customWidth="1"/>
    <col min="28" max="28" width="10.7265625" bestFit="1" customWidth="1"/>
    <col min="29" max="29" width="9.90625" bestFit="1" customWidth="1"/>
    <col min="30" max="30" width="10.7265625" bestFit="1" customWidth="1"/>
  </cols>
  <sheetData>
    <row r="3" spans="1:28" x14ac:dyDescent="0.35">
      <c r="A3" s="20" t="s">
        <v>203</v>
      </c>
      <c r="D3" s="20" t="s">
        <v>230</v>
      </c>
      <c r="E3" s="33" t="s">
        <v>167</v>
      </c>
      <c r="P3" s="20" t="s">
        <v>203</v>
      </c>
      <c r="S3" s="20" t="s">
        <v>230</v>
      </c>
      <c r="T3" s="33" t="s">
        <v>167</v>
      </c>
    </row>
    <row r="4" spans="1:28" x14ac:dyDescent="0.35">
      <c r="D4">
        <v>2021</v>
      </c>
      <c r="G4" t="s">
        <v>357</v>
      </c>
      <c r="H4" t="s">
        <v>135</v>
      </c>
      <c r="S4">
        <v>2021</v>
      </c>
      <c r="AA4" t="s">
        <v>357</v>
      </c>
      <c r="AB4" t="s">
        <v>135</v>
      </c>
    </row>
    <row r="5" spans="1:28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P5" s="20" t="s">
        <v>1</v>
      </c>
      <c r="Q5" s="20" t="s">
        <v>2</v>
      </c>
      <c r="R5" s="20" t="s">
        <v>3</v>
      </c>
      <c r="S5">
        <v>6</v>
      </c>
      <c r="T5">
        <v>9</v>
      </c>
      <c r="U5">
        <v>10</v>
      </c>
      <c r="V5">
        <v>11</v>
      </c>
      <c r="W5">
        <v>12</v>
      </c>
      <c r="X5">
        <v>1</v>
      </c>
      <c r="Y5">
        <v>3</v>
      </c>
      <c r="Z5">
        <v>4</v>
      </c>
    </row>
    <row r="6" spans="1:28" x14ac:dyDescent="0.35">
      <c r="A6" t="s">
        <v>416</v>
      </c>
      <c r="B6" t="s">
        <v>414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I6" s="24"/>
      <c r="J6" s="24"/>
      <c r="K6" s="24"/>
      <c r="L6" s="24"/>
      <c r="M6" s="24"/>
      <c r="N6" s="24"/>
      <c r="P6" t="s">
        <v>64</v>
      </c>
      <c r="Q6" t="s">
        <v>244</v>
      </c>
      <c r="R6" s="71">
        <v>44207</v>
      </c>
      <c r="S6" s="24"/>
      <c r="T6" s="24"/>
      <c r="U6" s="24"/>
      <c r="V6" s="24"/>
      <c r="W6" s="24"/>
      <c r="X6" s="24">
        <v>0</v>
      </c>
      <c r="Y6" s="24"/>
      <c r="Z6" s="24"/>
      <c r="AA6" s="24">
        <v>0</v>
      </c>
      <c r="AB6" s="24">
        <v>0</v>
      </c>
    </row>
    <row r="7" spans="1:28" x14ac:dyDescent="0.35">
      <c r="B7" t="s">
        <v>418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I7" s="24"/>
      <c r="J7" s="24"/>
      <c r="K7" s="24"/>
      <c r="L7" s="24"/>
      <c r="M7" s="24"/>
      <c r="N7" s="24"/>
      <c r="Q7" t="s">
        <v>259</v>
      </c>
      <c r="R7" s="71">
        <v>44225</v>
      </c>
      <c r="S7" s="24"/>
      <c r="T7" s="24"/>
      <c r="U7" s="24"/>
      <c r="V7" s="24"/>
      <c r="W7" s="24"/>
      <c r="X7" s="24">
        <v>10310</v>
      </c>
      <c r="Y7" s="24"/>
      <c r="Z7" s="24"/>
      <c r="AA7" s="24">
        <v>10310</v>
      </c>
      <c r="AB7" s="24">
        <v>10310</v>
      </c>
    </row>
    <row r="8" spans="1:28" x14ac:dyDescent="0.35">
      <c r="B8" t="s">
        <v>431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I8" s="24"/>
      <c r="J8" s="24"/>
      <c r="K8" s="24"/>
      <c r="L8" s="24"/>
      <c r="M8" s="24"/>
      <c r="N8" s="24"/>
      <c r="Q8" t="s">
        <v>326</v>
      </c>
      <c r="R8" s="71">
        <v>44279</v>
      </c>
      <c r="S8" s="24"/>
      <c r="T8" s="24"/>
      <c r="U8" s="24"/>
      <c r="V8" s="24"/>
      <c r="W8" s="24"/>
      <c r="X8" s="24"/>
      <c r="Y8" s="24">
        <v>10075</v>
      </c>
      <c r="Z8" s="24"/>
      <c r="AA8" s="24">
        <v>10075</v>
      </c>
      <c r="AB8" s="24">
        <v>10075</v>
      </c>
    </row>
    <row r="9" spans="1:28" x14ac:dyDescent="0.35">
      <c r="B9" t="s">
        <v>432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I9" s="24"/>
      <c r="J9" s="24"/>
      <c r="K9" s="24"/>
      <c r="L9" s="24"/>
      <c r="M9" s="24"/>
      <c r="N9" s="24"/>
      <c r="Q9" t="s">
        <v>332</v>
      </c>
      <c r="R9" s="71">
        <v>44294</v>
      </c>
      <c r="S9" s="24"/>
      <c r="T9" s="24"/>
      <c r="U9" s="24"/>
      <c r="V9" s="24"/>
      <c r="W9" s="24"/>
      <c r="X9" s="24"/>
      <c r="Y9" s="24"/>
      <c r="Z9" s="24">
        <v>12101.6</v>
      </c>
      <c r="AA9" s="24">
        <v>12101.6</v>
      </c>
      <c r="AB9" s="24">
        <v>12101.6</v>
      </c>
    </row>
    <row r="10" spans="1:28" x14ac:dyDescent="0.35">
      <c r="B10" t="s">
        <v>433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I10" s="24"/>
      <c r="J10" s="24"/>
      <c r="K10" s="24"/>
      <c r="L10" s="24"/>
      <c r="M10" s="24"/>
      <c r="N10" s="24"/>
      <c r="Q10" t="s">
        <v>337</v>
      </c>
      <c r="R10" s="71">
        <v>44315</v>
      </c>
      <c r="S10" s="24"/>
      <c r="T10" s="24"/>
      <c r="U10" s="24"/>
      <c r="V10" s="24"/>
      <c r="W10" s="24"/>
      <c r="X10" s="24"/>
      <c r="Y10" s="24"/>
      <c r="Z10" s="24">
        <v>11585</v>
      </c>
      <c r="AA10" s="24">
        <v>11585</v>
      </c>
      <c r="AB10" s="24">
        <v>11585</v>
      </c>
    </row>
    <row r="11" spans="1:28" x14ac:dyDescent="0.35">
      <c r="B11" t="s">
        <v>434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I11" s="24"/>
      <c r="J11" s="24"/>
      <c r="K11" s="24"/>
      <c r="L11" s="24"/>
      <c r="M11" s="24"/>
      <c r="N11" s="24"/>
      <c r="Q11" t="s">
        <v>361</v>
      </c>
      <c r="R11" s="71">
        <v>44348</v>
      </c>
      <c r="S11" s="24">
        <v>6952</v>
      </c>
      <c r="T11" s="24"/>
      <c r="U11" s="24"/>
      <c r="V11" s="24"/>
      <c r="W11" s="24"/>
      <c r="X11" s="24"/>
      <c r="Y11" s="24"/>
      <c r="Z11" s="24"/>
      <c r="AA11" s="24">
        <v>6952</v>
      </c>
      <c r="AB11" s="24">
        <v>6952</v>
      </c>
    </row>
    <row r="12" spans="1:28" x14ac:dyDescent="0.35">
      <c r="B12" t="s">
        <v>450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I12" s="24"/>
      <c r="J12" s="24"/>
      <c r="K12" s="24"/>
      <c r="L12" s="24"/>
      <c r="M12" s="24"/>
      <c r="N12" s="24"/>
      <c r="Q12" t="s">
        <v>364</v>
      </c>
      <c r="R12" s="71">
        <v>44348</v>
      </c>
      <c r="S12" s="24">
        <v>930</v>
      </c>
      <c r="T12" s="24"/>
      <c r="U12" s="24"/>
      <c r="V12" s="24"/>
      <c r="W12" s="24"/>
      <c r="X12" s="24"/>
      <c r="Y12" s="24"/>
      <c r="Z12" s="24"/>
      <c r="AA12" s="24">
        <v>930</v>
      </c>
      <c r="AB12" s="24">
        <v>930</v>
      </c>
    </row>
    <row r="13" spans="1:28" x14ac:dyDescent="0.35">
      <c r="B13" t="s">
        <v>452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I13" s="24"/>
      <c r="J13" s="24"/>
      <c r="K13" s="24"/>
      <c r="L13" s="24"/>
      <c r="M13" s="24"/>
      <c r="N13" s="24"/>
      <c r="Q13" t="s">
        <v>378</v>
      </c>
      <c r="R13" s="71">
        <v>44453</v>
      </c>
      <c r="S13" s="24"/>
      <c r="T13" s="24">
        <v>14208</v>
      </c>
      <c r="U13" s="24"/>
      <c r="V13" s="24"/>
      <c r="W13" s="24"/>
      <c r="X13" s="24"/>
      <c r="Y13" s="24"/>
      <c r="Z13" s="24"/>
      <c r="AA13" s="24">
        <v>14208</v>
      </c>
      <c r="AB13" s="24">
        <v>14208</v>
      </c>
    </row>
    <row r="14" spans="1:28" x14ac:dyDescent="0.35">
      <c r="B14" t="s">
        <v>466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I14" s="24"/>
      <c r="J14" s="24"/>
      <c r="K14" s="24"/>
      <c r="L14" s="24"/>
      <c r="M14" s="24"/>
      <c r="N14" s="24"/>
      <c r="Q14" t="s">
        <v>409</v>
      </c>
      <c r="R14" s="71">
        <v>44474</v>
      </c>
      <c r="S14" s="24"/>
      <c r="T14" s="24"/>
      <c r="U14" s="24">
        <v>12121</v>
      </c>
      <c r="V14" s="24"/>
      <c r="W14" s="24"/>
      <c r="X14" s="24"/>
      <c r="Y14" s="24"/>
      <c r="Z14" s="24"/>
      <c r="AA14" s="24">
        <v>12121</v>
      </c>
      <c r="AB14" s="24">
        <v>12121</v>
      </c>
    </row>
    <row r="15" spans="1:28" x14ac:dyDescent="0.35">
      <c r="B15" t="s">
        <v>471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I15" s="24"/>
      <c r="J15" s="24"/>
      <c r="K15" s="24"/>
      <c r="L15" s="24"/>
      <c r="M15" s="24"/>
      <c r="N15" s="24"/>
      <c r="Q15" t="s">
        <v>453</v>
      </c>
      <c r="R15" s="71">
        <v>44497</v>
      </c>
      <c r="S15" s="24"/>
      <c r="T15" s="24"/>
      <c r="U15" s="24">
        <v>13723.8</v>
      </c>
      <c r="V15" s="24"/>
      <c r="W15" s="24"/>
      <c r="X15" s="24"/>
      <c r="Y15" s="24"/>
      <c r="Z15" s="24"/>
      <c r="AA15" s="24">
        <v>13723.8</v>
      </c>
      <c r="AB15" s="24">
        <v>13723.8</v>
      </c>
    </row>
    <row r="16" spans="1:28" x14ac:dyDescent="0.35">
      <c r="B16" t="s">
        <v>481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I16" s="24"/>
      <c r="J16" s="24"/>
      <c r="K16" s="24"/>
      <c r="L16" s="24"/>
      <c r="M16" s="24"/>
      <c r="N16" s="24"/>
      <c r="Q16" t="s">
        <v>456</v>
      </c>
      <c r="R16" s="71">
        <v>44499</v>
      </c>
      <c r="S16" s="24"/>
      <c r="T16" s="24"/>
      <c r="U16" s="24">
        <v>10019.200000000001</v>
      </c>
      <c r="V16" s="24"/>
      <c r="W16" s="24"/>
      <c r="X16" s="24"/>
      <c r="Y16" s="24"/>
      <c r="Z16" s="24"/>
      <c r="AA16" s="24">
        <v>10019.200000000001</v>
      </c>
      <c r="AB16" s="24">
        <v>10019.200000000001</v>
      </c>
    </row>
    <row r="17" spans="1:28" x14ac:dyDescent="0.35">
      <c r="B17" t="s">
        <v>483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I17" s="24"/>
      <c r="J17" s="24"/>
      <c r="K17" s="24"/>
      <c r="L17" s="24"/>
      <c r="M17" s="24"/>
      <c r="N17" s="24"/>
      <c r="Q17" t="s">
        <v>467</v>
      </c>
      <c r="R17" s="71">
        <v>44503</v>
      </c>
      <c r="S17" s="24"/>
      <c r="T17" s="24"/>
      <c r="U17" s="24"/>
      <c r="V17" s="24">
        <v>2135</v>
      </c>
      <c r="W17" s="24"/>
      <c r="X17" s="24"/>
      <c r="Y17" s="24"/>
      <c r="Z17" s="24"/>
      <c r="AA17" s="24">
        <v>2135</v>
      </c>
      <c r="AB17" s="24">
        <v>2135</v>
      </c>
    </row>
    <row r="18" spans="1:28" x14ac:dyDescent="0.35">
      <c r="B18" t="s">
        <v>509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I18" s="24"/>
      <c r="J18" s="24"/>
      <c r="K18" s="24"/>
      <c r="L18" s="24"/>
      <c r="M18" s="24"/>
      <c r="N18" s="24"/>
      <c r="Q18" t="s">
        <v>472</v>
      </c>
      <c r="R18" s="71">
        <v>44508</v>
      </c>
      <c r="S18" s="24"/>
      <c r="T18" s="24"/>
      <c r="U18" s="24"/>
      <c r="V18" s="24">
        <v>14253</v>
      </c>
      <c r="W18" s="24"/>
      <c r="X18" s="24"/>
      <c r="Y18" s="24"/>
      <c r="Z18" s="24"/>
      <c r="AA18" s="24">
        <v>14253</v>
      </c>
      <c r="AB18" s="24">
        <v>14253</v>
      </c>
    </row>
    <row r="19" spans="1:28" x14ac:dyDescent="0.35">
      <c r="B19" t="s">
        <v>512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I19" s="24"/>
      <c r="J19" s="24"/>
      <c r="K19" s="24"/>
      <c r="L19" s="24"/>
      <c r="M19" s="24"/>
      <c r="N19" s="24"/>
      <c r="Q19" t="s">
        <v>515</v>
      </c>
      <c r="R19" s="71">
        <v>44545</v>
      </c>
      <c r="S19" s="24"/>
      <c r="T19" s="24"/>
      <c r="U19" s="24"/>
      <c r="V19" s="24"/>
      <c r="W19" s="24">
        <v>12144</v>
      </c>
      <c r="X19" s="24"/>
      <c r="Y19" s="24"/>
      <c r="Z19" s="24"/>
      <c r="AA19" s="24">
        <v>12144</v>
      </c>
      <c r="AB19" s="24">
        <v>12144</v>
      </c>
    </row>
    <row r="20" spans="1:28" x14ac:dyDescent="0.35">
      <c r="B20" t="s">
        <v>520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I20" s="24"/>
      <c r="J20" s="24"/>
      <c r="K20" s="24"/>
      <c r="L20" s="24"/>
      <c r="M20" s="24"/>
      <c r="N20" s="24"/>
      <c r="Q20" t="s">
        <v>544</v>
      </c>
      <c r="R20" s="71">
        <v>44561</v>
      </c>
      <c r="S20" s="24"/>
      <c r="T20" s="24"/>
      <c r="U20" s="24"/>
      <c r="V20" s="24"/>
      <c r="W20" s="24">
        <v>10120</v>
      </c>
      <c r="X20" s="24"/>
      <c r="Y20" s="24"/>
      <c r="Z20" s="24"/>
      <c r="AA20" s="24">
        <v>10120</v>
      </c>
      <c r="AB20" s="24">
        <v>10120</v>
      </c>
    </row>
    <row r="21" spans="1:28" x14ac:dyDescent="0.35">
      <c r="B21" t="s">
        <v>531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I21" s="24"/>
      <c r="J21" s="24"/>
      <c r="K21" s="24"/>
      <c r="L21" s="24"/>
      <c r="M21" s="24"/>
      <c r="N21" s="24"/>
      <c r="P21" s="23" t="s">
        <v>209</v>
      </c>
      <c r="Q21" s="23"/>
      <c r="R21" s="23"/>
      <c r="S21" s="25">
        <v>7882</v>
      </c>
      <c r="T21" s="25">
        <v>14208</v>
      </c>
      <c r="U21" s="25">
        <v>35864</v>
      </c>
      <c r="V21" s="25">
        <v>16388</v>
      </c>
      <c r="W21" s="25">
        <v>22264</v>
      </c>
      <c r="X21" s="25">
        <v>10310</v>
      </c>
      <c r="Y21" s="25">
        <v>10075</v>
      </c>
      <c r="Z21" s="25">
        <v>23686.6</v>
      </c>
      <c r="AA21" s="25">
        <v>140677.6</v>
      </c>
      <c r="AB21" s="25">
        <v>140677.6</v>
      </c>
    </row>
    <row r="22" spans="1:28" x14ac:dyDescent="0.35">
      <c r="B22" t="s">
        <v>538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I22" s="24"/>
      <c r="J22" s="24"/>
      <c r="K22" s="24"/>
      <c r="L22" s="24"/>
      <c r="M22" s="24"/>
      <c r="N22" s="24"/>
      <c r="P22" t="s">
        <v>135</v>
      </c>
      <c r="S22" s="24">
        <v>7882</v>
      </c>
      <c r="T22" s="24">
        <v>14208</v>
      </c>
      <c r="U22" s="24">
        <v>35864</v>
      </c>
      <c r="V22" s="24">
        <v>16388</v>
      </c>
      <c r="W22" s="24">
        <v>22264</v>
      </c>
      <c r="X22" s="24">
        <v>10310</v>
      </c>
      <c r="Y22" s="24">
        <v>10075</v>
      </c>
      <c r="Z22" s="24">
        <v>23686.6</v>
      </c>
      <c r="AA22" s="24">
        <v>140677.6</v>
      </c>
      <c r="AB22" s="24">
        <v>140677.6</v>
      </c>
    </row>
    <row r="23" spans="1:28" x14ac:dyDescent="0.35">
      <c r="B23" t="s">
        <v>539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  <c r="I23" s="24"/>
      <c r="J23" s="24"/>
      <c r="K23" s="24"/>
      <c r="L23" s="24"/>
      <c r="M23" s="24"/>
      <c r="N23" s="24"/>
    </row>
    <row r="24" spans="1:28" x14ac:dyDescent="0.35">
      <c r="B24" t="s">
        <v>541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  <c r="I24" s="24"/>
      <c r="J24" s="24"/>
      <c r="K24" s="24"/>
      <c r="L24" s="24"/>
      <c r="M24" s="24"/>
      <c r="N24" s="24"/>
    </row>
    <row r="25" spans="1:28" x14ac:dyDescent="0.35">
      <c r="A25" s="23" t="s">
        <v>429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  <c r="I25" s="119"/>
      <c r="J25" s="119"/>
      <c r="K25" s="119"/>
      <c r="L25" s="119"/>
      <c r="M25" s="119"/>
      <c r="N25" s="119"/>
    </row>
    <row r="26" spans="1:28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  <c r="I26" s="24"/>
      <c r="J26" s="24"/>
      <c r="K26" s="24"/>
      <c r="L26" s="24"/>
      <c r="M26" s="24"/>
      <c r="N26" s="24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 codeName="Sheet2">
    <pageSetUpPr fitToPage="1"/>
  </sheetPr>
  <dimension ref="A1:BF359"/>
  <sheetViews>
    <sheetView topLeftCell="A15" workbookViewId="0">
      <selection activeCell="H36" sqref="H36"/>
    </sheetView>
  </sheetViews>
  <sheetFormatPr defaultRowHeight="14.5" x14ac:dyDescent="0.35"/>
  <cols>
    <col min="1" max="1" width="37.90625" bestFit="1" customWidth="1"/>
    <col min="2" max="7" width="9.90625" bestFit="1" customWidth="1"/>
    <col min="8" max="8" width="10.7265625" bestFit="1" customWidth="1"/>
    <col min="9" max="22" width="1.6328125" customWidth="1"/>
    <col min="23" max="23" width="17.6328125" bestFit="1" customWidth="1"/>
    <col min="24" max="24" width="11.7265625" customWidth="1"/>
    <col min="25" max="25" width="13.54296875" customWidth="1"/>
    <col min="26" max="26" width="13.453125" bestFit="1" customWidth="1"/>
    <col min="27" max="27" width="16.6328125" bestFit="1" customWidth="1"/>
    <col min="28" max="33" width="9.90625" bestFit="1" customWidth="1"/>
    <col min="34" max="34" width="10.7265625" bestFit="1" customWidth="1"/>
    <col min="35" max="37" width="9.90625" bestFit="1" customWidth="1"/>
    <col min="38" max="38" width="10.7265625" bestFit="1" customWidth="1"/>
    <col min="39" max="48" width="1.6328125" customWidth="1"/>
    <col min="49" max="49" width="31.7265625" customWidth="1"/>
    <col min="50" max="50" width="11.6328125" customWidth="1"/>
    <col min="51" max="51" width="13.6328125" bestFit="1" customWidth="1"/>
    <col min="52" max="57" width="9.90625" bestFit="1" customWidth="1"/>
    <col min="58" max="58" width="10.7265625" bestFit="1" customWidth="1"/>
    <col min="59" max="61" width="9.90625" bestFit="1" customWidth="1"/>
    <col min="62" max="62" width="10.7265625" bestFit="1" customWidth="1"/>
  </cols>
  <sheetData>
    <row r="1" spans="1:58" x14ac:dyDescent="0.35">
      <c r="A1" t="s">
        <v>207</v>
      </c>
    </row>
    <row r="2" spans="1:58" x14ac:dyDescent="0.35">
      <c r="A2" t="s">
        <v>938</v>
      </c>
    </row>
    <row r="4" spans="1:58" x14ac:dyDescent="0.35">
      <c r="A4" s="20" t="s">
        <v>204</v>
      </c>
      <c r="B4" s="20" t="s">
        <v>91</v>
      </c>
      <c r="W4" s="20" t="s">
        <v>204</v>
      </c>
      <c r="AB4" s="20" t="s">
        <v>91</v>
      </c>
      <c r="AW4" s="20" t="s">
        <v>204</v>
      </c>
      <c r="AZ4" s="20" t="s">
        <v>91</v>
      </c>
    </row>
    <row r="5" spans="1:58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>
        <v>124</v>
      </c>
      <c r="H5" t="s">
        <v>135</v>
      </c>
      <c r="W5" s="20" t="s">
        <v>1</v>
      </c>
      <c r="X5" s="20" t="s">
        <v>211</v>
      </c>
      <c r="Y5" s="20" t="s">
        <v>166</v>
      </c>
      <c r="Z5" s="20" t="s">
        <v>3</v>
      </c>
      <c r="AA5" s="20" t="s">
        <v>2</v>
      </c>
      <c r="AB5">
        <v>0</v>
      </c>
      <c r="AC5">
        <v>45</v>
      </c>
      <c r="AD5">
        <v>60</v>
      </c>
      <c r="AE5" t="s">
        <v>154</v>
      </c>
      <c r="AF5">
        <v>120</v>
      </c>
      <c r="AG5">
        <v>124</v>
      </c>
      <c r="AH5" t="s">
        <v>135</v>
      </c>
      <c r="AW5" s="20" t="s">
        <v>1</v>
      </c>
      <c r="AX5" s="20" t="s">
        <v>211</v>
      </c>
      <c r="AY5" s="20" t="s">
        <v>166</v>
      </c>
      <c r="AZ5">
        <v>0</v>
      </c>
      <c r="BA5">
        <v>45</v>
      </c>
      <c r="BB5">
        <v>60</v>
      </c>
      <c r="BC5" t="s">
        <v>154</v>
      </c>
      <c r="BD5">
        <v>120</v>
      </c>
      <c r="BE5">
        <v>124</v>
      </c>
      <c r="BF5" t="s">
        <v>135</v>
      </c>
    </row>
    <row r="6" spans="1:58" x14ac:dyDescent="0.35">
      <c r="A6" t="s">
        <v>35</v>
      </c>
      <c r="B6" s="24">
        <v>0</v>
      </c>
      <c r="C6" s="24"/>
      <c r="D6" s="24"/>
      <c r="E6" s="24"/>
      <c r="F6" s="24"/>
      <c r="G6" s="24"/>
      <c r="H6" s="24">
        <v>0</v>
      </c>
      <c r="W6" t="s">
        <v>35</v>
      </c>
      <c r="X6">
        <v>2020</v>
      </c>
      <c r="Y6">
        <v>8</v>
      </c>
      <c r="Z6" s="71">
        <v>44053</v>
      </c>
      <c r="AA6" t="s">
        <v>33</v>
      </c>
      <c r="AB6" s="24">
        <v>0</v>
      </c>
      <c r="AC6" s="24"/>
      <c r="AD6" s="24"/>
      <c r="AE6" s="24"/>
      <c r="AF6" s="24"/>
      <c r="AG6" s="24"/>
      <c r="AH6" s="24">
        <v>0</v>
      </c>
      <c r="AW6" t="s">
        <v>35</v>
      </c>
      <c r="AX6">
        <v>2020</v>
      </c>
      <c r="AY6">
        <v>8</v>
      </c>
      <c r="AZ6" s="24">
        <v>0</v>
      </c>
      <c r="BA6" s="24"/>
      <c r="BB6" s="24"/>
      <c r="BC6" s="24"/>
      <c r="BD6" s="24"/>
      <c r="BE6" s="24"/>
      <c r="BF6" s="24">
        <v>0</v>
      </c>
    </row>
    <row r="7" spans="1:58" x14ac:dyDescent="0.35">
      <c r="A7" t="s">
        <v>47</v>
      </c>
      <c r="B7" s="24"/>
      <c r="C7" s="24"/>
      <c r="D7" s="24">
        <v>0</v>
      </c>
      <c r="E7" s="24"/>
      <c r="F7" s="24"/>
      <c r="G7" s="24"/>
      <c r="H7" s="24">
        <v>0</v>
      </c>
      <c r="Y7">
        <v>10</v>
      </c>
      <c r="Z7" s="71">
        <v>44109</v>
      </c>
      <c r="AA7" t="s">
        <v>110</v>
      </c>
      <c r="AB7" s="24">
        <v>0</v>
      </c>
      <c r="AC7" s="24"/>
      <c r="AD7" s="24"/>
      <c r="AE7" s="24"/>
      <c r="AF7" s="24"/>
      <c r="AG7" s="24"/>
      <c r="AH7" s="24">
        <v>0</v>
      </c>
      <c r="AY7">
        <v>10</v>
      </c>
      <c r="AZ7" s="24">
        <v>0</v>
      </c>
      <c r="BA7" s="24"/>
      <c r="BB7" s="24"/>
      <c r="BC7" s="24"/>
      <c r="BD7" s="24"/>
      <c r="BE7" s="24"/>
      <c r="BF7" s="24">
        <v>0</v>
      </c>
    </row>
    <row r="8" spans="1:58" x14ac:dyDescent="0.35">
      <c r="A8" t="s">
        <v>60</v>
      </c>
      <c r="B8" s="24"/>
      <c r="C8" s="24"/>
      <c r="D8" s="24">
        <v>15957.5</v>
      </c>
      <c r="E8" s="24"/>
      <c r="F8" s="24"/>
      <c r="G8" s="24"/>
      <c r="H8" s="24">
        <v>15957.5</v>
      </c>
      <c r="Z8" s="71">
        <v>44123</v>
      </c>
      <c r="AA8" t="s">
        <v>127</v>
      </c>
      <c r="AB8" s="24">
        <v>0</v>
      </c>
      <c r="AC8" s="24"/>
      <c r="AD8" s="24"/>
      <c r="AE8" s="24"/>
      <c r="AF8" s="24"/>
      <c r="AG8" s="24"/>
      <c r="AH8" s="24">
        <v>0</v>
      </c>
      <c r="AY8">
        <v>11</v>
      </c>
      <c r="AZ8" s="24">
        <v>0</v>
      </c>
      <c r="BA8" s="24"/>
      <c r="BB8" s="24"/>
      <c r="BC8" s="24"/>
      <c r="BD8" s="24"/>
      <c r="BE8" s="24"/>
      <c r="BF8" s="24">
        <v>0</v>
      </c>
    </row>
    <row r="9" spans="1:58" x14ac:dyDescent="0.35">
      <c r="A9" t="s">
        <v>7</v>
      </c>
      <c r="B9" s="24">
        <v>0</v>
      </c>
      <c r="C9" s="24"/>
      <c r="D9" s="24"/>
      <c r="E9" s="24"/>
      <c r="F9" s="24"/>
      <c r="G9" s="24"/>
      <c r="H9" s="24">
        <v>0</v>
      </c>
      <c r="Z9" s="71">
        <v>44125</v>
      </c>
      <c r="AA9" t="s">
        <v>130</v>
      </c>
      <c r="AB9" s="24">
        <v>0</v>
      </c>
      <c r="AC9" s="24"/>
      <c r="AD9" s="24"/>
      <c r="AE9" s="24"/>
      <c r="AF9" s="24"/>
      <c r="AG9" s="24"/>
      <c r="AH9" s="24">
        <v>0</v>
      </c>
      <c r="AX9">
        <v>2021</v>
      </c>
      <c r="AY9">
        <v>2</v>
      </c>
      <c r="AZ9" s="24">
        <v>0</v>
      </c>
      <c r="BA9" s="24"/>
      <c r="BB9" s="24"/>
      <c r="BC9" s="24"/>
      <c r="BD9" s="24"/>
      <c r="BE9" s="24"/>
      <c r="BF9" s="24">
        <v>0</v>
      </c>
    </row>
    <row r="10" spans="1:58" x14ac:dyDescent="0.35">
      <c r="A10" t="s">
        <v>20</v>
      </c>
      <c r="B10" s="24">
        <v>0</v>
      </c>
      <c r="C10" s="24">
        <v>7521</v>
      </c>
      <c r="D10" s="24"/>
      <c r="E10" s="24"/>
      <c r="F10" s="24"/>
      <c r="G10" s="24"/>
      <c r="H10" s="24">
        <v>7521</v>
      </c>
      <c r="Z10" s="71">
        <v>44135</v>
      </c>
      <c r="AA10" t="s">
        <v>153</v>
      </c>
      <c r="AB10" s="24">
        <v>0</v>
      </c>
      <c r="AC10" s="24"/>
      <c r="AD10" s="24"/>
      <c r="AE10" s="24"/>
      <c r="AF10" s="24"/>
      <c r="AG10" s="24"/>
      <c r="AH10" s="24">
        <v>0</v>
      </c>
      <c r="AY10">
        <v>5</v>
      </c>
      <c r="AZ10" s="24">
        <v>0</v>
      </c>
      <c r="BA10" s="24"/>
      <c r="BB10" s="24"/>
      <c r="BC10" s="24"/>
      <c r="BD10" s="24"/>
      <c r="BE10" s="24"/>
      <c r="BF10" s="24">
        <v>0</v>
      </c>
    </row>
    <row r="11" spans="1:58" x14ac:dyDescent="0.35">
      <c r="A11" t="s">
        <v>43</v>
      </c>
      <c r="B11" s="24">
        <v>0</v>
      </c>
      <c r="C11" s="24"/>
      <c r="D11" s="24"/>
      <c r="E11" s="24"/>
      <c r="F11" s="24"/>
      <c r="G11" s="24"/>
      <c r="H11" s="24">
        <v>0</v>
      </c>
      <c r="Y11">
        <v>11</v>
      </c>
      <c r="Z11" s="71">
        <v>44145</v>
      </c>
      <c r="AA11" t="s">
        <v>159</v>
      </c>
      <c r="AB11" s="24">
        <v>0</v>
      </c>
      <c r="AC11" s="24"/>
      <c r="AD11" s="24"/>
      <c r="AE11" s="24"/>
      <c r="AF11" s="24"/>
      <c r="AG11" s="24"/>
      <c r="AH11" s="24">
        <v>0</v>
      </c>
      <c r="AY11">
        <v>9</v>
      </c>
      <c r="AZ11" s="24">
        <v>0</v>
      </c>
      <c r="BA11" s="24"/>
      <c r="BB11" s="24"/>
      <c r="BC11" s="24"/>
      <c r="BD11" s="24"/>
      <c r="BE11" s="24"/>
      <c r="BF11" s="24">
        <v>0</v>
      </c>
    </row>
    <row r="12" spans="1:58" x14ac:dyDescent="0.35">
      <c r="A12" t="s">
        <v>23</v>
      </c>
      <c r="B12" s="24">
        <v>0</v>
      </c>
      <c r="C12" s="24"/>
      <c r="D12" s="24"/>
      <c r="E12" s="24">
        <v>0</v>
      </c>
      <c r="F12" s="24">
        <v>26656.7</v>
      </c>
      <c r="G12" s="24"/>
      <c r="H12" s="24">
        <v>26656.7</v>
      </c>
      <c r="Z12" s="71">
        <v>44158</v>
      </c>
      <c r="AA12" t="s">
        <v>177</v>
      </c>
      <c r="AB12" s="24">
        <v>0</v>
      </c>
      <c r="AC12" s="24"/>
      <c r="AD12" s="24"/>
      <c r="AE12" s="24"/>
      <c r="AF12" s="24"/>
      <c r="AG12" s="24"/>
      <c r="AH12" s="24">
        <v>0</v>
      </c>
      <c r="AY12">
        <v>10</v>
      </c>
      <c r="AZ12" s="24">
        <v>0</v>
      </c>
      <c r="BA12" s="24"/>
      <c r="BB12" s="24"/>
      <c r="BC12" s="24"/>
      <c r="BD12" s="24"/>
      <c r="BE12" s="24"/>
      <c r="BF12" s="24">
        <v>0</v>
      </c>
    </row>
    <row r="13" spans="1:58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>
        <v>0</v>
      </c>
      <c r="X13">
        <v>2021</v>
      </c>
      <c r="Y13">
        <v>2</v>
      </c>
      <c r="Z13" s="71">
        <v>44229</v>
      </c>
      <c r="AA13" t="s">
        <v>266</v>
      </c>
      <c r="AB13" s="24">
        <v>0</v>
      </c>
      <c r="AC13" s="24"/>
      <c r="AD13" s="24"/>
      <c r="AE13" s="24"/>
      <c r="AF13" s="24"/>
      <c r="AG13" s="24"/>
      <c r="AH13" s="24">
        <v>0</v>
      </c>
      <c r="AY13">
        <v>11</v>
      </c>
      <c r="AZ13" s="24">
        <v>0</v>
      </c>
      <c r="BA13" s="24"/>
      <c r="BB13" s="24"/>
      <c r="BC13" s="24"/>
      <c r="BD13" s="24"/>
      <c r="BE13" s="24"/>
      <c r="BF13" s="24">
        <v>0</v>
      </c>
    </row>
    <row r="14" spans="1:58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>
        <v>0</v>
      </c>
      <c r="Z14" s="71">
        <v>44244</v>
      </c>
      <c r="AA14" t="s">
        <v>272</v>
      </c>
      <c r="AB14" s="24">
        <v>0</v>
      </c>
      <c r="AC14" s="24"/>
      <c r="AD14" s="24"/>
      <c r="AE14" s="24"/>
      <c r="AF14" s="24"/>
      <c r="AG14" s="24"/>
      <c r="AH14" s="24">
        <v>0</v>
      </c>
      <c r="AW14" s="46" t="s">
        <v>136</v>
      </c>
      <c r="AX14" s="46"/>
      <c r="AY14" s="46"/>
      <c r="AZ14" s="47">
        <v>0</v>
      </c>
      <c r="BA14" s="47"/>
      <c r="BB14" s="47"/>
      <c r="BC14" s="47"/>
      <c r="BD14" s="47"/>
      <c r="BE14" s="47"/>
      <c r="BF14" s="47">
        <v>0</v>
      </c>
    </row>
    <row r="15" spans="1:58" x14ac:dyDescent="0.35">
      <c r="A15" t="s">
        <v>64</v>
      </c>
      <c r="B15" s="24">
        <v>0</v>
      </c>
      <c r="C15" s="24"/>
      <c r="D15" s="24"/>
      <c r="E15" s="24">
        <v>0</v>
      </c>
      <c r="F15" s="24">
        <v>60141.599999999999</v>
      </c>
      <c r="G15" s="24"/>
      <c r="H15" s="24">
        <v>60141.599999999999</v>
      </c>
      <c r="Y15">
        <v>5</v>
      </c>
      <c r="Z15" s="71">
        <v>44322</v>
      </c>
      <c r="AA15" t="s">
        <v>343</v>
      </c>
      <c r="AB15" s="24">
        <v>0</v>
      </c>
      <c r="AC15" s="24"/>
      <c r="AD15" s="24"/>
      <c r="AE15" s="24"/>
      <c r="AF15" s="24"/>
      <c r="AG15" s="24"/>
      <c r="AH15" s="24">
        <v>0</v>
      </c>
      <c r="AW15" t="s">
        <v>47</v>
      </c>
      <c r="AX15">
        <v>2020</v>
      </c>
      <c r="AY15">
        <v>10</v>
      </c>
      <c r="AZ15" s="24"/>
      <c r="BA15" s="24"/>
      <c r="BB15" s="24">
        <v>0</v>
      </c>
      <c r="BC15" s="24"/>
      <c r="BD15" s="24"/>
      <c r="BE15" s="24"/>
      <c r="BF15" s="24">
        <v>0</v>
      </c>
    </row>
    <row r="16" spans="1:58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>
        <v>0</v>
      </c>
      <c r="Z16" s="71">
        <v>44335</v>
      </c>
      <c r="AA16" t="s">
        <v>346</v>
      </c>
      <c r="AB16" s="24">
        <v>0</v>
      </c>
      <c r="AC16" s="24"/>
      <c r="AD16" s="24"/>
      <c r="AE16" s="24"/>
      <c r="AF16" s="24"/>
      <c r="AG16" s="24"/>
      <c r="AH16" s="24">
        <v>0</v>
      </c>
      <c r="AY16">
        <v>12</v>
      </c>
      <c r="AZ16" s="24"/>
      <c r="BA16" s="24"/>
      <c r="BB16" s="24">
        <v>0</v>
      </c>
      <c r="BC16" s="24"/>
      <c r="BD16" s="24"/>
      <c r="BE16" s="24"/>
      <c r="BF16" s="24">
        <v>0</v>
      </c>
    </row>
    <row r="17" spans="1:58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>
        <v>0</v>
      </c>
      <c r="Z17" s="71">
        <v>44341</v>
      </c>
      <c r="AA17" t="s">
        <v>348</v>
      </c>
      <c r="AB17" s="24">
        <v>0</v>
      </c>
      <c r="AC17" s="24"/>
      <c r="AD17" s="24"/>
      <c r="AE17" s="24"/>
      <c r="AF17" s="24"/>
      <c r="AG17" s="24"/>
      <c r="AH17" s="24">
        <v>0</v>
      </c>
      <c r="AW17" s="46" t="s">
        <v>137</v>
      </c>
      <c r="AX17" s="46"/>
      <c r="AY17" s="46"/>
      <c r="AZ17" s="47"/>
      <c r="BA17" s="47"/>
      <c r="BB17" s="47">
        <v>0</v>
      </c>
      <c r="BC17" s="47"/>
      <c r="BD17" s="47"/>
      <c r="BE17" s="47"/>
      <c r="BF17" s="47">
        <v>0</v>
      </c>
    </row>
    <row r="18" spans="1:58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>
        <v>0</v>
      </c>
      <c r="Y18">
        <v>9</v>
      </c>
      <c r="Z18" s="71">
        <v>44440</v>
      </c>
      <c r="AA18" t="s">
        <v>373</v>
      </c>
      <c r="AB18" s="24">
        <v>0</v>
      </c>
      <c r="AC18" s="24"/>
      <c r="AD18" s="24"/>
      <c r="AE18" s="24"/>
      <c r="AF18" s="24"/>
      <c r="AG18" s="24"/>
      <c r="AH18" s="24">
        <v>0</v>
      </c>
      <c r="AW18" t="s">
        <v>60</v>
      </c>
      <c r="AX18">
        <v>2020</v>
      </c>
      <c r="AY18">
        <v>10</v>
      </c>
      <c r="AZ18" s="24"/>
      <c r="BA18" s="24"/>
      <c r="BB18" s="24">
        <v>0</v>
      </c>
      <c r="BC18" s="24"/>
      <c r="BD18" s="24"/>
      <c r="BE18" s="24"/>
      <c r="BF18" s="24">
        <v>0</v>
      </c>
    </row>
    <row r="19" spans="1:58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>
        <v>0</v>
      </c>
      <c r="AA19" t="s">
        <v>374</v>
      </c>
      <c r="AB19" s="24">
        <v>0</v>
      </c>
      <c r="AC19" s="24"/>
      <c r="AD19" s="24"/>
      <c r="AE19" s="24"/>
      <c r="AF19" s="24"/>
      <c r="AG19" s="24"/>
      <c r="AH19" s="24">
        <v>0</v>
      </c>
      <c r="AX19">
        <v>2021</v>
      </c>
      <c r="AY19">
        <v>1</v>
      </c>
      <c r="AZ19" s="24"/>
      <c r="BA19" s="24"/>
      <c r="BB19" s="24">
        <v>0</v>
      </c>
      <c r="BC19" s="24"/>
      <c r="BD19" s="24"/>
      <c r="BE19" s="24"/>
      <c r="BF19" s="24">
        <v>0</v>
      </c>
    </row>
    <row r="20" spans="1:58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>
        <v>0</v>
      </c>
      <c r="Z20" s="71">
        <v>44467</v>
      </c>
      <c r="AA20" t="s">
        <v>385</v>
      </c>
      <c r="AB20" s="24">
        <v>0</v>
      </c>
      <c r="AC20" s="24"/>
      <c r="AD20" s="24"/>
      <c r="AE20" s="24"/>
      <c r="AF20" s="24"/>
      <c r="AG20" s="24"/>
      <c r="AH20" s="24">
        <v>0</v>
      </c>
      <c r="AY20">
        <v>5</v>
      </c>
      <c r="AZ20" s="24"/>
      <c r="BA20" s="24"/>
      <c r="BB20" s="24">
        <v>0</v>
      </c>
      <c r="BC20" s="24"/>
      <c r="BD20" s="24"/>
      <c r="BE20" s="24"/>
      <c r="BF20" s="24">
        <v>0</v>
      </c>
    </row>
    <row r="21" spans="1:58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>
        <v>0</v>
      </c>
      <c r="Y21">
        <v>10</v>
      </c>
      <c r="Z21" s="71">
        <v>44484</v>
      </c>
      <c r="AA21" t="s">
        <v>430</v>
      </c>
      <c r="AB21" s="24">
        <v>0</v>
      </c>
      <c r="AC21" s="24"/>
      <c r="AD21" s="24"/>
      <c r="AE21" s="24"/>
      <c r="AF21" s="24"/>
      <c r="AG21" s="24"/>
      <c r="AH21" s="24">
        <v>0</v>
      </c>
      <c r="AY21">
        <v>6</v>
      </c>
      <c r="AZ21" s="24"/>
      <c r="BA21" s="24"/>
      <c r="BB21" s="24">
        <v>0</v>
      </c>
      <c r="BC21" s="24"/>
      <c r="BD21" s="24"/>
      <c r="BE21" s="24"/>
      <c r="BF21" s="24">
        <v>0</v>
      </c>
    </row>
    <row r="22" spans="1:58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>
        <v>0</v>
      </c>
      <c r="Y22">
        <v>11</v>
      </c>
      <c r="Z22" s="71">
        <v>44501</v>
      </c>
      <c r="AA22" t="s">
        <v>462</v>
      </c>
      <c r="AB22" s="24">
        <v>0</v>
      </c>
      <c r="AC22" s="24"/>
      <c r="AD22" s="24"/>
      <c r="AE22" s="24"/>
      <c r="AF22" s="24"/>
      <c r="AG22" s="24"/>
      <c r="AH22" s="24">
        <v>0</v>
      </c>
      <c r="AY22">
        <v>12</v>
      </c>
      <c r="AZ22" s="24"/>
      <c r="BA22" s="24"/>
      <c r="BB22" s="24">
        <v>0</v>
      </c>
      <c r="BC22" s="24"/>
      <c r="BD22" s="24"/>
      <c r="BE22" s="24"/>
      <c r="BF22" s="24">
        <v>0</v>
      </c>
    </row>
    <row r="23" spans="1:58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>
        <v>0</v>
      </c>
      <c r="W23" s="46" t="s">
        <v>136</v>
      </c>
      <c r="X23" s="46"/>
      <c r="Y23" s="46"/>
      <c r="Z23" s="46"/>
      <c r="AA23" s="46"/>
      <c r="AB23" s="47">
        <v>0</v>
      </c>
      <c r="AC23" s="47"/>
      <c r="AD23" s="47"/>
      <c r="AE23" s="47"/>
      <c r="AF23" s="47"/>
      <c r="AG23" s="47"/>
      <c r="AH23" s="47">
        <v>0</v>
      </c>
      <c r="AX23">
        <v>2022</v>
      </c>
      <c r="AY23">
        <v>6</v>
      </c>
      <c r="AZ23" s="24"/>
      <c r="BA23" s="24"/>
      <c r="BB23" s="24">
        <v>0</v>
      </c>
      <c r="BC23" s="24"/>
      <c r="BD23" s="24"/>
      <c r="BE23" s="24"/>
      <c r="BF23" s="24">
        <v>0</v>
      </c>
    </row>
    <row r="24" spans="1:58" x14ac:dyDescent="0.35">
      <c r="A24" t="s">
        <v>407</v>
      </c>
      <c r="B24" s="24">
        <v>6136.8</v>
      </c>
      <c r="C24" s="24"/>
      <c r="D24" s="24"/>
      <c r="E24" s="24"/>
      <c r="F24" s="24"/>
      <c r="G24" s="24">
        <v>0</v>
      </c>
      <c r="H24" s="24">
        <v>6136.8</v>
      </c>
      <c r="W24" t="s">
        <v>47</v>
      </c>
      <c r="X24">
        <v>2020</v>
      </c>
      <c r="Y24">
        <v>10</v>
      </c>
      <c r="Z24" s="71">
        <v>44065</v>
      </c>
      <c r="AA24" t="s">
        <v>49</v>
      </c>
      <c r="AB24" s="24"/>
      <c r="AC24" s="24"/>
      <c r="AD24" s="24">
        <v>0</v>
      </c>
      <c r="AE24" s="24"/>
      <c r="AF24" s="24"/>
      <c r="AG24" s="24"/>
      <c r="AH24" s="24">
        <v>0</v>
      </c>
      <c r="AY24">
        <v>7</v>
      </c>
      <c r="AZ24" s="24"/>
      <c r="BA24" s="24"/>
      <c r="BB24" s="24">
        <v>5100</v>
      </c>
      <c r="BC24" s="24"/>
      <c r="BD24" s="24"/>
      <c r="BE24" s="24"/>
      <c r="BF24" s="24">
        <v>5100</v>
      </c>
    </row>
    <row r="25" spans="1:58" x14ac:dyDescent="0.35">
      <c r="A25" t="s">
        <v>416</v>
      </c>
      <c r="B25" s="24">
        <v>254874.30000000002</v>
      </c>
      <c r="C25" s="24"/>
      <c r="D25" s="24"/>
      <c r="E25" s="24"/>
      <c r="F25" s="24"/>
      <c r="G25" s="24"/>
      <c r="H25" s="24">
        <v>254874.30000000002</v>
      </c>
      <c r="Y25">
        <v>12</v>
      </c>
      <c r="Z25" s="71">
        <v>44118</v>
      </c>
      <c r="AA25" t="s">
        <v>121</v>
      </c>
      <c r="AB25" s="24"/>
      <c r="AC25" s="24"/>
      <c r="AD25" s="24">
        <v>0</v>
      </c>
      <c r="AE25" s="24"/>
      <c r="AF25" s="24"/>
      <c r="AG25" s="24"/>
      <c r="AH25" s="24">
        <v>0</v>
      </c>
      <c r="AY25">
        <v>8</v>
      </c>
      <c r="AZ25" s="24"/>
      <c r="BA25" s="24"/>
      <c r="BB25" s="24">
        <v>5499</v>
      </c>
      <c r="BC25" s="24"/>
      <c r="BD25" s="24"/>
      <c r="BE25" s="24"/>
      <c r="BF25" s="24">
        <v>5499</v>
      </c>
    </row>
    <row r="26" spans="1:58" x14ac:dyDescent="0.35">
      <c r="A26" t="s">
        <v>476</v>
      </c>
      <c r="B26" s="24">
        <v>0</v>
      </c>
      <c r="C26" s="24"/>
      <c r="D26" s="24"/>
      <c r="E26" s="24"/>
      <c r="F26" s="24"/>
      <c r="G26" s="24"/>
      <c r="H26" s="24">
        <v>0</v>
      </c>
      <c r="Z26" s="71">
        <v>44123</v>
      </c>
      <c r="AA26" t="s">
        <v>121</v>
      </c>
      <c r="AB26" s="24"/>
      <c r="AC26" s="24"/>
      <c r="AD26" s="24">
        <v>0</v>
      </c>
      <c r="AE26" s="24"/>
      <c r="AF26" s="24"/>
      <c r="AG26" s="24"/>
      <c r="AH26" s="24">
        <v>0</v>
      </c>
      <c r="AY26">
        <v>9</v>
      </c>
      <c r="AZ26" s="24"/>
      <c r="BA26" s="24"/>
      <c r="BB26" s="24">
        <v>4596.5</v>
      </c>
      <c r="BC26" s="24"/>
      <c r="BD26" s="24"/>
      <c r="BE26" s="24"/>
      <c r="BF26" s="24">
        <v>4596.5</v>
      </c>
    </row>
    <row r="27" spans="1:58" x14ac:dyDescent="0.35">
      <c r="A27" t="s">
        <v>499</v>
      </c>
      <c r="B27" s="24">
        <v>15000.5</v>
      </c>
      <c r="C27" s="24"/>
      <c r="D27" s="24"/>
      <c r="E27" s="24"/>
      <c r="F27" s="24"/>
      <c r="G27" s="24"/>
      <c r="H27" s="24">
        <v>15000.5</v>
      </c>
      <c r="W27" s="46" t="s">
        <v>137</v>
      </c>
      <c r="X27" s="46"/>
      <c r="Y27" s="46"/>
      <c r="Z27" s="46"/>
      <c r="AA27" s="46"/>
      <c r="AB27" s="47"/>
      <c r="AC27" s="47"/>
      <c r="AD27" s="47">
        <v>0</v>
      </c>
      <c r="AE27" s="47"/>
      <c r="AF27" s="47"/>
      <c r="AG27" s="47"/>
      <c r="AH27" s="47">
        <v>0</v>
      </c>
      <c r="AY27">
        <v>10</v>
      </c>
      <c r="AZ27" s="24"/>
      <c r="BA27" s="24"/>
      <c r="BB27" s="24">
        <v>762</v>
      </c>
      <c r="BC27" s="24"/>
      <c r="BD27" s="24"/>
      <c r="BE27" s="24"/>
      <c r="BF27" s="24">
        <v>762</v>
      </c>
    </row>
    <row r="28" spans="1:58" x14ac:dyDescent="0.35">
      <c r="A28" t="s">
        <v>646</v>
      </c>
      <c r="B28" s="24">
        <v>5541.9</v>
      </c>
      <c r="C28" s="24"/>
      <c r="D28" s="24"/>
      <c r="E28" s="24"/>
      <c r="F28" s="24"/>
      <c r="G28" s="24"/>
      <c r="H28" s="24">
        <v>5541.9</v>
      </c>
      <c r="W28" t="s">
        <v>60</v>
      </c>
      <c r="X28">
        <v>2020</v>
      </c>
      <c r="Y28">
        <v>10</v>
      </c>
      <c r="Z28" s="71">
        <v>44068</v>
      </c>
      <c r="AA28" t="s">
        <v>57</v>
      </c>
      <c r="AB28" s="24"/>
      <c r="AC28" s="24"/>
      <c r="AD28" s="24">
        <v>0</v>
      </c>
      <c r="AE28" s="24"/>
      <c r="AF28" s="24"/>
      <c r="AG28" s="24"/>
      <c r="AH28" s="24">
        <v>0</v>
      </c>
      <c r="AY28">
        <v>4</v>
      </c>
      <c r="AZ28" s="24"/>
      <c r="BA28" s="24"/>
      <c r="BB28" s="24">
        <v>0</v>
      </c>
      <c r="BC28" s="24"/>
      <c r="BD28" s="24"/>
      <c r="BE28" s="24"/>
      <c r="BF28" s="24">
        <v>0</v>
      </c>
    </row>
    <row r="29" spans="1:58" x14ac:dyDescent="0.35">
      <c r="A29" t="s">
        <v>674</v>
      </c>
      <c r="B29" s="24">
        <v>0</v>
      </c>
      <c r="C29" s="24"/>
      <c r="D29" s="24"/>
      <c r="E29" s="24"/>
      <c r="F29" s="24"/>
      <c r="G29" s="24"/>
      <c r="H29" s="24">
        <v>0</v>
      </c>
      <c r="X29">
        <v>2021</v>
      </c>
      <c r="Y29">
        <v>1</v>
      </c>
      <c r="Z29" s="71">
        <v>44146</v>
      </c>
      <c r="AA29" t="s">
        <v>160</v>
      </c>
      <c r="AB29" s="24"/>
      <c r="AC29" s="24"/>
      <c r="AD29" s="24">
        <v>0</v>
      </c>
      <c r="AE29" s="24"/>
      <c r="AF29" s="24"/>
      <c r="AG29" s="24"/>
      <c r="AH29" s="24">
        <v>0</v>
      </c>
      <c r="AW29" s="46" t="s">
        <v>138</v>
      </c>
      <c r="AX29" s="46"/>
      <c r="AY29" s="46"/>
      <c r="AZ29" s="47"/>
      <c r="BA29" s="47"/>
      <c r="BB29" s="47">
        <v>15957.5</v>
      </c>
      <c r="BC29" s="47"/>
      <c r="BD29" s="47"/>
      <c r="BE29" s="47"/>
      <c r="BF29" s="47">
        <v>15957.5</v>
      </c>
    </row>
    <row r="30" spans="1:58" x14ac:dyDescent="0.35">
      <c r="A30" t="s">
        <v>718</v>
      </c>
      <c r="B30" s="24">
        <v>0</v>
      </c>
      <c r="C30" s="24"/>
      <c r="D30" s="24"/>
      <c r="E30" s="24"/>
      <c r="F30" s="24"/>
      <c r="G30" s="24"/>
      <c r="H30" s="24">
        <v>0</v>
      </c>
      <c r="Z30" s="71">
        <v>44163</v>
      </c>
      <c r="AA30" t="s">
        <v>187</v>
      </c>
      <c r="AB30" s="24"/>
      <c r="AC30" s="24"/>
      <c r="AD30" s="24">
        <v>0</v>
      </c>
      <c r="AE30" s="24"/>
      <c r="AF30" s="24"/>
      <c r="AG30" s="24"/>
      <c r="AH30" s="24">
        <v>0</v>
      </c>
      <c r="AW30" t="s">
        <v>7</v>
      </c>
      <c r="AX30">
        <v>2020</v>
      </c>
      <c r="AY30">
        <v>6</v>
      </c>
      <c r="AZ30" s="24">
        <v>0</v>
      </c>
      <c r="BA30" s="24"/>
      <c r="BB30" s="24"/>
      <c r="BC30" s="24"/>
      <c r="BD30" s="24"/>
      <c r="BE30" s="24"/>
      <c r="BF30" s="24">
        <v>0</v>
      </c>
    </row>
    <row r="31" spans="1:58" x14ac:dyDescent="0.35">
      <c r="A31" t="s">
        <v>782</v>
      </c>
      <c r="B31" s="24">
        <v>0</v>
      </c>
      <c r="C31" s="24"/>
      <c r="D31" s="24"/>
      <c r="E31" s="24"/>
      <c r="F31" s="24"/>
      <c r="G31" s="24"/>
      <c r="H31" s="24">
        <v>0</v>
      </c>
      <c r="Y31">
        <v>5</v>
      </c>
      <c r="Z31" s="71">
        <v>44266</v>
      </c>
      <c r="AA31" t="s">
        <v>322</v>
      </c>
      <c r="AB31" s="24"/>
      <c r="AC31" s="24"/>
      <c r="AD31" s="24">
        <v>0</v>
      </c>
      <c r="AE31" s="24"/>
      <c r="AF31" s="24"/>
      <c r="AG31" s="24"/>
      <c r="AH31" s="24">
        <v>0</v>
      </c>
      <c r="AY31">
        <v>7</v>
      </c>
      <c r="AZ31" s="24">
        <v>0</v>
      </c>
      <c r="BA31" s="24"/>
      <c r="BB31" s="24"/>
      <c r="BC31" s="24"/>
      <c r="BD31" s="24"/>
      <c r="BE31" s="24"/>
      <c r="BF31" s="24">
        <v>0</v>
      </c>
    </row>
    <row r="32" spans="1:58" x14ac:dyDescent="0.35">
      <c r="A32" t="s">
        <v>793</v>
      </c>
      <c r="B32" s="24">
        <v>0</v>
      </c>
      <c r="C32" s="24"/>
      <c r="D32" s="24"/>
      <c r="E32" s="24"/>
      <c r="F32" s="24"/>
      <c r="G32" s="24"/>
      <c r="H32" s="24">
        <v>0</v>
      </c>
      <c r="Z32" s="71">
        <v>44279</v>
      </c>
      <c r="AA32" t="s">
        <v>325</v>
      </c>
      <c r="AB32" s="24"/>
      <c r="AC32" s="24"/>
      <c r="AD32" s="24">
        <v>0</v>
      </c>
      <c r="AE32" s="24"/>
      <c r="AF32" s="24"/>
      <c r="AG32" s="24"/>
      <c r="AH32" s="24">
        <v>0</v>
      </c>
      <c r="AY32">
        <v>8</v>
      </c>
      <c r="AZ32" s="24">
        <v>0</v>
      </c>
      <c r="BA32" s="24"/>
      <c r="BB32" s="24"/>
      <c r="BC32" s="24"/>
      <c r="BD32" s="24"/>
      <c r="BE32" s="24"/>
      <c r="BF32" s="24">
        <v>0</v>
      </c>
    </row>
    <row r="33" spans="1:58" x14ac:dyDescent="0.35">
      <c r="A33" t="s">
        <v>868</v>
      </c>
      <c r="B33" s="24">
        <v>24489.200000000001</v>
      </c>
      <c r="C33" s="24"/>
      <c r="D33" s="24"/>
      <c r="E33" s="24"/>
      <c r="F33" s="24"/>
      <c r="G33" s="24"/>
      <c r="H33" s="24">
        <v>24489.200000000001</v>
      </c>
      <c r="Y33">
        <v>6</v>
      </c>
      <c r="Z33" s="71">
        <v>44313</v>
      </c>
      <c r="AA33" t="s">
        <v>334</v>
      </c>
      <c r="AB33" s="24"/>
      <c r="AC33" s="24"/>
      <c r="AD33" s="24">
        <v>0</v>
      </c>
      <c r="AE33" s="24"/>
      <c r="AF33" s="24"/>
      <c r="AG33" s="24"/>
      <c r="AH33" s="24">
        <v>0</v>
      </c>
      <c r="AY33">
        <v>9</v>
      </c>
      <c r="AZ33" s="24">
        <v>0</v>
      </c>
      <c r="BA33" s="24"/>
      <c r="BB33" s="24"/>
      <c r="BC33" s="24"/>
      <c r="BD33" s="24"/>
      <c r="BE33" s="24"/>
      <c r="BF33" s="24">
        <v>0</v>
      </c>
    </row>
    <row r="34" spans="1:58" x14ac:dyDescent="0.35">
      <c r="A34" t="s">
        <v>911</v>
      </c>
      <c r="B34" s="24">
        <v>0</v>
      </c>
      <c r="C34" s="24"/>
      <c r="D34" s="24"/>
      <c r="E34" s="24"/>
      <c r="F34" s="24"/>
      <c r="G34" s="24"/>
      <c r="H34" s="24">
        <v>0</v>
      </c>
      <c r="Z34" s="71">
        <v>44348</v>
      </c>
      <c r="AA34" t="s">
        <v>362</v>
      </c>
      <c r="AB34" s="24"/>
      <c r="AC34" s="24"/>
      <c r="AD34" s="24">
        <v>0</v>
      </c>
      <c r="AE34" s="24"/>
      <c r="AF34" s="24"/>
      <c r="AG34" s="24"/>
      <c r="AH34" s="24">
        <v>0</v>
      </c>
      <c r="AY34">
        <v>10</v>
      </c>
      <c r="AZ34" s="24">
        <v>0</v>
      </c>
      <c r="BA34" s="24"/>
      <c r="BB34" s="24"/>
      <c r="BC34" s="24"/>
      <c r="BD34" s="24"/>
      <c r="BE34" s="24"/>
      <c r="BF34" s="24">
        <v>0</v>
      </c>
    </row>
    <row r="35" spans="1:58" x14ac:dyDescent="0.35">
      <c r="A35" t="s">
        <v>135</v>
      </c>
      <c r="B35" s="24">
        <v>306042.7</v>
      </c>
      <c r="C35" s="24">
        <v>7521</v>
      </c>
      <c r="D35" s="24">
        <v>15957.5</v>
      </c>
      <c r="E35" s="24">
        <v>0</v>
      </c>
      <c r="F35" s="24">
        <v>86798.3</v>
      </c>
      <c r="G35" s="24">
        <v>0</v>
      </c>
      <c r="H35" s="24">
        <v>416319.50000000006</v>
      </c>
      <c r="AA35" t="s">
        <v>363</v>
      </c>
      <c r="AB35" s="24"/>
      <c r="AC35" s="24"/>
      <c r="AD35" s="24">
        <v>0</v>
      </c>
      <c r="AE35" s="24"/>
      <c r="AF35" s="24"/>
      <c r="AG35" s="24"/>
      <c r="AH35" s="24">
        <v>0</v>
      </c>
      <c r="AY35">
        <v>11</v>
      </c>
      <c r="AZ35" s="24">
        <v>0</v>
      </c>
      <c r="BA35" s="24"/>
      <c r="BB35" s="24"/>
      <c r="BC35" s="24"/>
      <c r="BD35" s="24"/>
      <c r="BE35" s="24"/>
      <c r="BF35" s="24">
        <v>0</v>
      </c>
    </row>
    <row r="36" spans="1:58" x14ac:dyDescent="0.35">
      <c r="Y36">
        <v>12</v>
      </c>
      <c r="Z36" s="71">
        <v>44483</v>
      </c>
      <c r="AA36" t="s">
        <v>425</v>
      </c>
      <c r="AB36" s="24"/>
      <c r="AC36" s="24"/>
      <c r="AD36" s="24">
        <v>0</v>
      </c>
      <c r="AE36" s="24"/>
      <c r="AF36" s="24"/>
      <c r="AG36" s="24"/>
      <c r="AH36" s="24">
        <v>0</v>
      </c>
      <c r="AY36">
        <v>12</v>
      </c>
      <c r="AZ36" s="24">
        <v>0</v>
      </c>
      <c r="BA36" s="24"/>
      <c r="BB36" s="24"/>
      <c r="BC36" s="24"/>
      <c r="BD36" s="24"/>
      <c r="BE36" s="24"/>
      <c r="BF36" s="24">
        <v>0</v>
      </c>
    </row>
    <row r="37" spans="1:58" x14ac:dyDescent="0.35">
      <c r="X37">
        <v>2022</v>
      </c>
      <c r="Y37">
        <v>6</v>
      </c>
      <c r="Z37" s="71">
        <v>44660</v>
      </c>
      <c r="AA37" t="s">
        <v>697</v>
      </c>
      <c r="AB37" s="24"/>
      <c r="AC37" s="24"/>
      <c r="AD37" s="24">
        <v>0</v>
      </c>
      <c r="AE37" s="24"/>
      <c r="AF37" s="24"/>
      <c r="AG37" s="24"/>
      <c r="AH37" s="24">
        <v>0</v>
      </c>
      <c r="AX37">
        <v>2021</v>
      </c>
      <c r="AY37">
        <v>1</v>
      </c>
      <c r="AZ37" s="24">
        <v>0</v>
      </c>
      <c r="BA37" s="24"/>
      <c r="BB37" s="24"/>
      <c r="BC37" s="24"/>
      <c r="BD37" s="24"/>
      <c r="BE37" s="24"/>
      <c r="BF37" s="24">
        <v>0</v>
      </c>
    </row>
    <row r="38" spans="1:58" x14ac:dyDescent="0.35">
      <c r="Y38">
        <v>7</v>
      </c>
      <c r="Z38" s="71">
        <v>44691</v>
      </c>
      <c r="AA38" t="s">
        <v>774</v>
      </c>
      <c r="AB38" s="24"/>
      <c r="AC38" s="24"/>
      <c r="AD38" s="24">
        <v>5100</v>
      </c>
      <c r="AE38" s="24"/>
      <c r="AF38" s="24"/>
      <c r="AG38" s="24"/>
      <c r="AH38" s="24">
        <v>5100</v>
      </c>
      <c r="AY38">
        <v>2</v>
      </c>
      <c r="AZ38" s="24">
        <v>0</v>
      </c>
      <c r="BA38" s="24"/>
      <c r="BB38" s="24"/>
      <c r="BC38" s="24"/>
      <c r="BD38" s="24"/>
      <c r="BE38" s="24"/>
      <c r="BF38" s="24">
        <v>0</v>
      </c>
    </row>
    <row r="39" spans="1:58" x14ac:dyDescent="0.35">
      <c r="Y39">
        <v>8</v>
      </c>
      <c r="Z39" s="71">
        <v>44726</v>
      </c>
      <c r="AA39" t="s">
        <v>845</v>
      </c>
      <c r="AB39" s="24"/>
      <c r="AC39" s="24"/>
      <c r="AD39" s="24">
        <v>3960</v>
      </c>
      <c r="AE39" s="24"/>
      <c r="AF39" s="24"/>
      <c r="AG39" s="24"/>
      <c r="AH39" s="24">
        <v>3960</v>
      </c>
      <c r="AY39">
        <v>5</v>
      </c>
      <c r="AZ39" s="24">
        <v>0</v>
      </c>
      <c r="BA39" s="24"/>
      <c r="BB39" s="24"/>
      <c r="BC39" s="24"/>
      <c r="BD39" s="24"/>
      <c r="BE39" s="24"/>
      <c r="BF39" s="24">
        <v>0</v>
      </c>
    </row>
    <row r="40" spans="1:58" x14ac:dyDescent="0.35">
      <c r="Z40" s="71">
        <v>44743</v>
      </c>
      <c r="AA40" t="s">
        <v>865</v>
      </c>
      <c r="AB40" s="24"/>
      <c r="AC40" s="24"/>
      <c r="AD40" s="24">
        <v>1539</v>
      </c>
      <c r="AE40" s="24"/>
      <c r="AF40" s="24"/>
      <c r="AG40" s="24"/>
      <c r="AH40" s="24">
        <v>1539</v>
      </c>
      <c r="AY40">
        <v>9</v>
      </c>
      <c r="AZ40" s="24">
        <v>0</v>
      </c>
      <c r="BA40" s="24"/>
      <c r="BB40" s="24"/>
      <c r="BC40" s="24"/>
      <c r="BD40" s="24"/>
      <c r="BE40" s="24"/>
      <c r="BF40" s="24">
        <v>0</v>
      </c>
    </row>
    <row r="41" spans="1:58" x14ac:dyDescent="0.35">
      <c r="Y41">
        <v>9</v>
      </c>
      <c r="Z41" s="71">
        <v>44771</v>
      </c>
      <c r="AA41" t="s">
        <v>882</v>
      </c>
      <c r="AB41" s="24"/>
      <c r="AC41" s="24"/>
      <c r="AD41" s="24">
        <v>4596.5</v>
      </c>
      <c r="AE41" s="24"/>
      <c r="AF41" s="24"/>
      <c r="AG41" s="24"/>
      <c r="AH41" s="24">
        <v>4596.5</v>
      </c>
      <c r="AY41">
        <v>10</v>
      </c>
      <c r="AZ41" s="24">
        <v>0</v>
      </c>
      <c r="BA41" s="24"/>
      <c r="BB41" s="24"/>
      <c r="BC41" s="24"/>
      <c r="BD41" s="24"/>
      <c r="BE41" s="24"/>
      <c r="BF41" s="24">
        <v>0</v>
      </c>
    </row>
    <row r="42" spans="1:58" x14ac:dyDescent="0.35">
      <c r="Y42">
        <v>10</v>
      </c>
      <c r="Z42" s="71">
        <v>44796</v>
      </c>
      <c r="AA42" t="s">
        <v>921</v>
      </c>
      <c r="AB42" s="24"/>
      <c r="AC42" s="24"/>
      <c r="AD42" s="24">
        <v>762</v>
      </c>
      <c r="AE42" s="24"/>
      <c r="AF42" s="24"/>
      <c r="AG42" s="24"/>
      <c r="AH42" s="24">
        <v>762</v>
      </c>
      <c r="AY42">
        <v>12</v>
      </c>
      <c r="AZ42" s="24">
        <v>0</v>
      </c>
      <c r="BA42" s="24"/>
      <c r="BB42" s="24"/>
      <c r="BC42" s="24"/>
      <c r="BD42" s="24"/>
      <c r="BE42" s="24"/>
      <c r="BF42" s="24">
        <v>0</v>
      </c>
    </row>
    <row r="43" spans="1:58" x14ac:dyDescent="0.35">
      <c r="Y43">
        <v>4</v>
      </c>
      <c r="Z43" s="71">
        <v>44610</v>
      </c>
      <c r="AA43" t="s">
        <v>613</v>
      </c>
      <c r="AB43" s="24"/>
      <c r="AC43" s="24"/>
      <c r="AD43" s="24">
        <v>0</v>
      </c>
      <c r="AE43" s="24"/>
      <c r="AF43" s="24"/>
      <c r="AG43" s="24"/>
      <c r="AH43" s="24">
        <v>0</v>
      </c>
      <c r="AY43">
        <v>4</v>
      </c>
      <c r="AZ43" s="24">
        <v>0</v>
      </c>
      <c r="BA43" s="24"/>
      <c r="BB43" s="24"/>
      <c r="BC43" s="24"/>
      <c r="BD43" s="24"/>
      <c r="BE43" s="24"/>
      <c r="BF43" s="24">
        <v>0</v>
      </c>
    </row>
    <row r="44" spans="1:58" x14ac:dyDescent="0.35">
      <c r="W44" s="46" t="s">
        <v>138</v>
      </c>
      <c r="X44" s="46"/>
      <c r="Y44" s="46"/>
      <c r="Z44" s="46"/>
      <c r="AA44" s="46"/>
      <c r="AB44" s="47"/>
      <c r="AC44" s="47"/>
      <c r="AD44" s="47">
        <v>15957.5</v>
      </c>
      <c r="AE44" s="47"/>
      <c r="AF44" s="47"/>
      <c r="AG44" s="47"/>
      <c r="AH44" s="47">
        <v>15957.5</v>
      </c>
      <c r="AX44">
        <v>2019</v>
      </c>
      <c r="AY44">
        <v>12</v>
      </c>
      <c r="AZ44" s="24">
        <v>0</v>
      </c>
      <c r="BA44" s="24"/>
      <c r="BB44" s="24"/>
      <c r="BC44" s="24"/>
      <c r="BD44" s="24"/>
      <c r="BE44" s="24"/>
      <c r="BF44" s="24">
        <v>0</v>
      </c>
    </row>
    <row r="45" spans="1:58" x14ac:dyDescent="0.35">
      <c r="W45" t="s">
        <v>7</v>
      </c>
      <c r="X45">
        <v>2020</v>
      </c>
      <c r="Y45">
        <v>6</v>
      </c>
      <c r="Z45" s="71">
        <v>43984</v>
      </c>
      <c r="AA45" t="s">
        <v>10</v>
      </c>
      <c r="AB45" s="24">
        <v>0</v>
      </c>
      <c r="AC45" s="24"/>
      <c r="AD45" s="24"/>
      <c r="AE45" s="24"/>
      <c r="AF45" s="24"/>
      <c r="AG45" s="24"/>
      <c r="AH45" s="24">
        <v>0</v>
      </c>
      <c r="AX45">
        <v>2022</v>
      </c>
      <c r="AY45">
        <v>3</v>
      </c>
      <c r="AZ45" s="24">
        <v>0</v>
      </c>
      <c r="BA45" s="24"/>
      <c r="BB45" s="24"/>
      <c r="BC45" s="24"/>
      <c r="BD45" s="24"/>
      <c r="BE45" s="24"/>
      <c r="BF45" s="24">
        <v>0</v>
      </c>
    </row>
    <row r="46" spans="1:58" x14ac:dyDescent="0.35">
      <c r="Z46" s="71">
        <v>43999</v>
      </c>
      <c r="AA46" t="s">
        <v>12</v>
      </c>
      <c r="AB46" s="24">
        <v>0</v>
      </c>
      <c r="AC46" s="24"/>
      <c r="AD46" s="24"/>
      <c r="AE46" s="24"/>
      <c r="AF46" s="24"/>
      <c r="AG46" s="24"/>
      <c r="AH46" s="24">
        <v>0</v>
      </c>
      <c r="AY46">
        <v>6</v>
      </c>
      <c r="AZ46" s="24">
        <v>0</v>
      </c>
      <c r="BA46" s="24"/>
      <c r="BB46" s="24"/>
      <c r="BC46" s="24"/>
      <c r="BD46" s="24"/>
      <c r="BE46" s="24"/>
      <c r="BF46" s="24">
        <v>0</v>
      </c>
    </row>
    <row r="47" spans="1:58" x14ac:dyDescent="0.35">
      <c r="Y47">
        <v>7</v>
      </c>
      <c r="Z47" s="71">
        <v>44027</v>
      </c>
      <c r="AA47" t="s">
        <v>27</v>
      </c>
      <c r="AB47" s="24">
        <v>0</v>
      </c>
      <c r="AC47" s="24"/>
      <c r="AD47" s="24"/>
      <c r="AE47" s="24"/>
      <c r="AF47" s="24"/>
      <c r="AG47" s="24"/>
      <c r="AH47" s="24">
        <v>0</v>
      </c>
      <c r="AY47">
        <v>7</v>
      </c>
      <c r="AZ47" s="24">
        <v>0</v>
      </c>
      <c r="BA47" s="24"/>
      <c r="BB47" s="24"/>
      <c r="BC47" s="24"/>
      <c r="BD47" s="24"/>
      <c r="BE47" s="24"/>
      <c r="BF47" s="24">
        <v>0</v>
      </c>
    </row>
    <row r="48" spans="1:58" x14ac:dyDescent="0.35">
      <c r="Y48">
        <v>8</v>
      </c>
      <c r="Z48" s="71">
        <v>44055</v>
      </c>
      <c r="AA48" t="s">
        <v>37</v>
      </c>
      <c r="AB48" s="24">
        <v>0</v>
      </c>
      <c r="AC48" s="24"/>
      <c r="AD48" s="24"/>
      <c r="AE48" s="24"/>
      <c r="AF48" s="24"/>
      <c r="AG48" s="24"/>
      <c r="AH48" s="24">
        <v>0</v>
      </c>
      <c r="AY48">
        <v>8</v>
      </c>
      <c r="AZ48" s="24">
        <v>0</v>
      </c>
      <c r="BA48" s="24"/>
      <c r="BB48" s="24"/>
      <c r="BC48" s="24"/>
      <c r="BD48" s="24"/>
      <c r="BE48" s="24"/>
      <c r="BF48" s="24">
        <v>0</v>
      </c>
    </row>
    <row r="49" spans="24:58" x14ac:dyDescent="0.35">
      <c r="Z49" s="71">
        <v>44056</v>
      </c>
      <c r="AA49" t="s">
        <v>38</v>
      </c>
      <c r="AB49" s="24">
        <v>0</v>
      </c>
      <c r="AC49" s="24"/>
      <c r="AD49" s="24"/>
      <c r="AE49" s="24"/>
      <c r="AF49" s="24"/>
      <c r="AG49" s="24"/>
      <c r="AH49" s="24">
        <v>0</v>
      </c>
      <c r="AY49">
        <v>4</v>
      </c>
      <c r="AZ49" s="24">
        <v>0</v>
      </c>
      <c r="BA49" s="24"/>
      <c r="BB49" s="24"/>
      <c r="BC49" s="24"/>
      <c r="BD49" s="24"/>
      <c r="BE49" s="24"/>
      <c r="BF49" s="24">
        <v>0</v>
      </c>
    </row>
    <row r="50" spans="24:58" x14ac:dyDescent="0.35">
      <c r="Z50" s="71">
        <v>44068</v>
      </c>
      <c r="AA50" t="s">
        <v>58</v>
      </c>
      <c r="AB50" s="24">
        <v>0</v>
      </c>
      <c r="AC50" s="24"/>
      <c r="AD50" s="24"/>
      <c r="AE50" s="24"/>
      <c r="AF50" s="24"/>
      <c r="AG50" s="24"/>
      <c r="AH50" s="24">
        <v>0</v>
      </c>
      <c r="AW50" s="46" t="s">
        <v>139</v>
      </c>
      <c r="AX50" s="46"/>
      <c r="AY50" s="46"/>
      <c r="AZ50" s="47">
        <v>0</v>
      </c>
      <c r="BA50" s="47"/>
      <c r="BB50" s="47"/>
      <c r="BC50" s="47"/>
      <c r="BD50" s="47"/>
      <c r="BE50" s="47"/>
      <c r="BF50" s="47">
        <v>0</v>
      </c>
    </row>
    <row r="51" spans="24:58" x14ac:dyDescent="0.35">
      <c r="Y51">
        <v>9</v>
      </c>
      <c r="Z51" s="71">
        <v>44076</v>
      </c>
      <c r="AA51" t="s">
        <v>70</v>
      </c>
      <c r="AB51" s="24">
        <v>0</v>
      </c>
      <c r="AC51" s="24"/>
      <c r="AD51" s="24"/>
      <c r="AE51" s="24"/>
      <c r="AF51" s="24"/>
      <c r="AG51" s="24"/>
      <c r="AH51" s="24">
        <v>0</v>
      </c>
      <c r="AW51" t="s">
        <v>20</v>
      </c>
      <c r="AX51">
        <v>2020</v>
      </c>
      <c r="AY51">
        <v>8</v>
      </c>
      <c r="AZ51" s="24"/>
      <c r="BA51" s="24">
        <v>0</v>
      </c>
      <c r="BB51" s="24"/>
      <c r="BC51" s="24"/>
      <c r="BD51" s="24"/>
      <c r="BE51" s="24"/>
      <c r="BF51" s="24">
        <v>0</v>
      </c>
    </row>
    <row r="52" spans="24:58" x14ac:dyDescent="0.35">
      <c r="Z52" s="71">
        <v>44079</v>
      </c>
      <c r="AA52" t="s">
        <v>95</v>
      </c>
      <c r="AB52" s="24">
        <v>0</v>
      </c>
      <c r="AC52" s="24"/>
      <c r="AD52" s="24"/>
      <c r="AE52" s="24"/>
      <c r="AF52" s="24"/>
      <c r="AG52" s="24"/>
      <c r="AH52" s="24">
        <v>0</v>
      </c>
      <c r="AY52">
        <v>9</v>
      </c>
      <c r="AZ52" s="24"/>
      <c r="BA52" s="24">
        <v>0</v>
      </c>
      <c r="BB52" s="24"/>
      <c r="BC52" s="24"/>
      <c r="BD52" s="24"/>
      <c r="BE52" s="24"/>
      <c r="BF52" s="24">
        <v>0</v>
      </c>
    </row>
    <row r="53" spans="24:58" x14ac:dyDescent="0.35">
      <c r="Z53" s="71">
        <v>44091</v>
      </c>
      <c r="AA53" t="s">
        <v>104</v>
      </c>
      <c r="AB53" s="24">
        <v>0</v>
      </c>
      <c r="AC53" s="24"/>
      <c r="AD53" s="24"/>
      <c r="AE53" s="24"/>
      <c r="AF53" s="24"/>
      <c r="AG53" s="24"/>
      <c r="AH53" s="24">
        <v>0</v>
      </c>
      <c r="AY53">
        <v>10</v>
      </c>
      <c r="AZ53" s="24"/>
      <c r="BA53" s="24">
        <v>0</v>
      </c>
      <c r="BB53" s="24"/>
      <c r="BC53" s="24"/>
      <c r="BD53" s="24"/>
      <c r="BE53" s="24"/>
      <c r="BF53" s="24">
        <v>0</v>
      </c>
    </row>
    <row r="54" spans="24:58" x14ac:dyDescent="0.35">
      <c r="Z54" s="71">
        <v>44097</v>
      </c>
      <c r="AA54" t="s">
        <v>107</v>
      </c>
      <c r="AB54" s="24">
        <v>0</v>
      </c>
      <c r="AC54" s="24"/>
      <c r="AD54" s="24"/>
      <c r="AE54" s="24"/>
      <c r="AF54" s="24"/>
      <c r="AG54" s="24"/>
      <c r="AH54" s="24">
        <v>0</v>
      </c>
      <c r="AY54">
        <v>11</v>
      </c>
      <c r="AZ54" s="24"/>
      <c r="BA54" s="24">
        <v>0</v>
      </c>
      <c r="BB54" s="24"/>
      <c r="BC54" s="24"/>
      <c r="BD54" s="24"/>
      <c r="BE54" s="24"/>
      <c r="BF54" s="24">
        <v>0</v>
      </c>
    </row>
    <row r="55" spans="24:58" x14ac:dyDescent="0.35">
      <c r="Z55" s="71">
        <v>44100</v>
      </c>
      <c r="AA55" t="s">
        <v>109</v>
      </c>
      <c r="AB55" s="24">
        <v>0</v>
      </c>
      <c r="AC55" s="24"/>
      <c r="AD55" s="24"/>
      <c r="AE55" s="24"/>
      <c r="AF55" s="24"/>
      <c r="AG55" s="24"/>
      <c r="AH55" s="24">
        <v>0</v>
      </c>
      <c r="AY55">
        <v>12</v>
      </c>
      <c r="AZ55" s="24"/>
      <c r="BA55" s="24">
        <v>0</v>
      </c>
      <c r="BB55" s="24"/>
      <c r="BC55" s="24"/>
      <c r="BD55" s="24"/>
      <c r="BE55" s="24"/>
      <c r="BF55" s="24">
        <v>0</v>
      </c>
    </row>
    <row r="56" spans="24:58" x14ac:dyDescent="0.35">
      <c r="Y56">
        <v>10</v>
      </c>
      <c r="Z56" s="71">
        <v>44116</v>
      </c>
      <c r="AA56" t="s">
        <v>120</v>
      </c>
      <c r="AB56" s="24">
        <v>0</v>
      </c>
      <c r="AC56" s="24"/>
      <c r="AD56" s="24"/>
      <c r="AE56" s="24"/>
      <c r="AF56" s="24"/>
      <c r="AG56" s="24"/>
      <c r="AH56" s="24">
        <v>0</v>
      </c>
      <c r="AX56">
        <v>2021</v>
      </c>
      <c r="AY56">
        <v>1</v>
      </c>
      <c r="AZ56" s="24">
        <v>0</v>
      </c>
      <c r="BA56" s="24">
        <v>0</v>
      </c>
      <c r="BB56" s="24"/>
      <c r="BC56" s="24"/>
      <c r="BD56" s="24"/>
      <c r="BE56" s="24"/>
      <c r="BF56" s="24">
        <v>0</v>
      </c>
    </row>
    <row r="57" spans="24:58" x14ac:dyDescent="0.35">
      <c r="Z57" s="71">
        <v>44123</v>
      </c>
      <c r="AA57" t="s">
        <v>126</v>
      </c>
      <c r="AB57" s="24">
        <v>0</v>
      </c>
      <c r="AC57" s="24"/>
      <c r="AD57" s="24"/>
      <c r="AE57" s="24"/>
      <c r="AF57" s="24"/>
      <c r="AG57" s="24"/>
      <c r="AH57" s="24">
        <v>0</v>
      </c>
      <c r="AY57">
        <v>2</v>
      </c>
      <c r="AZ57" s="24"/>
      <c r="BA57" s="24">
        <v>0</v>
      </c>
      <c r="BB57" s="24"/>
      <c r="BC57" s="24"/>
      <c r="BD57" s="24"/>
      <c r="BE57" s="24"/>
      <c r="BF57" s="24">
        <v>0</v>
      </c>
    </row>
    <row r="58" spans="24:58" x14ac:dyDescent="0.35">
      <c r="Z58" s="71">
        <v>44135</v>
      </c>
      <c r="AA58" t="s">
        <v>152</v>
      </c>
      <c r="AB58" s="24">
        <v>0</v>
      </c>
      <c r="AC58" s="24"/>
      <c r="AD58" s="24"/>
      <c r="AE58" s="24"/>
      <c r="AF58" s="24"/>
      <c r="AG58" s="24"/>
      <c r="AH58" s="24">
        <v>0</v>
      </c>
      <c r="AY58">
        <v>3</v>
      </c>
      <c r="AZ58" s="24"/>
      <c r="BA58" s="24">
        <v>0</v>
      </c>
      <c r="BB58" s="24"/>
      <c r="BC58" s="24"/>
      <c r="BD58" s="24"/>
      <c r="BE58" s="24"/>
      <c r="BF58" s="24">
        <v>0</v>
      </c>
    </row>
    <row r="59" spans="24:58" x14ac:dyDescent="0.35">
      <c r="Y59">
        <v>11</v>
      </c>
      <c r="Z59" s="71">
        <v>44145</v>
      </c>
      <c r="AA59" t="s">
        <v>158</v>
      </c>
      <c r="AB59" s="24">
        <v>0</v>
      </c>
      <c r="AC59" s="24"/>
      <c r="AD59" s="24"/>
      <c r="AE59" s="24"/>
      <c r="AF59" s="24"/>
      <c r="AG59" s="24"/>
      <c r="AH59" s="24">
        <v>0</v>
      </c>
      <c r="AY59">
        <v>5</v>
      </c>
      <c r="AZ59" s="24"/>
      <c r="BA59" s="24">
        <v>0</v>
      </c>
      <c r="BB59" s="24"/>
      <c r="BC59" s="24"/>
      <c r="BD59" s="24"/>
      <c r="BE59" s="24"/>
      <c r="BF59" s="24">
        <v>0</v>
      </c>
    </row>
    <row r="60" spans="24:58" x14ac:dyDescent="0.35">
      <c r="Z60" s="71">
        <v>44153</v>
      </c>
      <c r="AA60" t="s">
        <v>170</v>
      </c>
      <c r="AB60" s="24">
        <v>0</v>
      </c>
      <c r="AC60" s="24"/>
      <c r="AD60" s="24"/>
      <c r="AE60" s="24"/>
      <c r="AF60" s="24"/>
      <c r="AG60" s="24"/>
      <c r="AH60" s="24">
        <v>0</v>
      </c>
      <c r="AY60">
        <v>10</v>
      </c>
      <c r="AZ60" s="24"/>
      <c r="BA60" s="24">
        <v>0</v>
      </c>
      <c r="BB60" s="24"/>
      <c r="BC60" s="24"/>
      <c r="BD60" s="24"/>
      <c r="BE60" s="24"/>
      <c r="BF60" s="24">
        <v>0</v>
      </c>
    </row>
    <row r="61" spans="24:58" x14ac:dyDescent="0.35">
      <c r="Z61" s="71">
        <v>44159</v>
      </c>
      <c r="AA61" t="s">
        <v>171</v>
      </c>
      <c r="AB61" s="24">
        <v>0</v>
      </c>
      <c r="AC61" s="24"/>
      <c r="AD61" s="24"/>
      <c r="AE61" s="24"/>
      <c r="AF61" s="24"/>
      <c r="AG61" s="24"/>
      <c r="AH61" s="24">
        <v>0</v>
      </c>
      <c r="AY61">
        <v>11</v>
      </c>
      <c r="AZ61" s="24"/>
      <c r="BA61" s="24">
        <v>0</v>
      </c>
      <c r="BB61" s="24"/>
      <c r="BC61" s="24"/>
      <c r="BD61" s="24"/>
      <c r="BE61" s="24"/>
      <c r="BF61" s="24">
        <v>0</v>
      </c>
    </row>
    <row r="62" spans="24:58" x14ac:dyDescent="0.35">
      <c r="Z62" s="71">
        <v>44162</v>
      </c>
      <c r="AA62" t="s">
        <v>186</v>
      </c>
      <c r="AB62" s="24">
        <v>0</v>
      </c>
      <c r="AC62" s="24"/>
      <c r="AD62" s="24"/>
      <c r="AE62" s="24"/>
      <c r="AF62" s="24"/>
      <c r="AG62" s="24"/>
      <c r="AH62" s="24">
        <v>0</v>
      </c>
      <c r="AY62">
        <v>12</v>
      </c>
      <c r="AZ62" s="24"/>
      <c r="BA62" s="24">
        <v>0</v>
      </c>
      <c r="BB62" s="24"/>
      <c r="BC62" s="24"/>
      <c r="BD62" s="24"/>
      <c r="BE62" s="24"/>
      <c r="BF62" s="24">
        <v>0</v>
      </c>
    </row>
    <row r="63" spans="24:58" x14ac:dyDescent="0.35">
      <c r="Y63">
        <v>12</v>
      </c>
      <c r="Z63" s="71">
        <v>44180</v>
      </c>
      <c r="AA63" t="s">
        <v>215</v>
      </c>
      <c r="AB63" s="24">
        <v>0</v>
      </c>
      <c r="AC63" s="24"/>
      <c r="AD63" s="24"/>
      <c r="AE63" s="24"/>
      <c r="AF63" s="24"/>
      <c r="AG63" s="24"/>
      <c r="AH63" s="24">
        <v>0</v>
      </c>
      <c r="AX63">
        <v>2022</v>
      </c>
      <c r="AY63">
        <v>1</v>
      </c>
      <c r="AZ63" s="24"/>
      <c r="BA63" s="24">
        <v>0</v>
      </c>
      <c r="BB63" s="24"/>
      <c r="BC63" s="24"/>
      <c r="BD63" s="24"/>
      <c r="BE63" s="24"/>
      <c r="BF63" s="24">
        <v>0</v>
      </c>
    </row>
    <row r="64" spans="24:58" x14ac:dyDescent="0.35">
      <c r="X64">
        <v>2021</v>
      </c>
      <c r="Y64">
        <v>1</v>
      </c>
      <c r="Z64" s="71">
        <v>44225</v>
      </c>
      <c r="AA64" t="s">
        <v>258</v>
      </c>
      <c r="AB64" s="24">
        <v>0</v>
      </c>
      <c r="AC64" s="24"/>
      <c r="AD64" s="24"/>
      <c r="AE64" s="24"/>
      <c r="AF64" s="24"/>
      <c r="AG64" s="24"/>
      <c r="AH64" s="24">
        <v>0</v>
      </c>
      <c r="AY64">
        <v>2</v>
      </c>
      <c r="AZ64" s="24"/>
      <c r="BA64" s="24">
        <v>0</v>
      </c>
      <c r="BB64" s="24"/>
      <c r="BC64" s="24"/>
      <c r="BD64" s="24"/>
      <c r="BE64" s="24"/>
      <c r="BF64" s="24">
        <v>0</v>
      </c>
    </row>
    <row r="65" spans="23:58" x14ac:dyDescent="0.35">
      <c r="Y65">
        <v>2</v>
      </c>
      <c r="Z65" s="71">
        <v>44246</v>
      </c>
      <c r="AA65" t="s">
        <v>279</v>
      </c>
      <c r="AB65" s="24">
        <v>0</v>
      </c>
      <c r="AC65" s="24"/>
      <c r="AD65" s="24"/>
      <c r="AE65" s="24"/>
      <c r="AF65" s="24"/>
      <c r="AG65" s="24"/>
      <c r="AH65" s="24">
        <v>0</v>
      </c>
      <c r="AY65">
        <v>5</v>
      </c>
      <c r="AZ65" s="24"/>
      <c r="BA65" s="24">
        <v>0</v>
      </c>
      <c r="BB65" s="24"/>
      <c r="BC65" s="24"/>
      <c r="BD65" s="24"/>
      <c r="BE65" s="24"/>
      <c r="BF65" s="24">
        <v>0</v>
      </c>
    </row>
    <row r="66" spans="23:58" x14ac:dyDescent="0.35">
      <c r="Y66">
        <v>5</v>
      </c>
      <c r="Z66" s="71">
        <v>44323</v>
      </c>
      <c r="AA66" t="s">
        <v>344</v>
      </c>
      <c r="AB66" s="24">
        <v>0</v>
      </c>
      <c r="AC66" s="24"/>
      <c r="AD66" s="24"/>
      <c r="AE66" s="24"/>
      <c r="AF66" s="24"/>
      <c r="AG66" s="24"/>
      <c r="AH66" s="24">
        <v>0</v>
      </c>
      <c r="AY66">
        <v>6</v>
      </c>
      <c r="AZ66" s="24"/>
      <c r="BA66" s="24">
        <v>0</v>
      </c>
      <c r="BB66" s="24"/>
      <c r="BC66" s="24"/>
      <c r="BD66" s="24"/>
      <c r="BE66" s="24"/>
      <c r="BF66" s="24">
        <v>0</v>
      </c>
    </row>
    <row r="67" spans="23:58" x14ac:dyDescent="0.35">
      <c r="Y67">
        <v>9</v>
      </c>
      <c r="Z67" s="71">
        <v>44464</v>
      </c>
      <c r="AA67" t="s">
        <v>382</v>
      </c>
      <c r="AB67" s="24">
        <v>0</v>
      </c>
      <c r="AC67" s="24"/>
      <c r="AD67" s="24"/>
      <c r="AE67" s="24"/>
      <c r="AF67" s="24"/>
      <c r="AG67" s="24"/>
      <c r="AH67" s="24">
        <v>0</v>
      </c>
      <c r="AY67">
        <v>9</v>
      </c>
      <c r="AZ67" s="24"/>
      <c r="BA67" s="24">
        <v>7521</v>
      </c>
      <c r="BB67" s="24"/>
      <c r="BC67" s="24"/>
      <c r="BD67" s="24"/>
      <c r="BE67" s="24"/>
      <c r="BF67" s="24">
        <v>7521</v>
      </c>
    </row>
    <row r="68" spans="23:58" x14ac:dyDescent="0.35">
      <c r="Y68">
        <v>10</v>
      </c>
      <c r="Z68" s="71">
        <v>44495</v>
      </c>
      <c r="AA68" t="s">
        <v>449</v>
      </c>
      <c r="AB68" s="24">
        <v>0</v>
      </c>
      <c r="AC68" s="24"/>
      <c r="AD68" s="24"/>
      <c r="AE68" s="24"/>
      <c r="AF68" s="24"/>
      <c r="AG68" s="24"/>
      <c r="AH68" s="24">
        <v>0</v>
      </c>
      <c r="AY68">
        <v>4</v>
      </c>
      <c r="AZ68" s="24"/>
      <c r="BA68" s="24">
        <v>0</v>
      </c>
      <c r="BB68" s="24"/>
      <c r="BC68" s="24"/>
      <c r="BD68" s="24"/>
      <c r="BE68" s="24"/>
      <c r="BF68" s="24">
        <v>0</v>
      </c>
    </row>
    <row r="69" spans="23:58" x14ac:dyDescent="0.35">
      <c r="Y69">
        <v>12</v>
      </c>
      <c r="Z69" s="71">
        <v>44558</v>
      </c>
      <c r="AA69" t="s">
        <v>540</v>
      </c>
      <c r="AB69" s="24">
        <v>0</v>
      </c>
      <c r="AC69" s="24"/>
      <c r="AD69" s="24"/>
      <c r="AE69" s="24"/>
      <c r="AF69" s="24"/>
      <c r="AG69" s="24"/>
      <c r="AH69" s="24">
        <v>0</v>
      </c>
      <c r="AW69" s="46" t="s">
        <v>140</v>
      </c>
      <c r="AX69" s="46"/>
      <c r="AY69" s="46"/>
      <c r="AZ69" s="47">
        <v>0</v>
      </c>
      <c r="BA69" s="47">
        <v>7521</v>
      </c>
      <c r="BB69" s="47"/>
      <c r="BC69" s="47"/>
      <c r="BD69" s="47"/>
      <c r="BE69" s="47"/>
      <c r="BF69" s="47">
        <v>7521</v>
      </c>
    </row>
    <row r="70" spans="23:58" x14ac:dyDescent="0.35">
      <c r="Y70">
        <v>4</v>
      </c>
      <c r="Z70" s="71">
        <v>44295</v>
      </c>
      <c r="AA70" t="s">
        <v>333</v>
      </c>
      <c r="AB70" s="24">
        <v>0</v>
      </c>
      <c r="AC70" s="24"/>
      <c r="AD70" s="24"/>
      <c r="AE70" s="24"/>
      <c r="AF70" s="24"/>
      <c r="AG70" s="24"/>
      <c r="AH70" s="24">
        <v>0</v>
      </c>
      <c r="AW70" t="s">
        <v>43</v>
      </c>
      <c r="AX70">
        <v>2020</v>
      </c>
      <c r="AY70">
        <v>8</v>
      </c>
      <c r="AZ70" s="24">
        <v>0</v>
      </c>
      <c r="BA70" s="24"/>
      <c r="BB70" s="24"/>
      <c r="BC70" s="24"/>
      <c r="BD70" s="24"/>
      <c r="BE70" s="24"/>
      <c r="BF70" s="24">
        <v>0</v>
      </c>
    </row>
    <row r="71" spans="23:58" x14ac:dyDescent="0.35">
      <c r="X71">
        <v>2019</v>
      </c>
      <c r="Y71">
        <v>12</v>
      </c>
      <c r="Z71" s="71">
        <v>43822</v>
      </c>
      <c r="AA71" t="s">
        <v>317</v>
      </c>
      <c r="AB71" s="24">
        <v>0</v>
      </c>
      <c r="AC71" s="24"/>
      <c r="AD71" s="24"/>
      <c r="AE71" s="24"/>
      <c r="AF71" s="24"/>
      <c r="AG71" s="24"/>
      <c r="AH71" s="24">
        <v>0</v>
      </c>
      <c r="AY71">
        <v>11</v>
      </c>
      <c r="AZ71" s="24">
        <v>0</v>
      </c>
      <c r="BA71" s="24"/>
      <c r="BB71" s="24"/>
      <c r="BC71" s="24"/>
      <c r="BD71" s="24"/>
      <c r="BE71" s="24"/>
      <c r="BF71" s="24">
        <v>0</v>
      </c>
    </row>
    <row r="72" spans="23:58" x14ac:dyDescent="0.35">
      <c r="X72">
        <v>2022</v>
      </c>
      <c r="Y72">
        <v>3</v>
      </c>
      <c r="Z72" s="71">
        <v>44649</v>
      </c>
      <c r="AA72" t="s">
        <v>670</v>
      </c>
      <c r="AB72" s="24">
        <v>0</v>
      </c>
      <c r="AC72" s="24"/>
      <c r="AD72" s="24"/>
      <c r="AE72" s="24"/>
      <c r="AF72" s="24"/>
      <c r="AG72" s="24"/>
      <c r="AH72" s="24">
        <v>0</v>
      </c>
      <c r="AX72">
        <v>2021</v>
      </c>
      <c r="AY72">
        <v>10</v>
      </c>
      <c r="AZ72" s="24">
        <v>0</v>
      </c>
      <c r="BA72" s="24"/>
      <c r="BB72" s="24"/>
      <c r="BC72" s="24"/>
      <c r="BD72" s="24"/>
      <c r="BE72" s="24"/>
      <c r="BF72" s="24">
        <v>0</v>
      </c>
    </row>
    <row r="73" spans="23:58" x14ac:dyDescent="0.35">
      <c r="Y73">
        <v>6</v>
      </c>
      <c r="Z73" s="71">
        <v>44719</v>
      </c>
      <c r="AA73" t="s">
        <v>838</v>
      </c>
      <c r="AB73" s="24">
        <v>0</v>
      </c>
      <c r="AC73" s="24"/>
      <c r="AD73" s="24"/>
      <c r="AE73" s="24"/>
      <c r="AF73" s="24"/>
      <c r="AG73" s="24"/>
      <c r="AH73" s="24">
        <v>0</v>
      </c>
      <c r="AX73">
        <v>2022</v>
      </c>
      <c r="AY73">
        <v>1</v>
      </c>
      <c r="AZ73" s="24">
        <v>0</v>
      </c>
      <c r="BA73" s="24"/>
      <c r="BB73" s="24"/>
      <c r="BC73" s="24"/>
      <c r="BD73" s="24"/>
      <c r="BE73" s="24"/>
      <c r="BF73" s="24">
        <v>0</v>
      </c>
    </row>
    <row r="74" spans="23:58" x14ac:dyDescent="0.35">
      <c r="Z74" s="71">
        <v>44726</v>
      </c>
      <c r="AA74" t="s">
        <v>846</v>
      </c>
      <c r="AB74" s="24">
        <v>0</v>
      </c>
      <c r="AC74" s="24"/>
      <c r="AD74" s="24"/>
      <c r="AE74" s="24"/>
      <c r="AF74" s="24"/>
      <c r="AG74" s="24"/>
      <c r="AH74" s="24">
        <v>0</v>
      </c>
      <c r="AY74">
        <v>2</v>
      </c>
      <c r="AZ74" s="24">
        <v>0</v>
      </c>
      <c r="BA74" s="24"/>
      <c r="BB74" s="24"/>
      <c r="BC74" s="24"/>
      <c r="BD74" s="24"/>
      <c r="BE74" s="24"/>
      <c r="BF74" s="24">
        <v>0</v>
      </c>
    </row>
    <row r="75" spans="23:58" x14ac:dyDescent="0.35">
      <c r="Y75">
        <v>7</v>
      </c>
      <c r="Z75" s="71">
        <v>44765</v>
      </c>
      <c r="AA75" t="s">
        <v>878</v>
      </c>
      <c r="AB75" s="24">
        <v>0</v>
      </c>
      <c r="AC75" s="24"/>
      <c r="AD75" s="24"/>
      <c r="AE75" s="24"/>
      <c r="AF75" s="24"/>
      <c r="AG75" s="24"/>
      <c r="AH75" s="24">
        <v>0</v>
      </c>
      <c r="AY75">
        <v>3</v>
      </c>
      <c r="AZ75" s="24">
        <v>0</v>
      </c>
      <c r="BA75" s="24"/>
      <c r="BB75" s="24"/>
      <c r="BC75" s="24"/>
      <c r="BD75" s="24"/>
      <c r="BE75" s="24"/>
      <c r="BF75" s="24">
        <v>0</v>
      </c>
    </row>
    <row r="76" spans="23:58" x14ac:dyDescent="0.35">
      <c r="Y76">
        <v>8</v>
      </c>
      <c r="Z76" s="71">
        <v>44779</v>
      </c>
      <c r="AA76" t="s">
        <v>907</v>
      </c>
      <c r="AB76" s="24">
        <v>0</v>
      </c>
      <c r="AC76" s="24"/>
      <c r="AD76" s="24"/>
      <c r="AE76" s="24"/>
      <c r="AF76" s="24"/>
      <c r="AG76" s="24"/>
      <c r="AH76" s="24">
        <v>0</v>
      </c>
      <c r="AY76">
        <v>5</v>
      </c>
      <c r="AZ76" s="24">
        <v>0</v>
      </c>
      <c r="BA76" s="24"/>
      <c r="BB76" s="24"/>
      <c r="BC76" s="24"/>
      <c r="BD76" s="24"/>
      <c r="BE76" s="24"/>
      <c r="BF76" s="24">
        <v>0</v>
      </c>
    </row>
    <row r="77" spans="23:58" x14ac:dyDescent="0.35">
      <c r="Y77">
        <v>4</v>
      </c>
      <c r="Z77" s="71">
        <v>44672</v>
      </c>
      <c r="AA77" t="s">
        <v>724</v>
      </c>
      <c r="AB77" s="24">
        <v>0</v>
      </c>
      <c r="AC77" s="24"/>
      <c r="AD77" s="24"/>
      <c r="AE77" s="24"/>
      <c r="AF77" s="24"/>
      <c r="AG77" s="24"/>
      <c r="AH77" s="24">
        <v>0</v>
      </c>
      <c r="AY77">
        <v>6</v>
      </c>
      <c r="AZ77" s="24">
        <v>0</v>
      </c>
      <c r="BA77" s="24"/>
      <c r="BB77" s="24"/>
      <c r="BC77" s="24"/>
      <c r="BD77" s="24"/>
      <c r="BE77" s="24"/>
      <c r="BF77" s="24">
        <v>0</v>
      </c>
    </row>
    <row r="78" spans="23:58" x14ac:dyDescent="0.35">
      <c r="Z78" s="71">
        <v>44673</v>
      </c>
      <c r="AA78" t="s">
        <v>724</v>
      </c>
      <c r="AB78" s="24">
        <v>0</v>
      </c>
      <c r="AC78" s="24"/>
      <c r="AD78" s="24"/>
      <c r="AE78" s="24"/>
      <c r="AF78" s="24"/>
      <c r="AG78" s="24"/>
      <c r="AH78" s="24">
        <v>0</v>
      </c>
      <c r="AW78" s="46" t="s">
        <v>141</v>
      </c>
      <c r="AX78" s="46"/>
      <c r="AY78" s="46"/>
      <c r="AZ78" s="47">
        <v>0</v>
      </c>
      <c r="BA78" s="47"/>
      <c r="BB78" s="47"/>
      <c r="BC78" s="47"/>
      <c r="BD78" s="47"/>
      <c r="BE78" s="47"/>
      <c r="BF78" s="47">
        <v>0</v>
      </c>
    </row>
    <row r="79" spans="23:58" x14ac:dyDescent="0.35">
      <c r="W79" s="46" t="s">
        <v>139</v>
      </c>
      <c r="X79" s="46"/>
      <c r="Y79" s="46"/>
      <c r="Z79" s="46"/>
      <c r="AA79" s="46"/>
      <c r="AB79" s="47">
        <v>0</v>
      </c>
      <c r="AC79" s="47"/>
      <c r="AD79" s="47"/>
      <c r="AE79" s="47"/>
      <c r="AF79" s="47"/>
      <c r="AG79" s="47"/>
      <c r="AH79" s="47">
        <v>0</v>
      </c>
      <c r="AW79" t="s">
        <v>23</v>
      </c>
      <c r="AX79">
        <v>2020</v>
      </c>
      <c r="AY79">
        <v>10</v>
      </c>
      <c r="AZ79" s="24"/>
      <c r="BA79" s="24"/>
      <c r="BB79" s="24"/>
      <c r="BC79" s="24">
        <v>0</v>
      </c>
      <c r="BD79" s="24"/>
      <c r="BE79" s="24"/>
      <c r="BF79" s="24">
        <v>0</v>
      </c>
    </row>
    <row r="80" spans="23:58" x14ac:dyDescent="0.35">
      <c r="W80" t="s">
        <v>20</v>
      </c>
      <c r="X80">
        <v>2020</v>
      </c>
      <c r="Y80">
        <v>8</v>
      </c>
      <c r="Z80" s="71">
        <v>44004</v>
      </c>
      <c r="AA80" t="s">
        <v>18</v>
      </c>
      <c r="AB80" s="24"/>
      <c r="AC80" s="24">
        <v>0</v>
      </c>
      <c r="AD80" s="24"/>
      <c r="AE80" s="24"/>
      <c r="AF80" s="24"/>
      <c r="AG80" s="24"/>
      <c r="AH80" s="24">
        <v>0</v>
      </c>
      <c r="AY80">
        <v>11</v>
      </c>
      <c r="AZ80" s="24"/>
      <c r="BA80" s="24"/>
      <c r="BB80" s="24"/>
      <c r="BC80" s="24">
        <v>0</v>
      </c>
      <c r="BD80" s="24"/>
      <c r="BE80" s="24"/>
      <c r="BF80" s="24">
        <v>0</v>
      </c>
    </row>
    <row r="81" spans="24:58" x14ac:dyDescent="0.35">
      <c r="Z81" s="71">
        <v>44026</v>
      </c>
      <c r="AA81" t="s">
        <v>26</v>
      </c>
      <c r="AB81" s="24"/>
      <c r="AC81" s="24">
        <v>0</v>
      </c>
      <c r="AD81" s="24"/>
      <c r="AE81" s="24"/>
      <c r="AF81" s="24"/>
      <c r="AG81" s="24"/>
      <c r="AH81" s="24">
        <v>0</v>
      </c>
      <c r="AY81">
        <v>12</v>
      </c>
      <c r="AZ81" s="24"/>
      <c r="BA81" s="24"/>
      <c r="BB81" s="24"/>
      <c r="BC81" s="24">
        <v>0</v>
      </c>
      <c r="BD81" s="24"/>
      <c r="BE81" s="24"/>
      <c r="BF81" s="24">
        <v>0</v>
      </c>
    </row>
    <row r="82" spans="24:58" x14ac:dyDescent="0.35">
      <c r="Y82">
        <v>9</v>
      </c>
      <c r="Z82" s="71">
        <v>44053</v>
      </c>
      <c r="AA82" t="s">
        <v>36</v>
      </c>
      <c r="AB82" s="24"/>
      <c r="AC82" s="24">
        <v>0</v>
      </c>
      <c r="AD82" s="24"/>
      <c r="AE82" s="24"/>
      <c r="AF82" s="24"/>
      <c r="AG82" s="24"/>
      <c r="AH82" s="24">
        <v>0</v>
      </c>
      <c r="AX82">
        <v>2021</v>
      </c>
      <c r="AY82">
        <v>1</v>
      </c>
      <c r="AZ82" s="24"/>
      <c r="BA82" s="24"/>
      <c r="BB82" s="24"/>
      <c r="BC82" s="24">
        <v>0</v>
      </c>
      <c r="BD82" s="24"/>
      <c r="BE82" s="24"/>
      <c r="BF82" s="24">
        <v>0</v>
      </c>
    </row>
    <row r="83" spans="24:58" x14ac:dyDescent="0.35">
      <c r="Y83">
        <v>10</v>
      </c>
      <c r="Z83" s="71">
        <v>44062</v>
      </c>
      <c r="AA83" t="s">
        <v>40</v>
      </c>
      <c r="AB83" s="24"/>
      <c r="AC83" s="24">
        <v>0</v>
      </c>
      <c r="AD83" s="24"/>
      <c r="AE83" s="24"/>
      <c r="AF83" s="24"/>
      <c r="AG83" s="24"/>
      <c r="AH83" s="24">
        <v>0</v>
      </c>
      <c r="AY83">
        <v>2</v>
      </c>
      <c r="AZ83" s="24"/>
      <c r="BA83" s="24"/>
      <c r="BB83" s="24"/>
      <c r="BC83" s="24">
        <v>0</v>
      </c>
      <c r="BD83" s="24"/>
      <c r="BE83" s="24"/>
      <c r="BF83" s="24">
        <v>0</v>
      </c>
    </row>
    <row r="84" spans="24:58" x14ac:dyDescent="0.35">
      <c r="Z84" s="71">
        <v>44067</v>
      </c>
      <c r="AA84" t="s">
        <v>55</v>
      </c>
      <c r="AB84" s="24"/>
      <c r="AC84" s="24">
        <v>0</v>
      </c>
      <c r="AD84" s="24"/>
      <c r="AE84" s="24"/>
      <c r="AF84" s="24"/>
      <c r="AG84" s="24"/>
      <c r="AH84" s="24">
        <v>0</v>
      </c>
      <c r="AY84">
        <v>6</v>
      </c>
      <c r="AZ84" s="24"/>
      <c r="BA84" s="24"/>
      <c r="BB84" s="24"/>
      <c r="BC84" s="24"/>
      <c r="BD84" s="24">
        <v>0</v>
      </c>
      <c r="BE84" s="24"/>
      <c r="BF84" s="24">
        <v>0</v>
      </c>
    </row>
    <row r="85" spans="24:58" x14ac:dyDescent="0.35">
      <c r="Y85">
        <v>11</v>
      </c>
      <c r="Z85" s="71">
        <v>44109</v>
      </c>
      <c r="AA85" t="s">
        <v>113</v>
      </c>
      <c r="AB85" s="24"/>
      <c r="AC85" s="24">
        <v>0</v>
      </c>
      <c r="AD85" s="24"/>
      <c r="AE85" s="24"/>
      <c r="AF85" s="24"/>
      <c r="AG85" s="24"/>
      <c r="AH85" s="24">
        <v>0</v>
      </c>
      <c r="AY85">
        <v>7</v>
      </c>
      <c r="AZ85" s="24"/>
      <c r="BA85" s="24"/>
      <c r="BB85" s="24"/>
      <c r="BC85" s="24"/>
      <c r="BD85" s="24">
        <v>0</v>
      </c>
      <c r="BE85" s="24"/>
      <c r="BF85" s="24">
        <v>0</v>
      </c>
    </row>
    <row r="86" spans="24:58" x14ac:dyDescent="0.35">
      <c r="Y86">
        <v>12</v>
      </c>
      <c r="Z86" s="71">
        <v>44121</v>
      </c>
      <c r="AA86" t="s">
        <v>122</v>
      </c>
      <c r="AB86" s="24"/>
      <c r="AC86" s="24">
        <v>0</v>
      </c>
      <c r="AD86" s="24"/>
      <c r="AE86" s="24"/>
      <c r="AF86" s="24"/>
      <c r="AG86" s="24"/>
      <c r="AH86" s="24">
        <v>0</v>
      </c>
      <c r="AY86">
        <v>8</v>
      </c>
      <c r="AZ86" s="24"/>
      <c r="BA86" s="24"/>
      <c r="BB86" s="24"/>
      <c r="BC86" s="24"/>
      <c r="BD86" s="24">
        <v>0</v>
      </c>
      <c r="BE86" s="24"/>
      <c r="BF86" s="24">
        <v>0</v>
      </c>
    </row>
    <row r="87" spans="24:58" x14ac:dyDescent="0.35">
      <c r="AA87" t="s">
        <v>124</v>
      </c>
      <c r="AB87" s="24"/>
      <c r="AC87" s="24">
        <v>0</v>
      </c>
      <c r="AD87" s="24"/>
      <c r="AE87" s="24"/>
      <c r="AF87" s="24"/>
      <c r="AG87" s="24"/>
      <c r="AH87" s="24">
        <v>0</v>
      </c>
      <c r="AY87">
        <v>12</v>
      </c>
      <c r="AZ87" s="24"/>
      <c r="BA87" s="24"/>
      <c r="BB87" s="24"/>
      <c r="BC87" s="24"/>
      <c r="BD87" s="24">
        <v>0</v>
      </c>
      <c r="BE87" s="24"/>
      <c r="BF87" s="24">
        <v>0</v>
      </c>
    </row>
    <row r="88" spans="24:58" x14ac:dyDescent="0.35">
      <c r="Z88" s="71">
        <v>44130</v>
      </c>
      <c r="AA88" t="s">
        <v>134</v>
      </c>
      <c r="AB88" s="24"/>
      <c r="AC88" s="24">
        <v>0</v>
      </c>
      <c r="AD88" s="24"/>
      <c r="AE88" s="24"/>
      <c r="AF88" s="24"/>
      <c r="AG88" s="24"/>
      <c r="AH88" s="24">
        <v>0</v>
      </c>
      <c r="AY88">
        <v>4</v>
      </c>
      <c r="AZ88" s="24"/>
      <c r="BA88" s="24"/>
      <c r="BB88" s="24"/>
      <c r="BC88" s="24"/>
      <c r="BD88" s="24">
        <v>0</v>
      </c>
      <c r="BE88" s="24"/>
      <c r="BF88" s="24">
        <v>0</v>
      </c>
    </row>
    <row r="89" spans="24:58" x14ac:dyDescent="0.35">
      <c r="X89">
        <v>2021</v>
      </c>
      <c r="Y89">
        <v>1</v>
      </c>
      <c r="Z89" s="71">
        <v>44159</v>
      </c>
      <c r="AA89" t="s">
        <v>184</v>
      </c>
      <c r="AB89" s="24"/>
      <c r="AC89" s="24">
        <v>0</v>
      </c>
      <c r="AD89" s="24"/>
      <c r="AE89" s="24"/>
      <c r="AF89" s="24"/>
      <c r="AG89" s="24"/>
      <c r="AH89" s="24">
        <v>0</v>
      </c>
      <c r="AX89">
        <v>2022</v>
      </c>
      <c r="AY89">
        <v>1</v>
      </c>
      <c r="AZ89" s="24"/>
      <c r="BA89" s="24"/>
      <c r="BB89" s="24"/>
      <c r="BC89" s="24"/>
      <c r="BD89" s="24">
        <v>0</v>
      </c>
      <c r="BE89" s="24"/>
      <c r="BF89" s="24">
        <v>0</v>
      </c>
    </row>
    <row r="90" spans="24:58" x14ac:dyDescent="0.35">
      <c r="Z90" s="71">
        <v>44205</v>
      </c>
      <c r="AA90" t="s">
        <v>250</v>
      </c>
      <c r="AB90" s="24">
        <v>0</v>
      </c>
      <c r="AC90" s="24"/>
      <c r="AD90" s="24"/>
      <c r="AE90" s="24"/>
      <c r="AF90" s="24"/>
      <c r="AG90" s="24"/>
      <c r="AH90" s="24">
        <v>0</v>
      </c>
      <c r="AY90">
        <v>5</v>
      </c>
      <c r="AZ90" s="24"/>
      <c r="BA90" s="24"/>
      <c r="BB90" s="24"/>
      <c r="BC90" s="24"/>
      <c r="BD90" s="24">
        <v>0</v>
      </c>
      <c r="BE90" s="24"/>
      <c r="BF90" s="24">
        <v>0</v>
      </c>
    </row>
    <row r="91" spans="24:58" x14ac:dyDescent="0.35">
      <c r="Y91">
        <v>2</v>
      </c>
      <c r="Z91" s="71">
        <v>44195</v>
      </c>
      <c r="AA91" t="s">
        <v>221</v>
      </c>
      <c r="AB91" s="24"/>
      <c r="AC91" s="24">
        <v>0</v>
      </c>
      <c r="AD91" s="24"/>
      <c r="AE91" s="24"/>
      <c r="AF91" s="24"/>
      <c r="AG91" s="24"/>
      <c r="AH91" s="24">
        <v>0</v>
      </c>
      <c r="AY91">
        <v>6</v>
      </c>
      <c r="AZ91" s="24"/>
      <c r="BA91" s="24"/>
      <c r="BB91" s="24"/>
      <c r="BC91" s="24"/>
      <c r="BD91" s="24">
        <v>0</v>
      </c>
      <c r="BE91" s="24"/>
      <c r="BF91" s="24">
        <v>0</v>
      </c>
    </row>
    <row r="92" spans="24:58" x14ac:dyDescent="0.35">
      <c r="Y92">
        <v>3</v>
      </c>
      <c r="Z92" s="71">
        <v>44223</v>
      </c>
      <c r="AA92" t="s">
        <v>256</v>
      </c>
      <c r="AB92" s="24"/>
      <c r="AC92" s="24">
        <v>0</v>
      </c>
      <c r="AD92" s="24"/>
      <c r="AE92" s="24"/>
      <c r="AF92" s="24"/>
      <c r="AG92" s="24"/>
      <c r="AH92" s="24">
        <v>0</v>
      </c>
      <c r="AY92">
        <v>9</v>
      </c>
      <c r="AZ92" s="24"/>
      <c r="BA92" s="24"/>
      <c r="BB92" s="24"/>
      <c r="BC92" s="24"/>
      <c r="BD92" s="24">
        <v>10120</v>
      </c>
      <c r="BE92" s="24"/>
      <c r="BF92" s="24">
        <v>10120</v>
      </c>
    </row>
    <row r="93" spans="24:58" x14ac:dyDescent="0.35">
      <c r="Y93">
        <v>5</v>
      </c>
      <c r="Z93" s="71">
        <v>44287</v>
      </c>
      <c r="AA93" t="s">
        <v>329</v>
      </c>
      <c r="AB93" s="24"/>
      <c r="AC93" s="24">
        <v>0</v>
      </c>
      <c r="AD93" s="24"/>
      <c r="AE93" s="24"/>
      <c r="AF93" s="24"/>
      <c r="AG93" s="24"/>
      <c r="AH93" s="24">
        <v>0</v>
      </c>
      <c r="AY93">
        <v>12</v>
      </c>
      <c r="AZ93" s="24"/>
      <c r="BA93" s="24"/>
      <c r="BB93" s="24"/>
      <c r="BC93" s="24"/>
      <c r="BD93" s="24">
        <v>16536.699999999997</v>
      </c>
      <c r="BE93" s="24"/>
      <c r="BF93" s="24">
        <v>16536.699999999997</v>
      </c>
    </row>
    <row r="94" spans="24:58" x14ac:dyDescent="0.35">
      <c r="AA94" t="s">
        <v>330</v>
      </c>
      <c r="AB94" s="24"/>
      <c r="AC94" s="24">
        <v>0</v>
      </c>
      <c r="AD94" s="24"/>
      <c r="AE94" s="24"/>
      <c r="AF94" s="24"/>
      <c r="AG94" s="24"/>
      <c r="AH94" s="24">
        <v>0</v>
      </c>
      <c r="AY94">
        <v>4</v>
      </c>
      <c r="AZ94" s="24">
        <v>0</v>
      </c>
      <c r="BA94" s="24"/>
      <c r="BB94" s="24"/>
      <c r="BC94" s="24"/>
      <c r="BD94" s="24">
        <v>0</v>
      </c>
      <c r="BE94" s="24"/>
      <c r="BF94" s="24">
        <v>0</v>
      </c>
    </row>
    <row r="95" spans="24:58" x14ac:dyDescent="0.35">
      <c r="Z95" s="71">
        <v>44337</v>
      </c>
      <c r="AA95" t="s">
        <v>347</v>
      </c>
      <c r="AB95" s="24"/>
      <c r="AC95" s="24">
        <v>0</v>
      </c>
      <c r="AD95" s="24"/>
      <c r="AE95" s="24"/>
      <c r="AF95" s="24"/>
      <c r="AG95" s="24"/>
      <c r="AH95" s="24">
        <v>0</v>
      </c>
      <c r="AW95" s="46" t="s">
        <v>142</v>
      </c>
      <c r="AX95" s="46"/>
      <c r="AY95" s="46"/>
      <c r="AZ95" s="47">
        <v>0</v>
      </c>
      <c r="BA95" s="47"/>
      <c r="BB95" s="47"/>
      <c r="BC95" s="47">
        <v>0</v>
      </c>
      <c r="BD95" s="47">
        <v>26656.699999999997</v>
      </c>
      <c r="BE95" s="47"/>
      <c r="BF95" s="47">
        <v>26656.699999999997</v>
      </c>
    </row>
    <row r="96" spans="24:58" x14ac:dyDescent="0.35">
      <c r="Y96">
        <v>10</v>
      </c>
      <c r="Z96" s="71">
        <v>44453</v>
      </c>
      <c r="AA96" t="s">
        <v>377</v>
      </c>
      <c r="AB96" s="24"/>
      <c r="AC96" s="24">
        <v>0</v>
      </c>
      <c r="AD96" s="24"/>
      <c r="AE96" s="24"/>
      <c r="AF96" s="24"/>
      <c r="AG96" s="24"/>
      <c r="AH96" s="24">
        <v>0</v>
      </c>
      <c r="AW96" t="s">
        <v>14</v>
      </c>
      <c r="AX96">
        <v>2020</v>
      </c>
      <c r="AY96">
        <v>6</v>
      </c>
      <c r="AZ96" s="24">
        <v>0</v>
      </c>
      <c r="BA96" s="24"/>
      <c r="BB96" s="24"/>
      <c r="BC96" s="24"/>
      <c r="BD96" s="24"/>
      <c r="BE96" s="24"/>
      <c r="BF96" s="24">
        <v>0</v>
      </c>
    </row>
    <row r="97" spans="23:58" x14ac:dyDescent="0.35">
      <c r="Y97">
        <v>11</v>
      </c>
      <c r="Z97" s="71">
        <v>44476</v>
      </c>
      <c r="AA97" t="s">
        <v>410</v>
      </c>
      <c r="AB97" s="24"/>
      <c r="AC97" s="24">
        <v>0</v>
      </c>
      <c r="AD97" s="24"/>
      <c r="AE97" s="24"/>
      <c r="AF97" s="24"/>
      <c r="AG97" s="24"/>
      <c r="AH97" s="24">
        <v>0</v>
      </c>
      <c r="AX97">
        <v>2021</v>
      </c>
      <c r="AY97">
        <v>9</v>
      </c>
      <c r="AZ97" s="24">
        <v>0</v>
      </c>
      <c r="BA97" s="24"/>
      <c r="BB97" s="24"/>
      <c r="BC97" s="24"/>
      <c r="BD97" s="24"/>
      <c r="BE97" s="24"/>
      <c r="BF97" s="24">
        <v>0</v>
      </c>
    </row>
    <row r="98" spans="23:58" x14ac:dyDescent="0.35">
      <c r="Z98" s="71">
        <v>44477</v>
      </c>
      <c r="AA98" t="s">
        <v>412</v>
      </c>
      <c r="AB98" s="24"/>
      <c r="AC98" s="24">
        <v>0</v>
      </c>
      <c r="AD98" s="24"/>
      <c r="AE98" s="24"/>
      <c r="AF98" s="24"/>
      <c r="AG98" s="24"/>
      <c r="AH98" s="24">
        <v>0</v>
      </c>
      <c r="AW98" s="46" t="s">
        <v>143</v>
      </c>
      <c r="AX98" s="46"/>
      <c r="AY98" s="46"/>
      <c r="AZ98" s="47">
        <v>0</v>
      </c>
      <c r="BA98" s="47"/>
      <c r="BB98" s="47"/>
      <c r="BC98" s="47"/>
      <c r="BD98" s="47"/>
      <c r="BE98" s="47"/>
      <c r="BF98" s="47">
        <v>0</v>
      </c>
    </row>
    <row r="99" spans="23:58" x14ac:dyDescent="0.35">
      <c r="Y99">
        <v>12</v>
      </c>
      <c r="Z99" s="71">
        <v>44502</v>
      </c>
      <c r="AA99" t="s">
        <v>465</v>
      </c>
      <c r="AB99" s="24"/>
      <c r="AC99" s="24">
        <v>0</v>
      </c>
      <c r="AD99" s="24"/>
      <c r="AE99" s="24"/>
      <c r="AF99" s="24"/>
      <c r="AG99" s="24"/>
      <c r="AH99" s="24">
        <v>0</v>
      </c>
      <c r="AW99" t="s">
        <v>54</v>
      </c>
      <c r="AX99">
        <v>2020</v>
      </c>
      <c r="AY99">
        <v>8</v>
      </c>
      <c r="AZ99" s="24">
        <v>0</v>
      </c>
      <c r="BA99" s="24"/>
      <c r="BB99" s="24"/>
      <c r="BC99" s="24"/>
      <c r="BD99" s="24"/>
      <c r="BE99" s="24"/>
      <c r="BF99" s="24">
        <v>0</v>
      </c>
    </row>
    <row r="100" spans="23:58" x14ac:dyDescent="0.35">
      <c r="X100">
        <v>2022</v>
      </c>
      <c r="Y100">
        <v>1</v>
      </c>
      <c r="Z100" s="71">
        <v>44523</v>
      </c>
      <c r="AA100" t="s">
        <v>488</v>
      </c>
      <c r="AB100" s="24"/>
      <c r="AC100" s="24">
        <v>0</v>
      </c>
      <c r="AD100" s="24"/>
      <c r="AE100" s="24"/>
      <c r="AF100" s="24"/>
      <c r="AG100" s="24"/>
      <c r="AH100" s="24">
        <v>0</v>
      </c>
      <c r="AY100">
        <v>9</v>
      </c>
      <c r="AZ100" s="24">
        <v>0</v>
      </c>
      <c r="BA100" s="24"/>
      <c r="BB100" s="24"/>
      <c r="BC100" s="24"/>
      <c r="BD100" s="24"/>
      <c r="BE100" s="24"/>
      <c r="BF100" s="24">
        <v>0</v>
      </c>
    </row>
    <row r="101" spans="23:58" x14ac:dyDescent="0.35">
      <c r="Y101">
        <v>2</v>
      </c>
      <c r="Z101" s="71">
        <v>44571</v>
      </c>
      <c r="AA101" t="s">
        <v>559</v>
      </c>
      <c r="AB101" s="24"/>
      <c r="AC101" s="24">
        <v>0</v>
      </c>
      <c r="AD101" s="24"/>
      <c r="AE101" s="24"/>
      <c r="AF101" s="24"/>
      <c r="AG101" s="24"/>
      <c r="AH101" s="24">
        <v>0</v>
      </c>
      <c r="AY101">
        <v>11</v>
      </c>
      <c r="AZ101" s="24">
        <v>0</v>
      </c>
      <c r="BA101" s="24"/>
      <c r="BB101" s="24"/>
      <c r="BC101" s="24"/>
      <c r="BD101" s="24"/>
      <c r="BE101" s="24"/>
      <c r="BF101" s="24">
        <v>0</v>
      </c>
    </row>
    <row r="102" spans="23:58" x14ac:dyDescent="0.35">
      <c r="Y102">
        <v>5</v>
      </c>
      <c r="Z102" s="71">
        <v>44659</v>
      </c>
      <c r="AA102" t="s">
        <v>696</v>
      </c>
      <c r="AB102" s="24"/>
      <c r="AC102" s="24">
        <v>0</v>
      </c>
      <c r="AD102" s="24"/>
      <c r="AE102" s="24"/>
      <c r="AF102" s="24"/>
      <c r="AG102" s="24"/>
      <c r="AH102" s="24">
        <v>0</v>
      </c>
      <c r="AX102">
        <v>2021</v>
      </c>
      <c r="AY102">
        <v>2</v>
      </c>
      <c r="AZ102" s="24">
        <v>0</v>
      </c>
      <c r="BA102" s="24"/>
      <c r="BB102" s="24"/>
      <c r="BC102" s="24"/>
      <c r="BD102" s="24"/>
      <c r="BE102" s="24"/>
      <c r="BF102" s="24">
        <v>0</v>
      </c>
    </row>
    <row r="103" spans="23:58" x14ac:dyDescent="0.35">
      <c r="Y103">
        <v>6</v>
      </c>
      <c r="Z103" s="71">
        <v>44697</v>
      </c>
      <c r="AA103" t="s">
        <v>788</v>
      </c>
      <c r="AB103" s="24"/>
      <c r="AC103" s="24">
        <v>0</v>
      </c>
      <c r="AD103" s="24"/>
      <c r="AE103" s="24"/>
      <c r="AF103" s="24"/>
      <c r="AG103" s="24"/>
      <c r="AH103" s="24">
        <v>0</v>
      </c>
      <c r="AY103">
        <v>10</v>
      </c>
      <c r="AZ103" s="24">
        <v>0</v>
      </c>
      <c r="BA103" s="24"/>
      <c r="BB103" s="24"/>
      <c r="BC103" s="24"/>
      <c r="BD103" s="24"/>
      <c r="BE103" s="24"/>
      <c r="BF103" s="24">
        <v>0</v>
      </c>
    </row>
    <row r="104" spans="23:58" x14ac:dyDescent="0.35">
      <c r="Y104">
        <v>9</v>
      </c>
      <c r="Z104" s="71">
        <v>44788</v>
      </c>
      <c r="AA104" t="s">
        <v>916</v>
      </c>
      <c r="AB104" s="24"/>
      <c r="AC104" s="24">
        <v>7521</v>
      </c>
      <c r="AD104" s="24"/>
      <c r="AE104" s="24"/>
      <c r="AF104" s="24"/>
      <c r="AG104" s="24"/>
      <c r="AH104" s="24">
        <v>7521</v>
      </c>
      <c r="AY104">
        <v>11</v>
      </c>
      <c r="AZ104" s="24">
        <v>0</v>
      </c>
      <c r="BA104" s="24"/>
      <c r="BB104" s="24"/>
      <c r="BC104" s="24"/>
      <c r="BD104" s="24"/>
      <c r="BE104" s="24"/>
      <c r="BF104" s="24">
        <v>0</v>
      </c>
    </row>
    <row r="105" spans="23:58" x14ac:dyDescent="0.35">
      <c r="Y105">
        <v>4</v>
      </c>
      <c r="Z105" s="71">
        <v>44611</v>
      </c>
      <c r="AA105" t="s">
        <v>614</v>
      </c>
      <c r="AB105" s="24"/>
      <c r="AC105" s="24">
        <v>0</v>
      </c>
      <c r="AD105" s="24"/>
      <c r="AE105" s="24"/>
      <c r="AF105" s="24"/>
      <c r="AG105" s="24"/>
      <c r="AH105" s="24">
        <v>0</v>
      </c>
      <c r="AW105" s="46" t="s">
        <v>144</v>
      </c>
      <c r="AX105" s="46"/>
      <c r="AY105" s="46"/>
      <c r="AZ105" s="47">
        <v>0</v>
      </c>
      <c r="BA105" s="47"/>
      <c r="BB105" s="47"/>
      <c r="BC105" s="47"/>
      <c r="BD105" s="47"/>
      <c r="BE105" s="47"/>
      <c r="BF105" s="47">
        <v>0</v>
      </c>
    </row>
    <row r="106" spans="23:58" x14ac:dyDescent="0.35">
      <c r="Z106" s="71">
        <v>44618</v>
      </c>
      <c r="AA106" t="s">
        <v>620</v>
      </c>
      <c r="AB106" s="24"/>
      <c r="AC106" s="24">
        <v>0</v>
      </c>
      <c r="AD106" s="24"/>
      <c r="AE106" s="24"/>
      <c r="AF106" s="24"/>
      <c r="AG106" s="24"/>
      <c r="AH106" s="24">
        <v>0</v>
      </c>
      <c r="AW106" t="s">
        <v>64</v>
      </c>
      <c r="AX106">
        <v>2020</v>
      </c>
      <c r="AY106">
        <v>12</v>
      </c>
      <c r="AZ106" s="24"/>
      <c r="BA106" s="24"/>
      <c r="BB106" s="24"/>
      <c r="BC106" s="24">
        <v>0</v>
      </c>
      <c r="BD106" s="24"/>
      <c r="BE106" s="24"/>
      <c r="BF106" s="24">
        <v>0</v>
      </c>
    </row>
    <row r="107" spans="23:58" x14ac:dyDescent="0.35">
      <c r="W107" s="46" t="s">
        <v>140</v>
      </c>
      <c r="X107" s="46"/>
      <c r="Y107" s="46"/>
      <c r="Z107" s="46"/>
      <c r="AA107" s="46"/>
      <c r="AB107" s="47">
        <v>0</v>
      </c>
      <c r="AC107" s="47">
        <v>7521</v>
      </c>
      <c r="AD107" s="47"/>
      <c r="AE107" s="47"/>
      <c r="AF107" s="47"/>
      <c r="AG107" s="47"/>
      <c r="AH107" s="47">
        <v>7521</v>
      </c>
      <c r="AX107">
        <v>2021</v>
      </c>
      <c r="AY107">
        <v>1</v>
      </c>
      <c r="AZ107" s="24">
        <v>0</v>
      </c>
      <c r="BA107" s="24"/>
      <c r="BB107" s="24"/>
      <c r="BC107" s="24">
        <v>0</v>
      </c>
      <c r="BD107" s="24"/>
      <c r="BE107" s="24"/>
      <c r="BF107" s="24">
        <v>0</v>
      </c>
    </row>
    <row r="108" spans="23:58" x14ac:dyDescent="0.35">
      <c r="W108" t="s">
        <v>43</v>
      </c>
      <c r="X108">
        <v>2020</v>
      </c>
      <c r="Y108">
        <v>8</v>
      </c>
      <c r="Z108" s="71">
        <v>44062</v>
      </c>
      <c r="AA108" t="s">
        <v>41</v>
      </c>
      <c r="AB108" s="24">
        <v>0</v>
      </c>
      <c r="AC108" s="24"/>
      <c r="AD108" s="24"/>
      <c r="AE108" s="24"/>
      <c r="AF108" s="24"/>
      <c r="AG108" s="24"/>
      <c r="AH108" s="24">
        <v>0</v>
      </c>
      <c r="AY108">
        <v>2</v>
      </c>
      <c r="AZ108" s="24"/>
      <c r="BA108" s="24"/>
      <c r="BB108" s="24"/>
      <c r="BC108" s="24">
        <v>0</v>
      </c>
      <c r="BD108" s="24"/>
      <c r="BE108" s="24"/>
      <c r="BF108" s="24">
        <v>0</v>
      </c>
    </row>
    <row r="109" spans="23:58" x14ac:dyDescent="0.35">
      <c r="Y109">
        <v>11</v>
      </c>
      <c r="Z109" s="71">
        <v>44144</v>
      </c>
      <c r="AA109" t="s">
        <v>156</v>
      </c>
      <c r="AB109" s="24">
        <v>0</v>
      </c>
      <c r="AC109" s="24"/>
      <c r="AD109" s="24"/>
      <c r="AE109" s="24"/>
      <c r="AF109" s="24"/>
      <c r="AG109" s="24"/>
      <c r="AH109" s="24">
        <v>0</v>
      </c>
      <c r="AY109">
        <v>3</v>
      </c>
      <c r="AZ109" s="24"/>
      <c r="BA109" s="24"/>
      <c r="BB109" s="24"/>
      <c r="BC109" s="24">
        <v>0</v>
      </c>
      <c r="BD109" s="24"/>
      <c r="BE109" s="24"/>
      <c r="BF109" s="24">
        <v>0</v>
      </c>
    </row>
    <row r="110" spans="23:58" x14ac:dyDescent="0.35">
      <c r="X110">
        <v>2021</v>
      </c>
      <c r="Y110">
        <v>10</v>
      </c>
      <c r="Z110" s="71">
        <v>44470</v>
      </c>
      <c r="AA110" t="s">
        <v>404</v>
      </c>
      <c r="AB110" s="24">
        <v>0</v>
      </c>
      <c r="AC110" s="24"/>
      <c r="AD110" s="24"/>
      <c r="AE110" s="24"/>
      <c r="AF110" s="24"/>
      <c r="AG110" s="24"/>
      <c r="AH110" s="24">
        <v>0</v>
      </c>
      <c r="AY110">
        <v>5</v>
      </c>
      <c r="AZ110" s="24"/>
      <c r="BA110" s="24"/>
      <c r="BB110" s="24"/>
      <c r="BC110" s="24">
        <v>0</v>
      </c>
      <c r="BD110" s="24"/>
      <c r="BE110" s="24"/>
      <c r="BF110" s="24">
        <v>0</v>
      </c>
    </row>
    <row r="111" spans="23:58" x14ac:dyDescent="0.35">
      <c r="X111">
        <v>2022</v>
      </c>
      <c r="Y111">
        <v>1</v>
      </c>
      <c r="Z111" s="71">
        <v>44586</v>
      </c>
      <c r="AA111" t="s">
        <v>577</v>
      </c>
      <c r="AB111" s="24">
        <v>0</v>
      </c>
      <c r="AC111" s="24"/>
      <c r="AD111" s="24"/>
      <c r="AE111" s="24"/>
      <c r="AF111" s="24"/>
      <c r="AG111" s="24"/>
      <c r="AH111" s="24">
        <v>0</v>
      </c>
      <c r="AY111">
        <v>7</v>
      </c>
      <c r="AZ111" s="24"/>
      <c r="BA111" s="24"/>
      <c r="BB111" s="24"/>
      <c r="BC111" s="24">
        <v>0</v>
      </c>
      <c r="BD111" s="24"/>
      <c r="BE111" s="24"/>
      <c r="BF111" s="24">
        <v>0</v>
      </c>
    </row>
    <row r="112" spans="23:58" x14ac:dyDescent="0.35">
      <c r="Y112">
        <v>2</v>
      </c>
      <c r="Z112" s="71">
        <v>44613</v>
      </c>
      <c r="AA112" t="s">
        <v>616</v>
      </c>
      <c r="AB112" s="24">
        <v>0</v>
      </c>
      <c r="AC112" s="24"/>
      <c r="AD112" s="24"/>
      <c r="AE112" s="24"/>
      <c r="AF112" s="24"/>
      <c r="AG112" s="24"/>
      <c r="AH112" s="24">
        <v>0</v>
      </c>
      <c r="AY112">
        <v>8</v>
      </c>
      <c r="AZ112" s="24"/>
      <c r="BA112" s="24"/>
      <c r="BB112" s="24"/>
      <c r="BC112" s="24"/>
      <c r="BD112" s="24">
        <v>0</v>
      </c>
      <c r="BE112" s="24"/>
      <c r="BF112" s="24">
        <v>0</v>
      </c>
    </row>
    <row r="113" spans="23:58" x14ac:dyDescent="0.35">
      <c r="Y113">
        <v>3</v>
      </c>
      <c r="Z113" s="71">
        <v>44632</v>
      </c>
      <c r="AA113" t="s">
        <v>654</v>
      </c>
      <c r="AB113" s="24">
        <v>0</v>
      </c>
      <c r="AC113" s="24"/>
      <c r="AD113" s="24"/>
      <c r="AE113" s="24"/>
      <c r="AF113" s="24"/>
      <c r="AG113" s="24"/>
      <c r="AH113" s="24">
        <v>0</v>
      </c>
      <c r="AY113">
        <v>9</v>
      </c>
      <c r="AZ113" s="24"/>
      <c r="BA113" s="24"/>
      <c r="BB113" s="24"/>
      <c r="BC113" s="24"/>
      <c r="BD113" s="24">
        <v>0</v>
      </c>
      <c r="BE113" s="24"/>
      <c r="BF113" s="24">
        <v>0</v>
      </c>
    </row>
    <row r="114" spans="23:58" x14ac:dyDescent="0.35">
      <c r="Z114" s="71">
        <v>44641</v>
      </c>
      <c r="AA114" t="s">
        <v>661</v>
      </c>
      <c r="AB114" s="24">
        <v>0</v>
      </c>
      <c r="AC114" s="24"/>
      <c r="AD114" s="24"/>
      <c r="AE114" s="24"/>
      <c r="AF114" s="24"/>
      <c r="AG114" s="24"/>
      <c r="AH114" s="24">
        <v>0</v>
      </c>
      <c r="AY114">
        <v>4</v>
      </c>
      <c r="AZ114" s="24"/>
      <c r="BA114" s="24"/>
      <c r="BB114" s="24"/>
      <c r="BC114" s="24">
        <v>0</v>
      </c>
      <c r="BD114" s="24"/>
      <c r="BE114" s="24"/>
      <c r="BF114" s="24">
        <v>0</v>
      </c>
    </row>
    <row r="115" spans="23:58" x14ac:dyDescent="0.35">
      <c r="Y115">
        <v>5</v>
      </c>
      <c r="Z115" t="s">
        <v>776</v>
      </c>
      <c r="AA115" t="s">
        <v>775</v>
      </c>
      <c r="AB115" s="24">
        <v>0</v>
      </c>
      <c r="AC115" s="24"/>
      <c r="AD115" s="24"/>
      <c r="AE115" s="24"/>
      <c r="AF115" s="24"/>
      <c r="AG115" s="24"/>
      <c r="AH115" s="24">
        <v>0</v>
      </c>
      <c r="AX115">
        <v>2022</v>
      </c>
      <c r="AY115">
        <v>1</v>
      </c>
      <c r="AZ115" s="24"/>
      <c r="BA115" s="24"/>
      <c r="BB115" s="24"/>
      <c r="BC115" s="24"/>
      <c r="BD115" s="24">
        <v>0</v>
      </c>
      <c r="BE115" s="24"/>
      <c r="BF115" s="24">
        <v>0</v>
      </c>
    </row>
    <row r="116" spans="23:58" x14ac:dyDescent="0.35">
      <c r="Z116" s="71">
        <v>44695</v>
      </c>
      <c r="AA116" t="s">
        <v>785</v>
      </c>
      <c r="AB116" s="24">
        <v>0</v>
      </c>
      <c r="AC116" s="24"/>
      <c r="AD116" s="24"/>
      <c r="AE116" s="24"/>
      <c r="AF116" s="24"/>
      <c r="AG116" s="24"/>
      <c r="AH116" s="24">
        <v>0</v>
      </c>
      <c r="AY116">
        <v>2</v>
      </c>
      <c r="AZ116" s="24"/>
      <c r="BA116" s="24"/>
      <c r="BB116" s="24"/>
      <c r="BC116" s="24"/>
      <c r="BD116" s="24">
        <v>0</v>
      </c>
      <c r="BE116" s="24"/>
      <c r="BF116" s="24">
        <v>0</v>
      </c>
    </row>
    <row r="117" spans="23:58" x14ac:dyDescent="0.35">
      <c r="Y117">
        <v>6</v>
      </c>
      <c r="Z117" s="71">
        <v>44732</v>
      </c>
      <c r="AA117" t="s">
        <v>852</v>
      </c>
      <c r="AB117" s="24">
        <v>0</v>
      </c>
      <c r="AC117" s="24"/>
      <c r="AD117" s="24"/>
      <c r="AE117" s="24"/>
      <c r="AF117" s="24"/>
      <c r="AG117" s="24"/>
      <c r="AH117" s="24">
        <v>0</v>
      </c>
      <c r="AY117">
        <v>3</v>
      </c>
      <c r="AZ117" s="24"/>
      <c r="BA117" s="24"/>
      <c r="BB117" s="24"/>
      <c r="BC117" s="24"/>
      <c r="BD117" s="24">
        <v>0</v>
      </c>
      <c r="BE117" s="24"/>
      <c r="BF117" s="24">
        <v>0</v>
      </c>
    </row>
    <row r="118" spans="23:58" x14ac:dyDescent="0.35">
      <c r="W118" s="46" t="s">
        <v>141</v>
      </c>
      <c r="X118" s="46"/>
      <c r="Y118" s="46"/>
      <c r="Z118" s="46"/>
      <c r="AA118" s="46"/>
      <c r="AB118" s="47">
        <v>0</v>
      </c>
      <c r="AC118" s="47"/>
      <c r="AD118" s="47"/>
      <c r="AE118" s="47"/>
      <c r="AF118" s="47"/>
      <c r="AG118" s="47"/>
      <c r="AH118" s="47">
        <v>0</v>
      </c>
      <c r="AY118">
        <v>5</v>
      </c>
      <c r="AZ118" s="24"/>
      <c r="BA118" s="24"/>
      <c r="BB118" s="24"/>
      <c r="BC118" s="24"/>
      <c r="BD118" s="24">
        <v>0</v>
      </c>
      <c r="BE118" s="24"/>
      <c r="BF118" s="24">
        <v>0</v>
      </c>
    </row>
    <row r="119" spans="23:58" x14ac:dyDescent="0.35">
      <c r="W119" t="s">
        <v>23</v>
      </c>
      <c r="X119">
        <v>2020</v>
      </c>
      <c r="Y119">
        <v>10</v>
      </c>
      <c r="Z119" s="71">
        <v>44013</v>
      </c>
      <c r="AA119" t="s">
        <v>21</v>
      </c>
      <c r="AB119" s="24"/>
      <c r="AC119" s="24"/>
      <c r="AD119" s="24"/>
      <c r="AE119" s="24">
        <v>0</v>
      </c>
      <c r="AF119" s="24"/>
      <c r="AG119" s="24"/>
      <c r="AH119" s="24">
        <v>0</v>
      </c>
      <c r="AY119">
        <v>6</v>
      </c>
      <c r="AZ119" s="24"/>
      <c r="BA119" s="24"/>
      <c r="BB119" s="24"/>
      <c r="BC119" s="24"/>
      <c r="BD119" s="24">
        <v>0</v>
      </c>
      <c r="BE119" s="24"/>
      <c r="BF119" s="24">
        <v>0</v>
      </c>
    </row>
    <row r="120" spans="23:58" x14ac:dyDescent="0.35">
      <c r="Y120">
        <v>11</v>
      </c>
      <c r="Z120" s="71">
        <v>44044</v>
      </c>
      <c r="AA120" t="s">
        <v>30</v>
      </c>
      <c r="AB120" s="24"/>
      <c r="AC120" s="24"/>
      <c r="AD120" s="24"/>
      <c r="AE120" s="24">
        <v>0</v>
      </c>
      <c r="AF120" s="24"/>
      <c r="AG120" s="24"/>
      <c r="AH120" s="24">
        <v>0</v>
      </c>
      <c r="AY120">
        <v>7</v>
      </c>
      <c r="AZ120" s="24"/>
      <c r="BA120" s="24"/>
      <c r="BB120" s="24"/>
      <c r="BC120" s="24"/>
      <c r="BD120" s="24">
        <v>0</v>
      </c>
      <c r="BE120" s="24"/>
      <c r="BF120" s="24">
        <v>0</v>
      </c>
    </row>
    <row r="121" spans="23:58" x14ac:dyDescent="0.35">
      <c r="Y121">
        <v>12</v>
      </c>
      <c r="Z121" s="71">
        <v>44051</v>
      </c>
      <c r="AA121" t="s">
        <v>31</v>
      </c>
      <c r="AB121" s="24"/>
      <c r="AC121" s="24"/>
      <c r="AD121" s="24"/>
      <c r="AE121" s="24">
        <v>0</v>
      </c>
      <c r="AF121" s="24"/>
      <c r="AG121" s="24"/>
      <c r="AH121" s="24">
        <v>0</v>
      </c>
      <c r="AY121">
        <v>8</v>
      </c>
      <c r="AZ121" s="24"/>
      <c r="BA121" s="24"/>
      <c r="BB121" s="24"/>
      <c r="BC121" s="24"/>
      <c r="BD121" s="24">
        <v>0</v>
      </c>
      <c r="BE121" s="24"/>
      <c r="BF121" s="24">
        <v>0</v>
      </c>
    </row>
    <row r="122" spans="23:58" x14ac:dyDescent="0.35">
      <c r="AA122" t="s">
        <v>32</v>
      </c>
      <c r="AB122" s="24"/>
      <c r="AC122" s="24"/>
      <c r="AD122" s="24"/>
      <c r="AE122" s="24">
        <v>0</v>
      </c>
      <c r="AF122" s="24"/>
      <c r="AG122" s="24"/>
      <c r="AH122" s="24">
        <v>0</v>
      </c>
      <c r="AY122">
        <v>9</v>
      </c>
      <c r="AZ122" s="24"/>
      <c r="BA122" s="24"/>
      <c r="BB122" s="24"/>
      <c r="BC122" s="24"/>
      <c r="BD122" s="24">
        <v>0</v>
      </c>
      <c r="BE122" s="24"/>
      <c r="BF122" s="24">
        <v>0</v>
      </c>
    </row>
    <row r="123" spans="23:58" x14ac:dyDescent="0.35">
      <c r="X123">
        <v>2021</v>
      </c>
      <c r="Y123">
        <v>1</v>
      </c>
      <c r="Z123" s="71">
        <v>44091</v>
      </c>
      <c r="AA123" t="s">
        <v>103</v>
      </c>
      <c r="AB123" s="24"/>
      <c r="AC123" s="24"/>
      <c r="AD123" s="24"/>
      <c r="AE123" s="24">
        <v>0</v>
      </c>
      <c r="AF123" s="24"/>
      <c r="AG123" s="24"/>
      <c r="AH123" s="24">
        <v>0</v>
      </c>
      <c r="AY123">
        <v>10</v>
      </c>
      <c r="AZ123" s="24"/>
      <c r="BA123" s="24"/>
      <c r="BB123" s="24"/>
      <c r="BC123" s="24"/>
      <c r="BD123" s="24">
        <v>31025.599999999999</v>
      </c>
      <c r="BE123" s="24"/>
      <c r="BF123" s="24">
        <v>31025.599999999999</v>
      </c>
    </row>
    <row r="124" spans="23:58" x14ac:dyDescent="0.35">
      <c r="Z124" s="71">
        <v>44096</v>
      </c>
      <c r="AA124" t="s">
        <v>105</v>
      </c>
      <c r="AB124" s="24"/>
      <c r="AC124" s="24"/>
      <c r="AD124" s="24"/>
      <c r="AE124" s="24">
        <v>0</v>
      </c>
      <c r="AF124" s="24"/>
      <c r="AG124" s="24"/>
      <c r="AH124" s="24">
        <v>0</v>
      </c>
      <c r="AY124">
        <v>11</v>
      </c>
      <c r="AZ124" s="24"/>
      <c r="BA124" s="24"/>
      <c r="BB124" s="24"/>
      <c r="BC124" s="24"/>
      <c r="BD124" s="24">
        <v>13445</v>
      </c>
      <c r="BE124" s="24"/>
      <c r="BF124" s="24">
        <v>13445</v>
      </c>
    </row>
    <row r="125" spans="23:58" x14ac:dyDescent="0.35">
      <c r="Y125">
        <v>2</v>
      </c>
      <c r="Z125" s="71">
        <v>44112</v>
      </c>
      <c r="AA125" t="s">
        <v>114</v>
      </c>
      <c r="AB125" s="24"/>
      <c r="AC125" s="24"/>
      <c r="AD125" s="24"/>
      <c r="AE125" s="24">
        <v>0</v>
      </c>
      <c r="AF125" s="24"/>
      <c r="AG125" s="24"/>
      <c r="AH125" s="24">
        <v>0</v>
      </c>
      <c r="AY125">
        <v>12</v>
      </c>
      <c r="AZ125" s="24"/>
      <c r="BA125" s="24"/>
      <c r="BB125" s="24"/>
      <c r="BC125" s="24"/>
      <c r="BD125" s="24">
        <v>15671</v>
      </c>
      <c r="BE125" s="24"/>
      <c r="BF125" s="24">
        <v>15671</v>
      </c>
    </row>
    <row r="126" spans="23:58" x14ac:dyDescent="0.35">
      <c r="Z126" s="71">
        <v>44116</v>
      </c>
      <c r="AA126" t="s">
        <v>116</v>
      </c>
      <c r="AB126" s="24"/>
      <c r="AC126" s="24"/>
      <c r="AD126" s="24"/>
      <c r="AE126" s="24">
        <v>0</v>
      </c>
      <c r="AF126" s="24"/>
      <c r="AG126" s="24"/>
      <c r="AH126" s="24">
        <v>0</v>
      </c>
      <c r="AY126">
        <v>4</v>
      </c>
      <c r="AZ126" s="24"/>
      <c r="BA126" s="24"/>
      <c r="BB126" s="24"/>
      <c r="BC126" s="24"/>
      <c r="BD126" s="24">
        <v>0</v>
      </c>
      <c r="BE126" s="24"/>
      <c r="BF126" s="24">
        <v>0</v>
      </c>
    </row>
    <row r="127" spans="23:58" x14ac:dyDescent="0.35">
      <c r="Y127">
        <v>6</v>
      </c>
      <c r="Z127" s="71">
        <v>44251</v>
      </c>
      <c r="AA127" t="s">
        <v>280</v>
      </c>
      <c r="AB127" s="24"/>
      <c r="AC127" s="24"/>
      <c r="AD127" s="24"/>
      <c r="AE127" s="24"/>
      <c r="AF127" s="24">
        <v>0</v>
      </c>
      <c r="AG127" s="24"/>
      <c r="AH127" s="24">
        <v>0</v>
      </c>
      <c r="AW127" s="46" t="s">
        <v>209</v>
      </c>
      <c r="AX127" s="46"/>
      <c r="AY127" s="46"/>
      <c r="AZ127" s="47">
        <v>0</v>
      </c>
      <c r="BA127" s="47"/>
      <c r="BB127" s="47"/>
      <c r="BC127" s="47">
        <v>0</v>
      </c>
      <c r="BD127" s="47">
        <v>60141.599999999999</v>
      </c>
      <c r="BE127" s="47"/>
      <c r="BF127" s="47">
        <v>60141.599999999999</v>
      </c>
    </row>
    <row r="128" spans="23:58" x14ac:dyDescent="0.35">
      <c r="Y128">
        <v>7</v>
      </c>
      <c r="Z128" s="71">
        <v>44263</v>
      </c>
      <c r="AA128" t="s">
        <v>291</v>
      </c>
      <c r="AB128" s="24"/>
      <c r="AC128" s="24"/>
      <c r="AD128" s="24"/>
      <c r="AE128" s="24"/>
      <c r="AF128" s="24">
        <v>0</v>
      </c>
      <c r="AG128" s="24"/>
      <c r="AH128" s="24">
        <v>0</v>
      </c>
      <c r="AW128" t="s">
        <v>178</v>
      </c>
      <c r="AX128">
        <v>2020</v>
      </c>
      <c r="AY128">
        <v>11</v>
      </c>
      <c r="AZ128" s="24">
        <v>0</v>
      </c>
      <c r="BA128" s="24"/>
      <c r="BB128" s="24"/>
      <c r="BC128" s="24"/>
      <c r="BD128" s="24"/>
      <c r="BE128" s="24"/>
      <c r="BF128" s="24">
        <v>0</v>
      </c>
    </row>
    <row r="129" spans="24:58" x14ac:dyDescent="0.35">
      <c r="Z129" s="71">
        <v>44278</v>
      </c>
      <c r="AA129" t="s">
        <v>324</v>
      </c>
      <c r="AB129" s="24"/>
      <c r="AC129" s="24"/>
      <c r="AD129" s="24"/>
      <c r="AE129" s="24"/>
      <c r="AF129" s="24">
        <v>0</v>
      </c>
      <c r="AG129" s="24"/>
      <c r="AH129" s="24">
        <v>0</v>
      </c>
      <c r="AW129" s="46" t="s">
        <v>190</v>
      </c>
      <c r="AX129" s="46"/>
      <c r="AY129" s="46"/>
      <c r="AZ129" s="47">
        <v>0</v>
      </c>
      <c r="BA129" s="47"/>
      <c r="BB129" s="47"/>
      <c r="BC129" s="47"/>
      <c r="BD129" s="47"/>
      <c r="BE129" s="47"/>
      <c r="BF129" s="47">
        <v>0</v>
      </c>
    </row>
    <row r="130" spans="24:58" x14ac:dyDescent="0.35">
      <c r="Z130" s="71">
        <v>44285</v>
      </c>
      <c r="AA130" t="s">
        <v>328</v>
      </c>
      <c r="AB130" s="24"/>
      <c r="AC130" s="24"/>
      <c r="AD130" s="24"/>
      <c r="AE130" s="24"/>
      <c r="AF130" s="24">
        <v>0</v>
      </c>
      <c r="AG130" s="24"/>
      <c r="AH130" s="24">
        <v>0</v>
      </c>
      <c r="AW130" t="s">
        <v>228</v>
      </c>
      <c r="AX130">
        <v>2020</v>
      </c>
      <c r="AY130">
        <v>12</v>
      </c>
      <c r="AZ130" s="24">
        <v>0</v>
      </c>
      <c r="BA130" s="24"/>
      <c r="BB130" s="24"/>
      <c r="BC130" s="24"/>
      <c r="BD130" s="24"/>
      <c r="BE130" s="24"/>
      <c r="BF130" s="24">
        <v>0</v>
      </c>
    </row>
    <row r="131" spans="24:58" x14ac:dyDescent="0.35">
      <c r="Y131">
        <v>8</v>
      </c>
      <c r="Z131" s="71">
        <v>44319</v>
      </c>
      <c r="AA131" t="s">
        <v>335</v>
      </c>
      <c r="AB131" s="24"/>
      <c r="AC131" s="24"/>
      <c r="AD131" s="24"/>
      <c r="AE131" s="24"/>
      <c r="AF131" s="24">
        <v>0</v>
      </c>
      <c r="AG131" s="24"/>
      <c r="AH131" s="24">
        <v>0</v>
      </c>
      <c r="AW131" s="46" t="s">
        <v>229</v>
      </c>
      <c r="AX131" s="46"/>
      <c r="AY131" s="46"/>
      <c r="AZ131" s="47">
        <v>0</v>
      </c>
      <c r="BA131" s="47"/>
      <c r="BB131" s="47"/>
      <c r="BC131" s="47"/>
      <c r="BD131" s="47"/>
      <c r="BE131" s="47"/>
      <c r="BF131" s="47">
        <v>0</v>
      </c>
    </row>
    <row r="132" spans="24:58" x14ac:dyDescent="0.35">
      <c r="Y132">
        <v>12</v>
      </c>
      <c r="Z132" s="71">
        <v>44440</v>
      </c>
      <c r="AA132" t="s">
        <v>375</v>
      </c>
      <c r="AB132" s="24"/>
      <c r="AC132" s="24"/>
      <c r="AD132" s="24"/>
      <c r="AE132" s="24"/>
      <c r="AF132" s="24">
        <v>0</v>
      </c>
      <c r="AG132" s="24"/>
      <c r="AH132" s="24">
        <v>0</v>
      </c>
      <c r="AW132" t="s">
        <v>233</v>
      </c>
      <c r="AX132">
        <v>2021</v>
      </c>
      <c r="AY132">
        <v>1</v>
      </c>
      <c r="AZ132" s="24">
        <v>0</v>
      </c>
      <c r="BA132" s="24"/>
      <c r="BB132" s="24"/>
      <c r="BC132" s="24"/>
      <c r="BD132" s="24"/>
      <c r="BE132" s="24"/>
      <c r="BF132" s="24">
        <v>0</v>
      </c>
    </row>
    <row r="133" spans="24:58" x14ac:dyDescent="0.35">
      <c r="Y133">
        <v>4</v>
      </c>
      <c r="Z133" s="71">
        <v>44191</v>
      </c>
      <c r="AA133" t="s">
        <v>216</v>
      </c>
      <c r="AB133" s="24"/>
      <c r="AC133" s="24"/>
      <c r="AD133" s="24"/>
      <c r="AE133" s="24"/>
      <c r="AF133" s="24">
        <v>0</v>
      </c>
      <c r="AG133" s="24"/>
      <c r="AH133" s="24">
        <v>0</v>
      </c>
      <c r="AY133">
        <v>2</v>
      </c>
      <c r="AZ133" s="24">
        <v>0</v>
      </c>
      <c r="BA133" s="24"/>
      <c r="BB133" s="24"/>
      <c r="BC133" s="24"/>
      <c r="BD133" s="24"/>
      <c r="BE133" s="24"/>
      <c r="BF133" s="24">
        <v>0</v>
      </c>
    </row>
    <row r="134" spans="24:58" x14ac:dyDescent="0.35">
      <c r="X134">
        <v>2022</v>
      </c>
      <c r="Y134">
        <v>1</v>
      </c>
      <c r="Z134" s="71">
        <v>44466</v>
      </c>
      <c r="AA134" t="s">
        <v>383</v>
      </c>
      <c r="AB134" s="24"/>
      <c r="AC134" s="24"/>
      <c r="AD134" s="24"/>
      <c r="AE134" s="24"/>
      <c r="AF134" s="24">
        <v>0</v>
      </c>
      <c r="AG134" s="24"/>
      <c r="AH134" s="24">
        <v>0</v>
      </c>
      <c r="AY134">
        <v>5</v>
      </c>
      <c r="AZ134" s="24">
        <v>0</v>
      </c>
      <c r="BA134" s="24"/>
      <c r="BB134" s="24"/>
      <c r="BC134" s="24"/>
      <c r="BD134" s="24"/>
      <c r="BE134" s="24"/>
      <c r="BF134" s="24">
        <v>0</v>
      </c>
    </row>
    <row r="135" spans="24:58" x14ac:dyDescent="0.35">
      <c r="Z135" s="71">
        <v>44469</v>
      </c>
      <c r="AA135" t="s">
        <v>386</v>
      </c>
      <c r="AB135" s="24"/>
      <c r="AC135" s="24"/>
      <c r="AD135" s="24"/>
      <c r="AE135" s="24"/>
      <c r="AF135" s="24">
        <v>0</v>
      </c>
      <c r="AG135" s="24"/>
      <c r="AH135" s="24">
        <v>0</v>
      </c>
      <c r="AY135">
        <v>10</v>
      </c>
      <c r="AZ135" s="24">
        <v>0</v>
      </c>
      <c r="BA135" s="24"/>
      <c r="BB135" s="24"/>
      <c r="BC135" s="24"/>
      <c r="BD135" s="24"/>
      <c r="BE135" s="24"/>
      <c r="BF135" s="24">
        <v>0</v>
      </c>
    </row>
    <row r="136" spans="24:58" x14ac:dyDescent="0.35">
      <c r="Y136">
        <v>5</v>
      </c>
      <c r="Z136" s="71">
        <v>44575</v>
      </c>
      <c r="AA136" t="s">
        <v>568</v>
      </c>
      <c r="AB136" s="24"/>
      <c r="AC136" s="24"/>
      <c r="AD136" s="24"/>
      <c r="AE136" s="24"/>
      <c r="AF136" s="24">
        <v>0</v>
      </c>
      <c r="AG136" s="24"/>
      <c r="AH136" s="24">
        <v>0</v>
      </c>
      <c r="AY136">
        <v>11</v>
      </c>
      <c r="AZ136" s="24">
        <v>0</v>
      </c>
      <c r="BA136" s="24"/>
      <c r="BB136" s="24"/>
      <c r="BC136" s="24"/>
      <c r="BD136" s="24"/>
      <c r="BE136" s="24"/>
      <c r="BF136" s="24">
        <v>0</v>
      </c>
    </row>
    <row r="137" spans="24:58" x14ac:dyDescent="0.35">
      <c r="AA137" t="s">
        <v>570</v>
      </c>
      <c r="AB137" s="24"/>
      <c r="AC137" s="24"/>
      <c r="AD137" s="24"/>
      <c r="AE137" s="24"/>
      <c r="AF137" s="24">
        <v>0</v>
      </c>
      <c r="AG137" s="24"/>
      <c r="AH137" s="24">
        <v>0</v>
      </c>
      <c r="AY137">
        <v>12</v>
      </c>
      <c r="AZ137" s="24">
        <v>0</v>
      </c>
      <c r="BA137" s="24"/>
      <c r="BB137" s="24"/>
      <c r="BC137" s="24"/>
      <c r="BD137" s="24"/>
      <c r="BE137" s="24"/>
      <c r="BF137" s="24">
        <v>0</v>
      </c>
    </row>
    <row r="138" spans="24:58" x14ac:dyDescent="0.35">
      <c r="Z138" s="71">
        <v>44578</v>
      </c>
      <c r="AA138" t="s">
        <v>571</v>
      </c>
      <c r="AB138" s="24"/>
      <c r="AC138" s="24"/>
      <c r="AD138" s="24"/>
      <c r="AE138" s="24"/>
      <c r="AF138" s="24">
        <v>0</v>
      </c>
      <c r="AG138" s="24"/>
      <c r="AH138" s="24">
        <v>0</v>
      </c>
      <c r="AW138" s="46" t="s">
        <v>261</v>
      </c>
      <c r="AX138" s="46"/>
      <c r="AY138" s="46"/>
      <c r="AZ138" s="47">
        <v>0</v>
      </c>
      <c r="BA138" s="47"/>
      <c r="BB138" s="47"/>
      <c r="BC138" s="47"/>
      <c r="BD138" s="47"/>
      <c r="BE138" s="47"/>
      <c r="BF138" s="47">
        <v>0</v>
      </c>
    </row>
    <row r="139" spans="24:58" x14ac:dyDescent="0.35">
      <c r="Z139" s="71">
        <v>44587</v>
      </c>
      <c r="AA139" t="s">
        <v>578</v>
      </c>
      <c r="AB139" s="24"/>
      <c r="AC139" s="24"/>
      <c r="AD139" s="24"/>
      <c r="AE139" s="24"/>
      <c r="AF139" s="24">
        <v>0</v>
      </c>
      <c r="AG139" s="24"/>
      <c r="AH139" s="24">
        <v>0</v>
      </c>
      <c r="AW139" t="s">
        <v>268</v>
      </c>
      <c r="AX139">
        <v>2021</v>
      </c>
      <c r="AY139">
        <v>2</v>
      </c>
      <c r="AZ139" s="24">
        <v>0</v>
      </c>
      <c r="BA139" s="24"/>
      <c r="BB139" s="24"/>
      <c r="BC139" s="24"/>
      <c r="BD139" s="24"/>
      <c r="BE139" s="24"/>
      <c r="BF139" s="24">
        <v>0</v>
      </c>
    </row>
    <row r="140" spans="24:58" x14ac:dyDescent="0.35">
      <c r="Y140">
        <v>6</v>
      </c>
      <c r="Z140" s="71">
        <v>44607</v>
      </c>
      <c r="AA140" t="s">
        <v>611</v>
      </c>
      <c r="AB140" s="24"/>
      <c r="AC140" s="24"/>
      <c r="AD140" s="24"/>
      <c r="AE140" s="24"/>
      <c r="AF140" s="24">
        <v>0</v>
      </c>
      <c r="AG140" s="24"/>
      <c r="AH140" s="24">
        <v>0</v>
      </c>
      <c r="AY140">
        <v>3</v>
      </c>
      <c r="AZ140" s="24">
        <v>0</v>
      </c>
      <c r="BA140" s="24"/>
      <c r="BB140" s="24"/>
      <c r="BC140" s="24"/>
      <c r="BD140" s="24"/>
      <c r="BE140" s="24"/>
      <c r="BF140" s="24">
        <v>0</v>
      </c>
    </row>
    <row r="141" spans="24:58" x14ac:dyDescent="0.35">
      <c r="Y141">
        <v>9</v>
      </c>
      <c r="Z141" s="71">
        <v>44705</v>
      </c>
      <c r="AA141" t="s">
        <v>804</v>
      </c>
      <c r="AB141" s="24"/>
      <c r="AC141" s="24"/>
      <c r="AD141" s="24"/>
      <c r="AE141" s="24"/>
      <c r="AF141" s="24">
        <v>10120</v>
      </c>
      <c r="AG141" s="24"/>
      <c r="AH141" s="24">
        <v>10120</v>
      </c>
      <c r="AY141">
        <v>10</v>
      </c>
      <c r="AZ141" s="24">
        <v>0</v>
      </c>
      <c r="BA141" s="24"/>
      <c r="BB141" s="24"/>
      <c r="BC141" s="24"/>
      <c r="BD141" s="24"/>
      <c r="BE141" s="24"/>
      <c r="BF141" s="24">
        <v>0</v>
      </c>
    </row>
    <row r="142" spans="24:58" x14ac:dyDescent="0.35">
      <c r="Y142">
        <v>12</v>
      </c>
      <c r="Z142" s="71">
        <v>44788</v>
      </c>
      <c r="AA142" t="s">
        <v>912</v>
      </c>
      <c r="AB142" s="24"/>
      <c r="AC142" s="24"/>
      <c r="AD142" s="24"/>
      <c r="AE142" s="24"/>
      <c r="AF142" s="24">
        <v>16536.699999999997</v>
      </c>
      <c r="AG142" s="24"/>
      <c r="AH142" s="24">
        <v>16536.699999999997</v>
      </c>
      <c r="AW142" s="46" t="s">
        <v>269</v>
      </c>
      <c r="AX142" s="46"/>
      <c r="AY142" s="46"/>
      <c r="AZ142" s="47">
        <v>0</v>
      </c>
      <c r="BA142" s="47"/>
      <c r="BB142" s="47"/>
      <c r="BC142" s="47"/>
      <c r="BD142" s="47"/>
      <c r="BE142" s="47"/>
      <c r="BF142" s="47">
        <v>0</v>
      </c>
    </row>
    <row r="143" spans="24:58" x14ac:dyDescent="0.35">
      <c r="Y143">
        <v>4</v>
      </c>
      <c r="Z143" s="71">
        <v>44545</v>
      </c>
      <c r="AA143" t="s">
        <v>516</v>
      </c>
      <c r="AB143" s="24"/>
      <c r="AC143" s="24"/>
      <c r="AD143" s="24"/>
      <c r="AE143" s="24"/>
      <c r="AF143" s="24">
        <v>0</v>
      </c>
      <c r="AG143" s="24"/>
      <c r="AH143" s="24">
        <v>0</v>
      </c>
      <c r="AW143" t="s">
        <v>286</v>
      </c>
      <c r="AX143">
        <v>2021</v>
      </c>
      <c r="AY143">
        <v>2</v>
      </c>
      <c r="AZ143" s="24">
        <v>0</v>
      </c>
      <c r="BA143" s="24"/>
      <c r="BB143" s="24"/>
      <c r="BC143" s="24"/>
      <c r="BD143" s="24"/>
      <c r="BE143" s="24"/>
      <c r="BF143" s="24">
        <v>0</v>
      </c>
    </row>
    <row r="144" spans="24:58" x14ac:dyDescent="0.35">
      <c r="Z144" s="71">
        <v>44546</v>
      </c>
      <c r="AA144" t="s">
        <v>519</v>
      </c>
      <c r="AB144" s="24"/>
      <c r="AC144" s="24"/>
      <c r="AD144" s="24"/>
      <c r="AE144" s="24"/>
      <c r="AF144" s="24">
        <v>0</v>
      </c>
      <c r="AG144" s="24"/>
      <c r="AH144" s="24">
        <v>0</v>
      </c>
      <c r="AY144">
        <v>4</v>
      </c>
      <c r="AZ144" s="24">
        <v>0</v>
      </c>
      <c r="BA144" s="24"/>
      <c r="BB144" s="24"/>
      <c r="BC144" s="24"/>
      <c r="BD144" s="24"/>
      <c r="BE144" s="24"/>
      <c r="BF144" s="24">
        <v>0</v>
      </c>
    </row>
    <row r="145" spans="23:58" x14ac:dyDescent="0.35">
      <c r="Z145" s="71">
        <v>44551</v>
      </c>
      <c r="AA145" t="s">
        <v>521</v>
      </c>
      <c r="AB145" s="24"/>
      <c r="AC145" s="24"/>
      <c r="AD145" s="24"/>
      <c r="AE145" s="24"/>
      <c r="AF145" s="24">
        <v>0</v>
      </c>
      <c r="AG145" s="24"/>
      <c r="AH145" s="24">
        <v>0</v>
      </c>
      <c r="AW145" s="46" t="s">
        <v>287</v>
      </c>
      <c r="AX145" s="46"/>
      <c r="AY145" s="46"/>
      <c r="AZ145" s="47">
        <v>0</v>
      </c>
      <c r="BA145" s="47"/>
      <c r="BB145" s="47"/>
      <c r="BC145" s="47"/>
      <c r="BD145" s="47"/>
      <c r="BE145" s="47"/>
      <c r="BF145" s="47">
        <v>0</v>
      </c>
    </row>
    <row r="146" spans="23:58" x14ac:dyDescent="0.35">
      <c r="Z146" s="71">
        <v>44672</v>
      </c>
      <c r="AA146" t="s">
        <v>709</v>
      </c>
      <c r="AB146" s="24">
        <v>0</v>
      </c>
      <c r="AC146" s="24"/>
      <c r="AD146" s="24"/>
      <c r="AE146" s="24"/>
      <c r="AF146" s="24"/>
      <c r="AG146" s="24"/>
      <c r="AH146" s="24">
        <v>0</v>
      </c>
      <c r="AW146" t="s">
        <v>295</v>
      </c>
      <c r="AX146">
        <v>2021</v>
      </c>
      <c r="AY146">
        <v>3</v>
      </c>
      <c r="AZ146" s="24">
        <v>0</v>
      </c>
      <c r="BA146" s="24"/>
      <c r="BB146" s="24"/>
      <c r="BC146" s="24"/>
      <c r="BD146" s="24"/>
      <c r="BE146" s="24"/>
      <c r="BF146" s="24">
        <v>0</v>
      </c>
    </row>
    <row r="147" spans="23:58" x14ac:dyDescent="0.35">
      <c r="W147" s="46" t="s">
        <v>142</v>
      </c>
      <c r="X147" s="46"/>
      <c r="Y147" s="46"/>
      <c r="Z147" s="46"/>
      <c r="AA147" s="46"/>
      <c r="AB147" s="47">
        <v>0</v>
      </c>
      <c r="AC147" s="47"/>
      <c r="AD147" s="47"/>
      <c r="AE147" s="47">
        <v>0</v>
      </c>
      <c r="AF147" s="47">
        <v>26656.699999999997</v>
      </c>
      <c r="AG147" s="47"/>
      <c r="AH147" s="47">
        <v>26656.699999999997</v>
      </c>
      <c r="AW147" s="46" t="s">
        <v>297</v>
      </c>
      <c r="AX147" s="46"/>
      <c r="AY147" s="46"/>
      <c r="AZ147" s="47">
        <v>0</v>
      </c>
      <c r="BA147" s="47"/>
      <c r="BB147" s="47"/>
      <c r="BC147" s="47"/>
      <c r="BD147" s="47"/>
      <c r="BE147" s="47"/>
      <c r="BF147" s="47">
        <v>0</v>
      </c>
    </row>
    <row r="148" spans="23:58" x14ac:dyDescent="0.35">
      <c r="W148" t="s">
        <v>14</v>
      </c>
      <c r="X148">
        <v>2020</v>
      </c>
      <c r="Y148">
        <v>6</v>
      </c>
      <c r="Z148" s="71">
        <v>43993</v>
      </c>
      <c r="AA148" t="s">
        <v>11</v>
      </c>
      <c r="AB148" s="24">
        <v>0</v>
      </c>
      <c r="AC148" s="24"/>
      <c r="AD148" s="24"/>
      <c r="AE148" s="24"/>
      <c r="AF148" s="24"/>
      <c r="AG148" s="24"/>
      <c r="AH148" s="24">
        <v>0</v>
      </c>
      <c r="AW148" t="s">
        <v>371</v>
      </c>
      <c r="AX148">
        <v>2021</v>
      </c>
      <c r="AY148">
        <v>9</v>
      </c>
      <c r="AZ148" s="24">
        <v>0</v>
      </c>
      <c r="BA148" s="24"/>
      <c r="BB148" s="24"/>
      <c r="BC148" s="24"/>
      <c r="BD148" s="24"/>
      <c r="BE148" s="24"/>
      <c r="BF148" s="24">
        <v>0</v>
      </c>
    </row>
    <row r="149" spans="23:58" x14ac:dyDescent="0.35">
      <c r="X149">
        <v>2021</v>
      </c>
      <c r="Y149">
        <v>9</v>
      </c>
      <c r="Z149" s="71">
        <v>44440</v>
      </c>
      <c r="AA149" t="s">
        <v>376</v>
      </c>
      <c r="AB149" s="24">
        <v>0</v>
      </c>
      <c r="AC149" s="24"/>
      <c r="AD149" s="24"/>
      <c r="AE149" s="24"/>
      <c r="AF149" s="24"/>
      <c r="AG149" s="24"/>
      <c r="AH149" s="24">
        <v>0</v>
      </c>
      <c r="AW149" s="46" t="s">
        <v>388</v>
      </c>
      <c r="AX149" s="46"/>
      <c r="AY149" s="46"/>
      <c r="AZ149" s="47">
        <v>0</v>
      </c>
      <c r="BA149" s="47"/>
      <c r="BB149" s="47"/>
      <c r="BC149" s="47"/>
      <c r="BD149" s="47"/>
      <c r="BE149" s="47"/>
      <c r="BF149" s="47">
        <v>0</v>
      </c>
    </row>
    <row r="150" spans="23:58" x14ac:dyDescent="0.35">
      <c r="W150" s="46" t="s">
        <v>143</v>
      </c>
      <c r="X150" s="46"/>
      <c r="Y150" s="46"/>
      <c r="Z150" s="46"/>
      <c r="AA150" s="46"/>
      <c r="AB150" s="47">
        <v>0</v>
      </c>
      <c r="AC150" s="47"/>
      <c r="AD150" s="47"/>
      <c r="AE150" s="47"/>
      <c r="AF150" s="47"/>
      <c r="AG150" s="47"/>
      <c r="AH150" s="47">
        <v>0</v>
      </c>
      <c r="AW150" t="s">
        <v>381</v>
      </c>
      <c r="AX150">
        <v>2021</v>
      </c>
      <c r="AY150">
        <v>9</v>
      </c>
      <c r="AZ150" s="24">
        <v>0</v>
      </c>
      <c r="BA150" s="24"/>
      <c r="BB150" s="24"/>
      <c r="BC150" s="24"/>
      <c r="BD150" s="24"/>
      <c r="BE150" s="24"/>
      <c r="BF150" s="24">
        <v>0</v>
      </c>
    </row>
    <row r="151" spans="23:58" x14ac:dyDescent="0.35">
      <c r="W151" t="s">
        <v>54</v>
      </c>
      <c r="X151">
        <v>2020</v>
      </c>
      <c r="Y151">
        <v>8</v>
      </c>
      <c r="Z151" s="71">
        <v>44065</v>
      </c>
      <c r="AA151" t="s">
        <v>52</v>
      </c>
      <c r="AB151" s="24">
        <v>0</v>
      </c>
      <c r="AC151" s="24"/>
      <c r="AD151" s="24"/>
      <c r="AE151" s="24"/>
      <c r="AF151" s="24"/>
      <c r="AG151" s="24"/>
      <c r="AH151" s="24">
        <v>0</v>
      </c>
      <c r="AW151" s="46" t="s">
        <v>389</v>
      </c>
      <c r="AX151" s="46"/>
      <c r="AY151" s="46"/>
      <c r="AZ151" s="47">
        <v>0</v>
      </c>
      <c r="BA151" s="47"/>
      <c r="BB151" s="47"/>
      <c r="BC151" s="47"/>
      <c r="BD151" s="47"/>
      <c r="BE151" s="47"/>
      <c r="BF151" s="47">
        <v>0</v>
      </c>
    </row>
    <row r="152" spans="23:58" x14ac:dyDescent="0.35">
      <c r="Y152">
        <v>9</v>
      </c>
      <c r="Z152" s="71">
        <v>44075</v>
      </c>
      <c r="AA152" t="s">
        <v>68</v>
      </c>
      <c r="AB152" s="24">
        <v>0</v>
      </c>
      <c r="AC152" s="24"/>
      <c r="AD152" s="24"/>
      <c r="AE152" s="24"/>
      <c r="AF152" s="24"/>
      <c r="AG152" s="24"/>
      <c r="AH152" s="24">
        <v>0</v>
      </c>
      <c r="AW152" t="s">
        <v>407</v>
      </c>
      <c r="AX152">
        <v>2021</v>
      </c>
      <c r="AY152">
        <v>10</v>
      </c>
      <c r="AZ152" s="24">
        <v>0</v>
      </c>
      <c r="BA152" s="24"/>
      <c r="BB152" s="24"/>
      <c r="BC152" s="24"/>
      <c r="BD152" s="24"/>
      <c r="BE152" s="24"/>
      <c r="BF152" s="24">
        <v>0</v>
      </c>
    </row>
    <row r="153" spans="23:58" x14ac:dyDescent="0.35">
      <c r="Y153">
        <v>11</v>
      </c>
      <c r="Z153" s="71">
        <v>44156</v>
      </c>
      <c r="AA153" t="s">
        <v>175</v>
      </c>
      <c r="AB153" s="24">
        <v>0</v>
      </c>
      <c r="AC153" s="24"/>
      <c r="AD153" s="24"/>
      <c r="AE153" s="24"/>
      <c r="AF153" s="24"/>
      <c r="AG153" s="24"/>
      <c r="AH153" s="24">
        <v>0</v>
      </c>
      <c r="AY153">
        <v>11</v>
      </c>
      <c r="AZ153" s="24">
        <v>0</v>
      </c>
      <c r="BA153" s="24"/>
      <c r="BB153" s="24"/>
      <c r="BC153" s="24"/>
      <c r="BD153" s="24"/>
      <c r="BE153" s="24"/>
      <c r="BF153" s="24">
        <v>0</v>
      </c>
    </row>
    <row r="154" spans="23:58" x14ac:dyDescent="0.35">
      <c r="Z154" s="71">
        <v>44165</v>
      </c>
      <c r="AA154" t="s">
        <v>188</v>
      </c>
      <c r="AB154" s="24">
        <v>0</v>
      </c>
      <c r="AC154" s="24"/>
      <c r="AD154" s="24"/>
      <c r="AE154" s="24"/>
      <c r="AF154" s="24"/>
      <c r="AG154" s="24"/>
      <c r="AH154" s="24">
        <v>0</v>
      </c>
      <c r="AY154">
        <v>12</v>
      </c>
      <c r="AZ154" s="24">
        <v>0</v>
      </c>
      <c r="BA154" s="24"/>
      <c r="BB154" s="24"/>
      <c r="BC154" s="24"/>
      <c r="BD154" s="24"/>
      <c r="BE154" s="24"/>
      <c r="BF154" s="24">
        <v>0</v>
      </c>
    </row>
    <row r="155" spans="23:58" x14ac:dyDescent="0.35">
      <c r="X155">
        <v>2021</v>
      </c>
      <c r="Y155">
        <v>2</v>
      </c>
      <c r="Z155" s="71">
        <v>44250</v>
      </c>
      <c r="AA155" t="s">
        <v>281</v>
      </c>
      <c r="AB155" s="24">
        <v>0</v>
      </c>
      <c r="AC155" s="24"/>
      <c r="AD155" s="24"/>
      <c r="AE155" s="24"/>
      <c r="AF155" s="24"/>
      <c r="AG155" s="24"/>
      <c r="AH155" s="24">
        <v>0</v>
      </c>
      <c r="AX155">
        <v>2022</v>
      </c>
      <c r="AY155">
        <v>1</v>
      </c>
      <c r="AZ155" s="24">
        <v>0</v>
      </c>
      <c r="BA155" s="24"/>
      <c r="BB155" s="24"/>
      <c r="BC155" s="24"/>
      <c r="BD155" s="24"/>
      <c r="BE155" s="24"/>
      <c r="BF155" s="24">
        <v>0</v>
      </c>
    </row>
    <row r="156" spans="23:58" x14ac:dyDescent="0.35">
      <c r="Y156">
        <v>10</v>
      </c>
      <c r="Z156" s="71">
        <v>44492</v>
      </c>
      <c r="AA156" t="s">
        <v>448</v>
      </c>
      <c r="AB156" s="24">
        <v>0</v>
      </c>
      <c r="AC156" s="24"/>
      <c r="AD156" s="24"/>
      <c r="AE156" s="24"/>
      <c r="AF156" s="24"/>
      <c r="AG156" s="24"/>
      <c r="AH156" s="24">
        <v>0</v>
      </c>
      <c r="AY156">
        <v>2</v>
      </c>
      <c r="AZ156" s="24">
        <v>0</v>
      </c>
      <c r="BA156" s="24"/>
      <c r="BB156" s="24"/>
      <c r="BC156" s="24"/>
      <c r="BD156" s="24"/>
      <c r="BE156" s="24"/>
      <c r="BF156" s="24">
        <v>0</v>
      </c>
    </row>
    <row r="157" spans="23:58" x14ac:dyDescent="0.35">
      <c r="Z157" s="71">
        <v>44497</v>
      </c>
      <c r="AA157" t="s">
        <v>451</v>
      </c>
      <c r="AB157" s="24">
        <v>0</v>
      </c>
      <c r="AC157" s="24"/>
      <c r="AD157" s="24"/>
      <c r="AE157" s="24"/>
      <c r="AF157" s="24"/>
      <c r="AG157" s="24"/>
      <c r="AH157" s="24">
        <v>0</v>
      </c>
      <c r="AY157">
        <v>3</v>
      </c>
      <c r="AZ157" s="24">
        <v>0</v>
      </c>
      <c r="BA157" s="24"/>
      <c r="BB157" s="24"/>
      <c r="BC157" s="24"/>
      <c r="BD157" s="24"/>
      <c r="BE157" s="24"/>
      <c r="BF157" s="24">
        <v>0</v>
      </c>
    </row>
    <row r="158" spans="23:58" x14ac:dyDescent="0.35">
      <c r="Y158">
        <v>11</v>
      </c>
      <c r="Z158" s="71">
        <v>44529</v>
      </c>
      <c r="AA158" t="s">
        <v>492</v>
      </c>
      <c r="AB158" s="24">
        <v>0</v>
      </c>
      <c r="AC158" s="24"/>
      <c r="AD158" s="24"/>
      <c r="AE158" s="24"/>
      <c r="AF158" s="24"/>
      <c r="AG158" s="24"/>
      <c r="AH158" s="24">
        <v>0</v>
      </c>
      <c r="AY158">
        <v>5</v>
      </c>
      <c r="AZ158" s="24">
        <v>0</v>
      </c>
      <c r="BA158" s="24"/>
      <c r="BB158" s="24"/>
      <c r="BC158" s="24"/>
      <c r="BD158" s="24"/>
      <c r="BE158" s="24"/>
      <c r="BF158" s="24">
        <v>0</v>
      </c>
    </row>
    <row r="159" spans="23:58" x14ac:dyDescent="0.35">
      <c r="W159" s="46" t="s">
        <v>144</v>
      </c>
      <c r="X159" s="46"/>
      <c r="Y159" s="46"/>
      <c r="Z159" s="46"/>
      <c r="AA159" s="46"/>
      <c r="AB159" s="47">
        <v>0</v>
      </c>
      <c r="AC159" s="47"/>
      <c r="AD159" s="47"/>
      <c r="AE159" s="47"/>
      <c r="AF159" s="47"/>
      <c r="AG159" s="47"/>
      <c r="AH159" s="47">
        <v>0</v>
      </c>
      <c r="AY159">
        <v>6</v>
      </c>
      <c r="AZ159" s="24">
        <v>0</v>
      </c>
      <c r="BA159" s="24"/>
      <c r="BB159" s="24"/>
      <c r="BC159" s="24"/>
      <c r="BD159" s="24"/>
      <c r="BE159" s="24">
        <v>0</v>
      </c>
      <c r="BF159" s="24">
        <v>0</v>
      </c>
    </row>
    <row r="160" spans="23:58" x14ac:dyDescent="0.35">
      <c r="W160" t="s">
        <v>64</v>
      </c>
      <c r="X160">
        <v>2020</v>
      </c>
      <c r="Y160">
        <v>12</v>
      </c>
      <c r="Z160" s="71">
        <v>44070</v>
      </c>
      <c r="AA160" t="s">
        <v>62</v>
      </c>
      <c r="AB160" s="24"/>
      <c r="AC160" s="24"/>
      <c r="AD160" s="24"/>
      <c r="AE160" s="24">
        <v>0</v>
      </c>
      <c r="AF160" s="24"/>
      <c r="AG160" s="24"/>
      <c r="AH160" s="24">
        <v>0</v>
      </c>
      <c r="AY160">
        <v>7</v>
      </c>
      <c r="AZ160" s="24">
        <v>0</v>
      </c>
      <c r="BA160" s="24"/>
      <c r="BB160" s="24"/>
      <c r="BC160" s="24"/>
      <c r="BD160" s="24"/>
      <c r="BE160" s="24"/>
      <c r="BF160" s="24">
        <v>0</v>
      </c>
    </row>
    <row r="161" spans="24:58" x14ac:dyDescent="0.35">
      <c r="X161">
        <v>2021</v>
      </c>
      <c r="Y161">
        <v>1</v>
      </c>
      <c r="Z161" s="71">
        <v>44097</v>
      </c>
      <c r="AA161" t="s">
        <v>106</v>
      </c>
      <c r="AB161" s="24"/>
      <c r="AC161" s="24"/>
      <c r="AD161" s="24"/>
      <c r="AE161" s="24">
        <v>0</v>
      </c>
      <c r="AF161" s="24"/>
      <c r="AG161" s="24"/>
      <c r="AH161" s="24">
        <v>0</v>
      </c>
      <c r="AY161">
        <v>8</v>
      </c>
      <c r="AZ161" s="24">
        <v>6136.8</v>
      </c>
      <c r="BA161" s="24"/>
      <c r="BB161" s="24"/>
      <c r="BC161" s="24"/>
      <c r="BD161" s="24"/>
      <c r="BE161" s="24"/>
      <c r="BF161" s="24">
        <v>6136.8</v>
      </c>
    </row>
    <row r="162" spans="24:58" x14ac:dyDescent="0.35">
      <c r="Z162" s="71">
        <v>44207</v>
      </c>
      <c r="AA162" t="s">
        <v>244</v>
      </c>
      <c r="AB162" s="24">
        <v>0</v>
      </c>
      <c r="AC162" s="24"/>
      <c r="AD162" s="24"/>
      <c r="AE162" s="24"/>
      <c r="AF162" s="24"/>
      <c r="AG162" s="24"/>
      <c r="AH162" s="24">
        <v>0</v>
      </c>
      <c r="AY162">
        <v>4</v>
      </c>
      <c r="AZ162" s="24">
        <v>0</v>
      </c>
      <c r="BA162" s="24"/>
      <c r="BB162" s="24"/>
      <c r="BC162" s="24"/>
      <c r="BD162" s="24"/>
      <c r="BE162" s="24"/>
      <c r="BF162" s="24">
        <v>0</v>
      </c>
    </row>
    <row r="163" spans="24:58" x14ac:dyDescent="0.35">
      <c r="Y163">
        <v>2</v>
      </c>
      <c r="Z163" s="71">
        <v>44125</v>
      </c>
      <c r="AA163" t="s">
        <v>131</v>
      </c>
      <c r="AB163" s="24"/>
      <c r="AC163" s="24"/>
      <c r="AD163" s="24"/>
      <c r="AE163" s="24">
        <v>0</v>
      </c>
      <c r="AF163" s="24"/>
      <c r="AG163" s="24"/>
      <c r="AH163" s="24">
        <v>0</v>
      </c>
      <c r="AW163" s="46" t="s">
        <v>428</v>
      </c>
      <c r="AX163" s="46"/>
      <c r="AY163" s="46"/>
      <c r="AZ163" s="47">
        <v>6136.8</v>
      </c>
      <c r="BA163" s="47"/>
      <c r="BB163" s="47"/>
      <c r="BC163" s="47"/>
      <c r="BD163" s="47"/>
      <c r="BE163" s="47">
        <v>0</v>
      </c>
      <c r="BF163" s="47">
        <v>6136.8</v>
      </c>
    </row>
    <row r="164" spans="24:58" x14ac:dyDescent="0.35">
      <c r="Y164">
        <v>3</v>
      </c>
      <c r="Z164" s="71">
        <v>44155</v>
      </c>
      <c r="AA164" t="s">
        <v>172</v>
      </c>
      <c r="AB164" s="24"/>
      <c r="AC164" s="24"/>
      <c r="AD164" s="24"/>
      <c r="AE164" s="24">
        <v>0</v>
      </c>
      <c r="AF164" s="24"/>
      <c r="AG164" s="24"/>
      <c r="AH164" s="24">
        <v>0</v>
      </c>
      <c r="AW164" t="s">
        <v>416</v>
      </c>
      <c r="AX164">
        <v>2021</v>
      </c>
      <c r="AY164">
        <v>10</v>
      </c>
      <c r="AZ164" s="24">
        <v>0</v>
      </c>
      <c r="BA164" s="24"/>
      <c r="BB164" s="24"/>
      <c r="BC164" s="24"/>
      <c r="BD164" s="24"/>
      <c r="BE164" s="24"/>
      <c r="BF164" s="24">
        <v>0</v>
      </c>
    </row>
    <row r="165" spans="24:58" x14ac:dyDescent="0.35">
      <c r="Z165" s="71">
        <v>44165</v>
      </c>
      <c r="AA165" t="s">
        <v>189</v>
      </c>
      <c r="AB165" s="24"/>
      <c r="AC165" s="24"/>
      <c r="AD165" s="24"/>
      <c r="AE165" s="24">
        <v>0</v>
      </c>
      <c r="AF165" s="24"/>
      <c r="AG165" s="24"/>
      <c r="AH165" s="24">
        <v>0</v>
      </c>
      <c r="AY165">
        <v>11</v>
      </c>
      <c r="AZ165" s="24">
        <v>0</v>
      </c>
      <c r="BA165" s="24"/>
      <c r="BB165" s="24"/>
      <c r="BC165" s="24"/>
      <c r="BD165" s="24"/>
      <c r="BE165" s="24"/>
      <c r="BF165" s="24">
        <v>0</v>
      </c>
    </row>
    <row r="166" spans="24:58" x14ac:dyDescent="0.35">
      <c r="AA166" t="s">
        <v>205</v>
      </c>
      <c r="AB166" s="24"/>
      <c r="AC166" s="24"/>
      <c r="AD166" s="24"/>
      <c r="AE166" s="24">
        <v>0</v>
      </c>
      <c r="AF166" s="24"/>
      <c r="AG166" s="24"/>
      <c r="AH166" s="24">
        <v>0</v>
      </c>
      <c r="AY166">
        <v>12</v>
      </c>
      <c r="AZ166" s="24">
        <v>0</v>
      </c>
      <c r="BA166" s="24"/>
      <c r="BB166" s="24"/>
      <c r="BC166" s="24"/>
      <c r="BD166" s="24"/>
      <c r="BE166" s="24"/>
      <c r="BF166" s="24">
        <v>0</v>
      </c>
    </row>
    <row r="167" spans="24:58" x14ac:dyDescent="0.35">
      <c r="Y167">
        <v>5</v>
      </c>
      <c r="Z167" s="71">
        <v>44225</v>
      </c>
      <c r="AA167" t="s">
        <v>259</v>
      </c>
      <c r="AB167" s="24"/>
      <c r="AC167" s="24"/>
      <c r="AD167" s="24"/>
      <c r="AE167" s="24">
        <v>0</v>
      </c>
      <c r="AF167" s="24"/>
      <c r="AG167" s="24"/>
      <c r="AH167" s="24">
        <v>0</v>
      </c>
      <c r="AX167">
        <v>2022</v>
      </c>
      <c r="AY167">
        <v>1</v>
      </c>
      <c r="AZ167" s="24">
        <v>0</v>
      </c>
      <c r="BA167" s="24"/>
      <c r="BB167" s="24"/>
      <c r="BC167" s="24"/>
      <c r="BD167" s="24"/>
      <c r="BE167" s="24"/>
      <c r="BF167" s="24">
        <v>0</v>
      </c>
    </row>
    <row r="168" spans="24:58" x14ac:dyDescent="0.35">
      <c r="Y168">
        <v>7</v>
      </c>
      <c r="Z168" s="71">
        <v>44279</v>
      </c>
      <c r="AA168" t="s">
        <v>326</v>
      </c>
      <c r="AB168" s="24"/>
      <c r="AC168" s="24"/>
      <c r="AD168" s="24"/>
      <c r="AE168" s="24">
        <v>0</v>
      </c>
      <c r="AF168" s="24"/>
      <c r="AG168" s="24"/>
      <c r="AH168" s="24">
        <v>0</v>
      </c>
      <c r="AY168">
        <v>2</v>
      </c>
      <c r="AZ168" s="24">
        <v>0</v>
      </c>
      <c r="BA168" s="24"/>
      <c r="BB168" s="24"/>
      <c r="BC168" s="24"/>
      <c r="BD168" s="24"/>
      <c r="BE168" s="24"/>
      <c r="BF168" s="24">
        <v>0</v>
      </c>
    </row>
    <row r="169" spans="24:58" x14ac:dyDescent="0.35">
      <c r="Y169">
        <v>8</v>
      </c>
      <c r="Z169" s="71">
        <v>44294</v>
      </c>
      <c r="AA169" t="s">
        <v>332</v>
      </c>
      <c r="AB169" s="24"/>
      <c r="AC169" s="24"/>
      <c r="AD169" s="24"/>
      <c r="AE169" s="24"/>
      <c r="AF169" s="24">
        <v>0</v>
      </c>
      <c r="AG169" s="24"/>
      <c r="AH169" s="24">
        <v>0</v>
      </c>
      <c r="AY169">
        <v>3</v>
      </c>
      <c r="AZ169" s="24">
        <v>0</v>
      </c>
      <c r="BA169" s="24"/>
      <c r="BB169" s="24"/>
      <c r="BC169" s="24"/>
      <c r="BD169" s="24"/>
      <c r="BE169" s="24"/>
      <c r="BF169" s="24">
        <v>0</v>
      </c>
    </row>
    <row r="170" spans="24:58" x14ac:dyDescent="0.35">
      <c r="Z170" s="71">
        <v>44315</v>
      </c>
      <c r="AA170" t="s">
        <v>337</v>
      </c>
      <c r="AB170" s="24"/>
      <c r="AC170" s="24"/>
      <c r="AD170" s="24"/>
      <c r="AE170" s="24"/>
      <c r="AF170" s="24">
        <v>0</v>
      </c>
      <c r="AG170" s="24"/>
      <c r="AH170" s="24">
        <v>0</v>
      </c>
      <c r="AY170">
        <v>5</v>
      </c>
      <c r="AZ170" s="24">
        <v>93599.5</v>
      </c>
      <c r="BA170" s="24"/>
      <c r="BB170" s="24"/>
      <c r="BC170" s="24"/>
      <c r="BD170" s="24"/>
      <c r="BE170" s="24"/>
      <c r="BF170" s="24">
        <v>93599.5</v>
      </c>
    </row>
    <row r="171" spans="24:58" x14ac:dyDescent="0.35">
      <c r="Y171">
        <v>9</v>
      </c>
      <c r="Z171" s="71">
        <v>44348</v>
      </c>
      <c r="AA171" t="s">
        <v>361</v>
      </c>
      <c r="AB171" s="24"/>
      <c r="AC171" s="24"/>
      <c r="AD171" s="24"/>
      <c r="AE171" s="24"/>
      <c r="AF171" s="24">
        <v>0</v>
      </c>
      <c r="AG171" s="24"/>
      <c r="AH171" s="24">
        <v>0</v>
      </c>
      <c r="AY171">
        <v>6</v>
      </c>
      <c r="AZ171" s="24">
        <v>36697.5</v>
      </c>
      <c r="BA171" s="24"/>
      <c r="BB171" s="24"/>
      <c r="BC171" s="24"/>
      <c r="BD171" s="24"/>
      <c r="BE171" s="24"/>
      <c r="BF171" s="24">
        <v>36697.5</v>
      </c>
    </row>
    <row r="172" spans="24:58" x14ac:dyDescent="0.35">
      <c r="AA172" t="s">
        <v>364</v>
      </c>
      <c r="AB172" s="24"/>
      <c r="AC172" s="24"/>
      <c r="AD172" s="24"/>
      <c r="AE172" s="24"/>
      <c r="AF172" s="24">
        <v>0</v>
      </c>
      <c r="AG172" s="24"/>
      <c r="AH172" s="24">
        <v>0</v>
      </c>
      <c r="AY172">
        <v>7</v>
      </c>
      <c r="AZ172" s="24">
        <v>29559</v>
      </c>
      <c r="BA172" s="24"/>
      <c r="BB172" s="24"/>
      <c r="BC172" s="24"/>
      <c r="BD172" s="24"/>
      <c r="BE172" s="24"/>
      <c r="BF172" s="24">
        <v>29559</v>
      </c>
    </row>
    <row r="173" spans="24:58" x14ac:dyDescent="0.35">
      <c r="Y173">
        <v>4</v>
      </c>
      <c r="Z173" s="71">
        <v>44196</v>
      </c>
      <c r="AA173" t="s">
        <v>222</v>
      </c>
      <c r="AB173" s="24"/>
      <c r="AC173" s="24"/>
      <c r="AD173" s="24"/>
      <c r="AE173" s="24">
        <v>0</v>
      </c>
      <c r="AF173" s="24"/>
      <c r="AG173" s="24"/>
      <c r="AH173" s="24">
        <v>0</v>
      </c>
      <c r="AY173">
        <v>8</v>
      </c>
      <c r="AZ173" s="24">
        <v>16419.599999999999</v>
      </c>
      <c r="BA173" s="24"/>
      <c r="BB173" s="24"/>
      <c r="BC173" s="24"/>
      <c r="BD173" s="24"/>
      <c r="BE173" s="24"/>
      <c r="BF173" s="24">
        <v>16419.599999999999</v>
      </c>
    </row>
    <row r="174" spans="24:58" x14ac:dyDescent="0.35">
      <c r="X174">
        <v>2022</v>
      </c>
      <c r="Y174">
        <v>1</v>
      </c>
      <c r="Z174" s="71">
        <v>44453</v>
      </c>
      <c r="AA174" t="s">
        <v>378</v>
      </c>
      <c r="AB174" s="24"/>
      <c r="AC174" s="24"/>
      <c r="AD174" s="24"/>
      <c r="AE174" s="24"/>
      <c r="AF174" s="24">
        <v>0</v>
      </c>
      <c r="AG174" s="24"/>
      <c r="AH174" s="24">
        <v>0</v>
      </c>
      <c r="AY174">
        <v>4</v>
      </c>
      <c r="AZ174" s="24">
        <v>78598.7</v>
      </c>
      <c r="BA174" s="24"/>
      <c r="BB174" s="24"/>
      <c r="BC174" s="24"/>
      <c r="BD174" s="24"/>
      <c r="BE174" s="24"/>
      <c r="BF174" s="24">
        <v>78598.7</v>
      </c>
    </row>
    <row r="175" spans="24:58" x14ac:dyDescent="0.35">
      <c r="Y175">
        <v>2</v>
      </c>
      <c r="Z175" s="71">
        <v>44474</v>
      </c>
      <c r="AA175" t="s">
        <v>409</v>
      </c>
      <c r="AB175" s="24"/>
      <c r="AC175" s="24"/>
      <c r="AD175" s="24"/>
      <c r="AE175" s="24"/>
      <c r="AF175" s="24">
        <v>0</v>
      </c>
      <c r="AG175" s="24"/>
      <c r="AH175" s="24">
        <v>0</v>
      </c>
      <c r="AW175" s="46" t="s">
        <v>429</v>
      </c>
      <c r="AX175" s="46"/>
      <c r="AY175" s="46"/>
      <c r="AZ175" s="47">
        <v>254874.3</v>
      </c>
      <c r="BA175" s="47"/>
      <c r="BB175" s="47"/>
      <c r="BC175" s="47"/>
      <c r="BD175" s="47"/>
      <c r="BE175" s="47"/>
      <c r="BF175" s="47">
        <v>254874.3</v>
      </c>
    </row>
    <row r="176" spans="24:58" x14ac:dyDescent="0.35">
      <c r="Z176" s="71">
        <v>44497</v>
      </c>
      <c r="AA176" t="s">
        <v>453</v>
      </c>
      <c r="AB176" s="24"/>
      <c r="AC176" s="24"/>
      <c r="AD176" s="24"/>
      <c r="AE176" s="24"/>
      <c r="AF176" s="24">
        <v>0</v>
      </c>
      <c r="AG176" s="24"/>
      <c r="AH176" s="24">
        <v>0</v>
      </c>
      <c r="AW176" t="s">
        <v>476</v>
      </c>
      <c r="AX176">
        <v>2021</v>
      </c>
      <c r="AY176">
        <v>11</v>
      </c>
      <c r="AZ176" s="24">
        <v>0</v>
      </c>
      <c r="BA176" s="24"/>
      <c r="BB176" s="24"/>
      <c r="BC176" s="24"/>
      <c r="BD176" s="24"/>
      <c r="BE176" s="24"/>
      <c r="BF176" s="24">
        <v>0</v>
      </c>
    </row>
    <row r="177" spans="25:58" x14ac:dyDescent="0.35">
      <c r="Z177" s="71">
        <v>44499</v>
      </c>
      <c r="AA177" t="s">
        <v>456</v>
      </c>
      <c r="AB177" s="24"/>
      <c r="AC177" s="24"/>
      <c r="AD177" s="24"/>
      <c r="AE177" s="24"/>
      <c r="AF177" s="24">
        <v>0</v>
      </c>
      <c r="AG177" s="24"/>
      <c r="AH177" s="24">
        <v>0</v>
      </c>
      <c r="AW177" s="46" t="s">
        <v>491</v>
      </c>
      <c r="AX177" s="46"/>
      <c r="AY177" s="46"/>
      <c r="AZ177" s="47">
        <v>0</v>
      </c>
      <c r="BA177" s="47"/>
      <c r="BB177" s="47"/>
      <c r="BC177" s="47"/>
      <c r="BD177" s="47"/>
      <c r="BE177" s="47"/>
      <c r="BF177" s="47">
        <v>0</v>
      </c>
    </row>
    <row r="178" spans="25:58" x14ac:dyDescent="0.35">
      <c r="Y178">
        <v>3</v>
      </c>
      <c r="Z178" s="71">
        <v>44503</v>
      </c>
      <c r="AA178" t="s">
        <v>467</v>
      </c>
      <c r="AB178" s="24"/>
      <c r="AC178" s="24"/>
      <c r="AD178" s="24"/>
      <c r="AE178" s="24"/>
      <c r="AF178" s="24">
        <v>0</v>
      </c>
      <c r="AG178" s="24"/>
      <c r="AH178" s="24">
        <v>0</v>
      </c>
      <c r="AW178" t="s">
        <v>499</v>
      </c>
      <c r="AX178">
        <v>2021</v>
      </c>
      <c r="AY178">
        <v>11</v>
      </c>
      <c r="AZ178" s="24">
        <v>0</v>
      </c>
      <c r="BA178" s="24"/>
      <c r="BB178" s="24"/>
      <c r="BC178" s="24"/>
      <c r="BD178" s="24"/>
      <c r="BE178" s="24"/>
      <c r="BF178" s="24">
        <v>0</v>
      </c>
    </row>
    <row r="179" spans="25:58" x14ac:dyDescent="0.35">
      <c r="Z179" s="71">
        <v>44508</v>
      </c>
      <c r="AA179" t="s">
        <v>472</v>
      </c>
      <c r="AB179" s="24"/>
      <c r="AC179" s="24"/>
      <c r="AD179" s="24"/>
      <c r="AE179" s="24"/>
      <c r="AF179" s="24">
        <v>0</v>
      </c>
      <c r="AG179" s="24"/>
      <c r="AH179" s="24">
        <v>0</v>
      </c>
      <c r="AX179">
        <v>2022</v>
      </c>
      <c r="AY179">
        <v>2</v>
      </c>
      <c r="AZ179" s="24">
        <v>0</v>
      </c>
      <c r="BA179" s="24"/>
      <c r="BB179" s="24"/>
      <c r="BC179" s="24"/>
      <c r="BD179" s="24"/>
      <c r="BE179" s="24"/>
      <c r="BF179" s="24">
        <v>0</v>
      </c>
    </row>
    <row r="180" spans="25:58" x14ac:dyDescent="0.35">
      <c r="Y180">
        <v>5</v>
      </c>
      <c r="Z180" s="71">
        <v>44572</v>
      </c>
      <c r="AA180" t="s">
        <v>561</v>
      </c>
      <c r="AB180" s="24"/>
      <c r="AC180" s="24"/>
      <c r="AD180" s="24"/>
      <c r="AE180" s="24"/>
      <c r="AF180" s="24">
        <v>0</v>
      </c>
      <c r="AG180" s="24"/>
      <c r="AH180" s="24">
        <v>0</v>
      </c>
      <c r="AY180">
        <v>3</v>
      </c>
      <c r="AZ180" s="24">
        <v>0</v>
      </c>
      <c r="BA180" s="24"/>
      <c r="BB180" s="24"/>
      <c r="BC180" s="24"/>
      <c r="BD180" s="24"/>
      <c r="BE180" s="24"/>
      <c r="BF180" s="24">
        <v>0</v>
      </c>
    </row>
    <row r="181" spans="25:58" x14ac:dyDescent="0.35">
      <c r="Z181" s="71">
        <v>44585</v>
      </c>
      <c r="AA181" t="s">
        <v>576</v>
      </c>
      <c r="AB181" s="24"/>
      <c r="AC181" s="24"/>
      <c r="AD181" s="24"/>
      <c r="AE181" s="24"/>
      <c r="AF181" s="24">
        <v>0</v>
      </c>
      <c r="AG181" s="24"/>
      <c r="AH181" s="24">
        <v>0</v>
      </c>
      <c r="AY181">
        <v>5</v>
      </c>
      <c r="AZ181" s="24">
        <v>3241</v>
      </c>
      <c r="BA181" s="24"/>
      <c r="BB181" s="24"/>
      <c r="BC181" s="24"/>
      <c r="BD181" s="24"/>
      <c r="BE181" s="24"/>
      <c r="BF181" s="24">
        <v>3241</v>
      </c>
    </row>
    <row r="182" spans="25:58" x14ac:dyDescent="0.35">
      <c r="Y182">
        <v>6</v>
      </c>
      <c r="Z182" s="71">
        <v>44609</v>
      </c>
      <c r="AA182" t="s">
        <v>612</v>
      </c>
      <c r="AB182" s="24"/>
      <c r="AC182" s="24"/>
      <c r="AD182" s="24"/>
      <c r="AE182" s="24"/>
      <c r="AF182" s="24">
        <v>0</v>
      </c>
      <c r="AG182" s="24"/>
      <c r="AH182" s="24">
        <v>0</v>
      </c>
      <c r="AY182">
        <v>6</v>
      </c>
      <c r="AZ182" s="24">
        <v>6120.5</v>
      </c>
      <c r="BA182" s="24"/>
      <c r="BB182" s="24"/>
      <c r="BC182" s="24"/>
      <c r="BD182" s="24"/>
      <c r="BE182" s="24"/>
      <c r="BF182" s="24">
        <v>6120.5</v>
      </c>
    </row>
    <row r="183" spans="25:58" x14ac:dyDescent="0.35">
      <c r="Y183">
        <v>7</v>
      </c>
      <c r="Z183" s="71">
        <v>44628</v>
      </c>
      <c r="AA183" t="s">
        <v>644</v>
      </c>
      <c r="AB183" s="24"/>
      <c r="AC183" s="24"/>
      <c r="AD183" s="24"/>
      <c r="AE183" s="24"/>
      <c r="AF183" s="24">
        <v>0</v>
      </c>
      <c r="AG183" s="24"/>
      <c r="AH183" s="24">
        <v>0</v>
      </c>
      <c r="AY183">
        <v>7</v>
      </c>
      <c r="AZ183" s="24">
        <v>2180</v>
      </c>
      <c r="BA183" s="24"/>
      <c r="BB183" s="24"/>
      <c r="BC183" s="24"/>
      <c r="BD183" s="24"/>
      <c r="BE183" s="24"/>
      <c r="BF183" s="24">
        <v>2180</v>
      </c>
    </row>
    <row r="184" spans="25:58" x14ac:dyDescent="0.35">
      <c r="Z184" s="71">
        <v>44635</v>
      </c>
      <c r="AA184" t="s">
        <v>656</v>
      </c>
      <c r="AB184" s="24"/>
      <c r="AC184" s="24"/>
      <c r="AD184" s="24"/>
      <c r="AE184" s="24"/>
      <c r="AF184" s="24">
        <v>0</v>
      </c>
      <c r="AG184" s="24"/>
      <c r="AH184" s="24">
        <v>0</v>
      </c>
      <c r="AY184">
        <v>8</v>
      </c>
      <c r="AZ184" s="24">
        <v>3459</v>
      </c>
      <c r="BA184" s="24"/>
      <c r="BB184" s="24"/>
      <c r="BC184" s="24"/>
      <c r="BD184" s="24"/>
      <c r="BE184" s="24"/>
      <c r="BF184" s="24">
        <v>3459</v>
      </c>
    </row>
    <row r="185" spans="25:58" x14ac:dyDescent="0.35">
      <c r="Y185">
        <v>8</v>
      </c>
      <c r="Z185" s="71">
        <v>44678</v>
      </c>
      <c r="AA185" t="s">
        <v>732</v>
      </c>
      <c r="AB185" s="24"/>
      <c r="AC185" s="24"/>
      <c r="AD185" s="24"/>
      <c r="AE185" s="24"/>
      <c r="AF185" s="24">
        <v>0</v>
      </c>
      <c r="AG185" s="24"/>
      <c r="AH185" s="24">
        <v>0</v>
      </c>
      <c r="AY185">
        <v>4</v>
      </c>
      <c r="AZ185" s="24">
        <v>0</v>
      </c>
      <c r="BA185" s="24"/>
      <c r="BB185" s="24"/>
      <c r="BC185" s="24"/>
      <c r="BD185" s="24"/>
      <c r="BE185" s="24"/>
      <c r="BF185" s="24">
        <v>0</v>
      </c>
    </row>
    <row r="186" spans="25:58" x14ac:dyDescent="0.35">
      <c r="Y186">
        <v>9</v>
      </c>
      <c r="Z186" s="71">
        <v>44704</v>
      </c>
      <c r="AA186" t="s">
        <v>799</v>
      </c>
      <c r="AB186" s="24"/>
      <c r="AC186" s="24"/>
      <c r="AD186" s="24"/>
      <c r="AE186" s="24"/>
      <c r="AF186" s="24">
        <v>0</v>
      </c>
      <c r="AG186" s="24"/>
      <c r="AH186" s="24">
        <v>0</v>
      </c>
      <c r="AW186" s="46" t="s">
        <v>508</v>
      </c>
      <c r="AX186" s="46"/>
      <c r="AY186" s="46"/>
      <c r="AZ186" s="47">
        <v>15000.5</v>
      </c>
      <c r="BA186" s="47"/>
      <c r="BB186" s="47"/>
      <c r="BC186" s="47"/>
      <c r="BD186" s="47"/>
      <c r="BE186" s="47"/>
      <c r="BF186" s="47">
        <v>15000.5</v>
      </c>
    </row>
    <row r="187" spans="25:58" x14ac:dyDescent="0.35">
      <c r="Y187">
        <v>10</v>
      </c>
      <c r="Z187" s="71">
        <v>44721</v>
      </c>
      <c r="AA187" t="s">
        <v>840</v>
      </c>
      <c r="AB187" s="24"/>
      <c r="AC187" s="24"/>
      <c r="AD187" s="24"/>
      <c r="AE187" s="24"/>
      <c r="AF187" s="24">
        <v>12510.6</v>
      </c>
      <c r="AG187" s="24"/>
      <c r="AH187" s="24">
        <v>12510.6</v>
      </c>
      <c r="AW187" t="s">
        <v>646</v>
      </c>
      <c r="AX187">
        <v>2022</v>
      </c>
      <c r="AY187">
        <v>3</v>
      </c>
      <c r="AZ187" s="24">
        <v>0</v>
      </c>
      <c r="BA187" s="24"/>
      <c r="BB187" s="24"/>
      <c r="BC187" s="24"/>
      <c r="BD187" s="24"/>
      <c r="BE187" s="24"/>
      <c r="BF187" s="24">
        <v>0</v>
      </c>
    </row>
    <row r="188" spans="25:58" x14ac:dyDescent="0.35">
      <c r="Z188" s="71">
        <v>44741</v>
      </c>
      <c r="AA188" t="s">
        <v>856</v>
      </c>
      <c r="AB188" s="24"/>
      <c r="AC188" s="24"/>
      <c r="AD188" s="24"/>
      <c r="AE188" s="24"/>
      <c r="AF188" s="24">
        <v>18515</v>
      </c>
      <c r="AG188" s="24"/>
      <c r="AH188" s="24">
        <v>18515</v>
      </c>
      <c r="AY188">
        <v>5</v>
      </c>
      <c r="AZ188" s="24">
        <v>1317.9</v>
      </c>
      <c r="BA188" s="24"/>
      <c r="BB188" s="24"/>
      <c r="BC188" s="24"/>
      <c r="BD188" s="24"/>
      <c r="BE188" s="24"/>
      <c r="BF188" s="24">
        <v>1317.9</v>
      </c>
    </row>
    <row r="189" spans="25:58" x14ac:dyDescent="0.35">
      <c r="Y189">
        <v>11</v>
      </c>
      <c r="Z189" s="71">
        <v>44768</v>
      </c>
      <c r="AA189" t="s">
        <v>879</v>
      </c>
      <c r="AB189" s="24"/>
      <c r="AC189" s="24"/>
      <c r="AD189" s="24"/>
      <c r="AE189" s="24"/>
      <c r="AF189" s="24">
        <v>13445</v>
      </c>
      <c r="AG189" s="24"/>
      <c r="AH189" s="24">
        <v>13445</v>
      </c>
      <c r="AY189">
        <v>6</v>
      </c>
      <c r="AZ189" s="24">
        <v>4224</v>
      </c>
      <c r="BA189" s="24"/>
      <c r="BB189" s="24"/>
      <c r="BC189" s="24"/>
      <c r="BD189" s="24"/>
      <c r="BE189" s="24"/>
      <c r="BF189" s="24">
        <v>4224</v>
      </c>
    </row>
    <row r="190" spans="25:58" x14ac:dyDescent="0.35">
      <c r="Y190">
        <v>12</v>
      </c>
      <c r="Z190" s="71">
        <v>44798</v>
      </c>
      <c r="AA190" t="s">
        <v>922</v>
      </c>
      <c r="AB190" s="24"/>
      <c r="AC190" s="24"/>
      <c r="AD190" s="24"/>
      <c r="AE190" s="24"/>
      <c r="AF190" s="24">
        <v>15671</v>
      </c>
      <c r="AG190" s="24"/>
      <c r="AH190" s="24">
        <v>15671</v>
      </c>
      <c r="AY190">
        <v>4</v>
      </c>
      <c r="AZ190" s="24">
        <v>0</v>
      </c>
      <c r="BA190" s="24"/>
      <c r="BB190" s="24"/>
      <c r="BC190" s="24"/>
      <c r="BD190" s="24"/>
      <c r="BE190" s="24"/>
      <c r="BF190" s="24">
        <v>0</v>
      </c>
    </row>
    <row r="191" spans="25:58" x14ac:dyDescent="0.35">
      <c r="Y191">
        <v>4</v>
      </c>
      <c r="Z191" s="71">
        <v>44545</v>
      </c>
      <c r="AA191" t="s">
        <v>515</v>
      </c>
      <c r="AB191" s="24"/>
      <c r="AC191" s="24"/>
      <c r="AD191" s="24"/>
      <c r="AE191" s="24"/>
      <c r="AF191" s="24">
        <v>0</v>
      </c>
      <c r="AG191" s="24"/>
      <c r="AH191" s="24">
        <v>0</v>
      </c>
      <c r="AW191" s="46" t="s">
        <v>650</v>
      </c>
      <c r="AX191" s="46"/>
      <c r="AY191" s="46"/>
      <c r="AZ191" s="47">
        <v>5541.9</v>
      </c>
      <c r="BA191" s="47"/>
      <c r="BB191" s="47"/>
      <c r="BC191" s="47"/>
      <c r="BD191" s="47"/>
      <c r="BE191" s="47"/>
      <c r="BF191" s="47">
        <v>5541.9</v>
      </c>
    </row>
    <row r="192" spans="25:58" x14ac:dyDescent="0.35">
      <c r="Z192" s="71">
        <v>44561</v>
      </c>
      <c r="AA192" t="s">
        <v>544</v>
      </c>
      <c r="AB192" s="24"/>
      <c r="AC192" s="24"/>
      <c r="AD192" s="24"/>
      <c r="AE192" s="24"/>
      <c r="AF192" s="24">
        <v>0</v>
      </c>
      <c r="AG192" s="24"/>
      <c r="AH192" s="24">
        <v>0</v>
      </c>
      <c r="AW192" t="s">
        <v>674</v>
      </c>
      <c r="AX192">
        <v>2022</v>
      </c>
      <c r="AY192">
        <v>3</v>
      </c>
      <c r="AZ192" s="24">
        <v>0</v>
      </c>
      <c r="BA192" s="24"/>
      <c r="BB192" s="24"/>
      <c r="BC192" s="24"/>
      <c r="BD192" s="24"/>
      <c r="BE192" s="24"/>
      <c r="BF192" s="24">
        <v>0</v>
      </c>
    </row>
    <row r="193" spans="23:58" x14ac:dyDescent="0.35">
      <c r="W193" s="46" t="s">
        <v>209</v>
      </c>
      <c r="X193" s="46"/>
      <c r="Y193" s="46"/>
      <c r="Z193" s="46"/>
      <c r="AA193" s="46"/>
      <c r="AB193" s="47">
        <v>0</v>
      </c>
      <c r="AC193" s="47"/>
      <c r="AD193" s="47"/>
      <c r="AE193" s="47">
        <v>0</v>
      </c>
      <c r="AF193" s="47">
        <v>60141.599999999999</v>
      </c>
      <c r="AG193" s="47"/>
      <c r="AH193" s="47">
        <v>60141.599999999999</v>
      </c>
      <c r="AY193">
        <v>5</v>
      </c>
      <c r="AZ193" s="24">
        <v>0</v>
      </c>
      <c r="BA193" s="24"/>
      <c r="BB193" s="24"/>
      <c r="BC193" s="24"/>
      <c r="BD193" s="24"/>
      <c r="BE193" s="24"/>
      <c r="BF193" s="24">
        <v>0</v>
      </c>
    </row>
    <row r="194" spans="23:58" x14ac:dyDescent="0.35">
      <c r="W194" t="s">
        <v>178</v>
      </c>
      <c r="X194">
        <v>2020</v>
      </c>
      <c r="Y194">
        <v>11</v>
      </c>
      <c r="Z194" s="71">
        <v>44159</v>
      </c>
      <c r="AA194" t="s">
        <v>180</v>
      </c>
      <c r="AB194" s="24">
        <v>0</v>
      </c>
      <c r="AC194" s="24"/>
      <c r="AD194" s="24"/>
      <c r="AE194" s="24"/>
      <c r="AF194" s="24"/>
      <c r="AG194" s="24"/>
      <c r="AH194" s="24">
        <v>0</v>
      </c>
      <c r="AY194">
        <v>6</v>
      </c>
      <c r="AZ194" s="24">
        <v>0</v>
      </c>
      <c r="BA194" s="24"/>
      <c r="BB194" s="24"/>
      <c r="BC194" s="24"/>
      <c r="BD194" s="24"/>
      <c r="BE194" s="24"/>
      <c r="BF194" s="24">
        <v>0</v>
      </c>
    </row>
    <row r="195" spans="23:58" x14ac:dyDescent="0.35">
      <c r="W195" s="46" t="s">
        <v>190</v>
      </c>
      <c r="X195" s="46"/>
      <c r="Y195" s="46"/>
      <c r="Z195" s="46"/>
      <c r="AA195" s="46"/>
      <c r="AB195" s="47">
        <v>0</v>
      </c>
      <c r="AC195" s="47"/>
      <c r="AD195" s="47"/>
      <c r="AE195" s="47"/>
      <c r="AF195" s="47"/>
      <c r="AG195" s="47"/>
      <c r="AH195" s="47">
        <v>0</v>
      </c>
      <c r="AY195">
        <v>4</v>
      </c>
      <c r="AZ195" s="24">
        <v>0</v>
      </c>
      <c r="BA195" s="24"/>
      <c r="BB195" s="24"/>
      <c r="BC195" s="24"/>
      <c r="BD195" s="24"/>
      <c r="BE195" s="24"/>
      <c r="BF195" s="24">
        <v>0</v>
      </c>
    </row>
    <row r="196" spans="23:58" x14ac:dyDescent="0.35">
      <c r="W196" t="s">
        <v>228</v>
      </c>
      <c r="X196">
        <v>2020</v>
      </c>
      <c r="Y196">
        <v>12</v>
      </c>
      <c r="Z196" s="71">
        <v>44170</v>
      </c>
      <c r="AA196" t="s">
        <v>214</v>
      </c>
      <c r="AB196" s="24">
        <v>0</v>
      </c>
      <c r="AC196" s="24"/>
      <c r="AD196" s="24"/>
      <c r="AE196" s="24"/>
      <c r="AF196" s="24"/>
      <c r="AG196" s="24"/>
      <c r="AH196" s="24">
        <v>0</v>
      </c>
      <c r="AW196" s="46" t="s">
        <v>688</v>
      </c>
      <c r="AX196" s="46"/>
      <c r="AY196" s="46"/>
      <c r="AZ196" s="47">
        <v>0</v>
      </c>
      <c r="BA196" s="47"/>
      <c r="BB196" s="47"/>
      <c r="BC196" s="47"/>
      <c r="BD196" s="47"/>
      <c r="BE196" s="47"/>
      <c r="BF196" s="47">
        <v>0</v>
      </c>
    </row>
    <row r="197" spans="23:58" x14ac:dyDescent="0.35">
      <c r="W197" s="46" t="s">
        <v>229</v>
      </c>
      <c r="X197" s="46"/>
      <c r="Y197" s="46"/>
      <c r="Z197" s="46"/>
      <c r="AA197" s="46"/>
      <c r="AB197" s="47">
        <v>0</v>
      </c>
      <c r="AC197" s="47"/>
      <c r="AD197" s="47"/>
      <c r="AE197" s="47"/>
      <c r="AF197" s="47"/>
      <c r="AG197" s="47"/>
      <c r="AH197" s="47">
        <v>0</v>
      </c>
      <c r="AW197" t="s">
        <v>718</v>
      </c>
      <c r="AX197">
        <v>2022</v>
      </c>
      <c r="AY197">
        <v>4</v>
      </c>
      <c r="AZ197" s="24">
        <v>0</v>
      </c>
      <c r="BA197" s="24"/>
      <c r="BB197" s="24"/>
      <c r="BC197" s="24"/>
      <c r="BD197" s="24"/>
      <c r="BE197" s="24"/>
      <c r="BF197" s="24">
        <v>0</v>
      </c>
    </row>
    <row r="198" spans="23:58" x14ac:dyDescent="0.35">
      <c r="W198" t="s">
        <v>233</v>
      </c>
      <c r="X198">
        <v>2021</v>
      </c>
      <c r="Y198">
        <v>1</v>
      </c>
      <c r="Z198" s="71">
        <v>44200</v>
      </c>
      <c r="AA198" t="s">
        <v>231</v>
      </c>
      <c r="AB198" s="24">
        <v>0</v>
      </c>
      <c r="AC198" s="24"/>
      <c r="AD198" s="24"/>
      <c r="AE198" s="24"/>
      <c r="AF198" s="24"/>
      <c r="AG198" s="24"/>
      <c r="AH198" s="24">
        <v>0</v>
      </c>
      <c r="AW198" s="46" t="s">
        <v>763</v>
      </c>
      <c r="AX198" s="46"/>
      <c r="AY198" s="46"/>
      <c r="AZ198" s="47">
        <v>0</v>
      </c>
      <c r="BA198" s="47"/>
      <c r="BB198" s="47"/>
      <c r="BC198" s="47"/>
      <c r="BD198" s="47"/>
      <c r="BE198" s="47"/>
      <c r="BF198" s="47">
        <v>0</v>
      </c>
    </row>
    <row r="199" spans="23:58" x14ac:dyDescent="0.35">
      <c r="Z199" s="71">
        <v>44204</v>
      </c>
      <c r="AA199" t="s">
        <v>247</v>
      </c>
      <c r="AB199" s="24">
        <v>0</v>
      </c>
      <c r="AC199" s="24"/>
      <c r="AD199" s="24"/>
      <c r="AE199" s="24"/>
      <c r="AF199" s="24"/>
      <c r="AG199" s="24"/>
      <c r="AH199" s="24">
        <v>0</v>
      </c>
      <c r="AW199" t="s">
        <v>782</v>
      </c>
      <c r="AX199">
        <v>2022</v>
      </c>
      <c r="AY199">
        <v>5</v>
      </c>
      <c r="AZ199" s="24">
        <v>0</v>
      </c>
      <c r="BA199" s="24"/>
      <c r="BB199" s="24"/>
      <c r="BC199" s="24"/>
      <c r="BD199" s="24"/>
      <c r="BE199" s="24"/>
      <c r="BF199" s="24">
        <v>0</v>
      </c>
    </row>
    <row r="200" spans="23:58" x14ac:dyDescent="0.35">
      <c r="Z200" s="71">
        <v>44214</v>
      </c>
      <c r="AA200" t="s">
        <v>252</v>
      </c>
      <c r="AB200" s="24">
        <v>0</v>
      </c>
      <c r="AC200" s="24"/>
      <c r="AD200" s="24"/>
      <c r="AE200" s="24"/>
      <c r="AF200" s="24"/>
      <c r="AG200" s="24"/>
      <c r="AH200" s="24">
        <v>0</v>
      </c>
      <c r="AY200">
        <v>4</v>
      </c>
      <c r="AZ200" s="24">
        <v>0</v>
      </c>
      <c r="BA200" s="24"/>
      <c r="BB200" s="24"/>
      <c r="BC200" s="24"/>
      <c r="BD200" s="24"/>
      <c r="BE200" s="24"/>
      <c r="BF200" s="24">
        <v>0</v>
      </c>
    </row>
    <row r="201" spans="23:58" x14ac:dyDescent="0.35">
      <c r="Y201">
        <v>2</v>
      </c>
      <c r="Z201" s="71">
        <v>44236</v>
      </c>
      <c r="AA201" t="s">
        <v>271</v>
      </c>
      <c r="AB201" s="24">
        <v>0</v>
      </c>
      <c r="AC201" s="24"/>
      <c r="AD201" s="24"/>
      <c r="AE201" s="24"/>
      <c r="AF201" s="24"/>
      <c r="AG201" s="24"/>
      <c r="AH201" s="24">
        <v>0</v>
      </c>
      <c r="AW201" s="46" t="s">
        <v>807</v>
      </c>
      <c r="AX201" s="46"/>
      <c r="AY201" s="46"/>
      <c r="AZ201" s="47">
        <v>0</v>
      </c>
      <c r="BA201" s="47"/>
      <c r="BB201" s="47"/>
      <c r="BC201" s="47"/>
      <c r="BD201" s="47"/>
      <c r="BE201" s="47"/>
      <c r="BF201" s="47">
        <v>0</v>
      </c>
    </row>
    <row r="202" spans="23:58" x14ac:dyDescent="0.35">
      <c r="Y202">
        <v>5</v>
      </c>
      <c r="Z202" s="71">
        <v>44341</v>
      </c>
      <c r="AA202" t="s">
        <v>323</v>
      </c>
      <c r="AB202" s="24">
        <v>0</v>
      </c>
      <c r="AC202" s="24"/>
      <c r="AD202" s="24"/>
      <c r="AE202" s="24"/>
      <c r="AF202" s="24"/>
      <c r="AG202" s="24"/>
      <c r="AH202" s="24">
        <v>0</v>
      </c>
      <c r="AW202" t="s">
        <v>793</v>
      </c>
      <c r="AX202">
        <v>2022</v>
      </c>
      <c r="AY202">
        <v>5</v>
      </c>
      <c r="AZ202" s="24">
        <v>0</v>
      </c>
      <c r="BA202" s="24"/>
      <c r="BB202" s="24"/>
      <c r="BC202" s="24"/>
      <c r="BD202" s="24"/>
      <c r="BE202" s="24"/>
      <c r="BF202" s="24">
        <v>0</v>
      </c>
    </row>
    <row r="203" spans="23:58" x14ac:dyDescent="0.35">
      <c r="Y203">
        <v>10</v>
      </c>
      <c r="Z203" s="71">
        <v>44480</v>
      </c>
      <c r="AA203" t="s">
        <v>417</v>
      </c>
      <c r="AB203" s="24">
        <v>0</v>
      </c>
      <c r="AC203" s="24"/>
      <c r="AD203" s="24"/>
      <c r="AE203" s="24"/>
      <c r="AF203" s="24"/>
      <c r="AG203" s="24"/>
      <c r="AH203" s="24">
        <v>0</v>
      </c>
      <c r="AY203">
        <v>8</v>
      </c>
      <c r="AZ203" s="24">
        <v>0</v>
      </c>
      <c r="BA203" s="24"/>
      <c r="BB203" s="24"/>
      <c r="BC203" s="24"/>
      <c r="BD203" s="24"/>
      <c r="BE203" s="24"/>
      <c r="BF203" s="24">
        <v>0</v>
      </c>
    </row>
    <row r="204" spans="23:58" x14ac:dyDescent="0.35">
      <c r="Y204">
        <v>11</v>
      </c>
      <c r="Z204" s="71">
        <v>44513</v>
      </c>
      <c r="AA204" t="s">
        <v>484</v>
      </c>
      <c r="AB204" s="24">
        <v>0</v>
      </c>
      <c r="AC204" s="24"/>
      <c r="AD204" s="24"/>
      <c r="AE204" s="24"/>
      <c r="AF204" s="24"/>
      <c r="AG204" s="24"/>
      <c r="AH204" s="24">
        <v>0</v>
      </c>
      <c r="AW204" s="46" t="s">
        <v>808</v>
      </c>
      <c r="AX204" s="46"/>
      <c r="AY204" s="46"/>
      <c r="AZ204" s="47">
        <v>0</v>
      </c>
      <c r="BA204" s="47"/>
      <c r="BB204" s="47"/>
      <c r="BC204" s="47"/>
      <c r="BD204" s="47"/>
      <c r="BE204" s="47"/>
      <c r="BF204" s="47">
        <v>0</v>
      </c>
    </row>
    <row r="205" spans="23:58" x14ac:dyDescent="0.35">
      <c r="Y205">
        <v>12</v>
      </c>
      <c r="Z205" s="71">
        <v>44540</v>
      </c>
      <c r="AA205" t="s">
        <v>510</v>
      </c>
      <c r="AB205" s="24">
        <v>0</v>
      </c>
      <c r="AC205" s="24"/>
      <c r="AD205" s="24"/>
      <c r="AE205" s="24"/>
      <c r="AF205" s="24"/>
      <c r="AG205" s="24"/>
      <c r="AH205" s="24">
        <v>0</v>
      </c>
      <c r="AW205" t="s">
        <v>868</v>
      </c>
      <c r="AX205">
        <v>2022</v>
      </c>
      <c r="AY205">
        <v>7</v>
      </c>
      <c r="AZ205" s="24">
        <v>0</v>
      </c>
      <c r="BA205" s="24"/>
      <c r="BB205" s="24"/>
      <c r="BC205" s="24"/>
      <c r="BD205" s="24"/>
      <c r="BE205" s="24"/>
      <c r="BF205" s="24">
        <v>0</v>
      </c>
    </row>
    <row r="206" spans="23:58" x14ac:dyDescent="0.35">
      <c r="W206" s="46" t="s">
        <v>261</v>
      </c>
      <c r="X206" s="46"/>
      <c r="Y206" s="46"/>
      <c r="Z206" s="46"/>
      <c r="AA206" s="46"/>
      <c r="AB206" s="47">
        <v>0</v>
      </c>
      <c r="AC206" s="47"/>
      <c r="AD206" s="47"/>
      <c r="AE206" s="47"/>
      <c r="AF206" s="47"/>
      <c r="AG206" s="47"/>
      <c r="AH206" s="47">
        <v>0</v>
      </c>
      <c r="AY206">
        <v>8</v>
      </c>
      <c r="AZ206" s="24">
        <v>24489.200000000001</v>
      </c>
      <c r="BA206" s="24"/>
      <c r="BB206" s="24"/>
      <c r="BC206" s="24"/>
      <c r="BD206" s="24"/>
      <c r="BE206" s="24"/>
      <c r="BF206" s="24">
        <v>24489.200000000001</v>
      </c>
    </row>
    <row r="207" spans="23:58" x14ac:dyDescent="0.35">
      <c r="W207" t="s">
        <v>268</v>
      </c>
      <c r="X207">
        <v>2021</v>
      </c>
      <c r="Y207">
        <v>2</v>
      </c>
      <c r="Z207" s="71">
        <v>44230</v>
      </c>
      <c r="AA207" t="s">
        <v>262</v>
      </c>
      <c r="AB207" s="24">
        <v>0</v>
      </c>
      <c r="AC207" s="24"/>
      <c r="AD207" s="24"/>
      <c r="AE207" s="24"/>
      <c r="AF207" s="24"/>
      <c r="AG207" s="24"/>
      <c r="AH207" s="24">
        <v>0</v>
      </c>
      <c r="AW207" s="46" t="s">
        <v>883</v>
      </c>
      <c r="AX207" s="46"/>
      <c r="AY207" s="46"/>
      <c r="AZ207" s="47">
        <v>24489.200000000001</v>
      </c>
      <c r="BA207" s="47"/>
      <c r="BB207" s="47"/>
      <c r="BC207" s="47"/>
      <c r="BD207" s="47"/>
      <c r="BE207" s="47"/>
      <c r="BF207" s="47">
        <v>24489.200000000001</v>
      </c>
    </row>
    <row r="208" spans="23:58" x14ac:dyDescent="0.35">
      <c r="Z208" s="71">
        <v>44233</v>
      </c>
      <c r="AA208" t="s">
        <v>267</v>
      </c>
      <c r="AB208" s="24">
        <v>0</v>
      </c>
      <c r="AC208" s="24"/>
      <c r="AD208" s="24"/>
      <c r="AE208" s="24"/>
      <c r="AF208" s="24"/>
      <c r="AG208" s="24"/>
      <c r="AH208" s="24">
        <v>0</v>
      </c>
      <c r="AW208" t="s">
        <v>911</v>
      </c>
      <c r="AX208">
        <v>2022</v>
      </c>
      <c r="AY208">
        <v>8</v>
      </c>
      <c r="AZ208" s="24">
        <v>0</v>
      </c>
      <c r="BA208" s="24"/>
      <c r="BB208" s="24"/>
      <c r="BC208" s="24"/>
      <c r="BD208" s="24"/>
      <c r="BE208" s="24"/>
      <c r="BF208" s="24">
        <v>0</v>
      </c>
    </row>
    <row r="209" spans="23:58" x14ac:dyDescent="0.35">
      <c r="Y209">
        <v>3</v>
      </c>
      <c r="Z209" s="71">
        <v>44280</v>
      </c>
      <c r="AA209" t="s">
        <v>327</v>
      </c>
      <c r="AB209" s="24">
        <v>0</v>
      </c>
      <c r="AC209" s="24"/>
      <c r="AD209" s="24"/>
      <c r="AE209" s="24"/>
      <c r="AF209" s="24"/>
      <c r="AG209" s="24"/>
      <c r="AH209" s="24">
        <v>0</v>
      </c>
      <c r="AW209" s="46" t="s">
        <v>937</v>
      </c>
      <c r="AX209" s="46"/>
      <c r="AY209" s="46"/>
      <c r="AZ209" s="47">
        <v>0</v>
      </c>
      <c r="BA209" s="47"/>
      <c r="BB209" s="47"/>
      <c r="BC209" s="47"/>
      <c r="BD209" s="47"/>
      <c r="BE209" s="47"/>
      <c r="BF209" s="47">
        <v>0</v>
      </c>
    </row>
    <row r="210" spans="23:58" x14ac:dyDescent="0.35">
      <c r="Y210">
        <v>10</v>
      </c>
      <c r="Z210" s="71">
        <v>44484</v>
      </c>
      <c r="AA210" t="s">
        <v>426</v>
      </c>
      <c r="AB210" s="24">
        <v>0</v>
      </c>
      <c r="AC210" s="24"/>
      <c r="AD210" s="24"/>
      <c r="AE210" s="24"/>
      <c r="AF210" s="24"/>
      <c r="AG210" s="24"/>
      <c r="AH210" s="24">
        <v>0</v>
      </c>
      <c r="AW210" t="s">
        <v>135</v>
      </c>
      <c r="AZ210" s="24">
        <v>306042.7</v>
      </c>
      <c r="BA210" s="24">
        <v>7521</v>
      </c>
      <c r="BB210" s="24">
        <v>15957.5</v>
      </c>
      <c r="BC210" s="24">
        <v>0</v>
      </c>
      <c r="BD210" s="24">
        <v>86798.299999999988</v>
      </c>
      <c r="BE210" s="24">
        <v>0</v>
      </c>
      <c r="BF210" s="24">
        <v>416319.5</v>
      </c>
    </row>
    <row r="211" spans="23:58" x14ac:dyDescent="0.35">
      <c r="W211" s="46" t="s">
        <v>269</v>
      </c>
      <c r="X211" s="46"/>
      <c r="Y211" s="46"/>
      <c r="Z211" s="46"/>
      <c r="AA211" s="46"/>
      <c r="AB211" s="47">
        <v>0</v>
      </c>
      <c r="AC211" s="47"/>
      <c r="AD211" s="47"/>
      <c r="AE211" s="47"/>
      <c r="AF211" s="47"/>
      <c r="AG211" s="47"/>
      <c r="AH211" s="47">
        <v>0</v>
      </c>
    </row>
    <row r="212" spans="23:58" x14ac:dyDescent="0.35">
      <c r="W212" t="s">
        <v>286</v>
      </c>
      <c r="X212">
        <v>2021</v>
      </c>
      <c r="Y212">
        <v>2</v>
      </c>
      <c r="Z212" s="71">
        <v>44253</v>
      </c>
      <c r="AA212" t="s">
        <v>284</v>
      </c>
      <c r="AB212" s="24">
        <v>0</v>
      </c>
      <c r="AC212" s="24"/>
      <c r="AD212" s="24"/>
      <c r="AE212" s="24"/>
      <c r="AF212" s="24"/>
      <c r="AG212" s="24"/>
      <c r="AH212" s="24">
        <v>0</v>
      </c>
    </row>
    <row r="213" spans="23:58" x14ac:dyDescent="0.35">
      <c r="Y213">
        <v>4</v>
      </c>
      <c r="Z213" s="71">
        <v>44294</v>
      </c>
      <c r="AA213" t="s">
        <v>331</v>
      </c>
      <c r="AB213" s="24">
        <v>0</v>
      </c>
      <c r="AC213" s="24"/>
      <c r="AD213" s="24"/>
      <c r="AE213" s="24"/>
      <c r="AF213" s="24"/>
      <c r="AG213" s="24"/>
      <c r="AH213" s="24">
        <v>0</v>
      </c>
    </row>
    <row r="214" spans="23:58" x14ac:dyDescent="0.35">
      <c r="W214" s="46" t="s">
        <v>287</v>
      </c>
      <c r="X214" s="46"/>
      <c r="Y214" s="46"/>
      <c r="Z214" s="46"/>
      <c r="AA214" s="46"/>
      <c r="AB214" s="47">
        <v>0</v>
      </c>
      <c r="AC214" s="47"/>
      <c r="AD214" s="47"/>
      <c r="AE214" s="47"/>
      <c r="AF214" s="47"/>
      <c r="AG214" s="47"/>
      <c r="AH214" s="47">
        <v>0</v>
      </c>
    </row>
    <row r="215" spans="23:58" x14ac:dyDescent="0.35">
      <c r="W215" t="s">
        <v>295</v>
      </c>
      <c r="X215">
        <v>2021</v>
      </c>
      <c r="Y215">
        <v>3</v>
      </c>
      <c r="Z215" s="71">
        <v>44265</v>
      </c>
      <c r="AA215" t="s">
        <v>321</v>
      </c>
      <c r="AB215" s="24">
        <v>0</v>
      </c>
      <c r="AC215" s="24"/>
      <c r="AD215" s="24"/>
      <c r="AE215" s="24"/>
      <c r="AF215" s="24"/>
      <c r="AG215" s="24"/>
      <c r="AH215" s="24">
        <v>0</v>
      </c>
    </row>
    <row r="216" spans="23:58" x14ac:dyDescent="0.35">
      <c r="W216" s="46" t="s">
        <v>297</v>
      </c>
      <c r="X216" s="46"/>
      <c r="Y216" s="46"/>
      <c r="Z216" s="46"/>
      <c r="AA216" s="46"/>
      <c r="AB216" s="47">
        <v>0</v>
      </c>
      <c r="AC216" s="47"/>
      <c r="AD216" s="47"/>
      <c r="AE216" s="47"/>
      <c r="AF216" s="47"/>
      <c r="AG216" s="47"/>
      <c r="AH216" s="47">
        <v>0</v>
      </c>
    </row>
    <row r="217" spans="23:58" x14ac:dyDescent="0.35">
      <c r="W217" t="s">
        <v>371</v>
      </c>
      <c r="X217">
        <v>2021</v>
      </c>
      <c r="Y217">
        <v>9</v>
      </c>
      <c r="Z217" s="71">
        <v>44440</v>
      </c>
      <c r="AA217" t="s">
        <v>369</v>
      </c>
      <c r="AB217" s="24">
        <v>0</v>
      </c>
      <c r="AC217" s="24"/>
      <c r="AD217" s="24"/>
      <c r="AE217" s="24"/>
      <c r="AF217" s="24"/>
      <c r="AG217" s="24"/>
      <c r="AH217" s="24">
        <v>0</v>
      </c>
    </row>
    <row r="218" spans="23:58" x14ac:dyDescent="0.35">
      <c r="W218" s="46" t="s">
        <v>388</v>
      </c>
      <c r="X218" s="46"/>
      <c r="Y218" s="46"/>
      <c r="Z218" s="46"/>
      <c r="AA218" s="46"/>
      <c r="AB218" s="47">
        <v>0</v>
      </c>
      <c r="AC218" s="47"/>
      <c r="AD218" s="47"/>
      <c r="AE218" s="47"/>
      <c r="AF218" s="47"/>
      <c r="AG218" s="47"/>
      <c r="AH218" s="47">
        <v>0</v>
      </c>
    </row>
    <row r="219" spans="23:58" x14ac:dyDescent="0.35">
      <c r="W219" t="s">
        <v>381</v>
      </c>
      <c r="X219">
        <v>2021</v>
      </c>
      <c r="Y219">
        <v>9</v>
      </c>
      <c r="Z219" s="71">
        <v>44460</v>
      </c>
      <c r="AA219" t="s">
        <v>379</v>
      </c>
      <c r="AB219" s="24">
        <v>0</v>
      </c>
      <c r="AC219" s="24"/>
      <c r="AD219" s="24"/>
      <c r="AE219" s="24"/>
      <c r="AF219" s="24"/>
      <c r="AG219" s="24"/>
      <c r="AH219" s="24">
        <v>0</v>
      </c>
    </row>
    <row r="220" spans="23:58" x14ac:dyDescent="0.35">
      <c r="W220" s="46" t="s">
        <v>389</v>
      </c>
      <c r="X220" s="46"/>
      <c r="Y220" s="46"/>
      <c r="Z220" s="46"/>
      <c r="AA220" s="46"/>
      <c r="AB220" s="47">
        <v>0</v>
      </c>
      <c r="AC220" s="47"/>
      <c r="AD220" s="47"/>
      <c r="AE220" s="47"/>
      <c r="AF220" s="47"/>
      <c r="AG220" s="47"/>
      <c r="AH220" s="47">
        <v>0</v>
      </c>
    </row>
    <row r="221" spans="23:58" x14ac:dyDescent="0.35">
      <c r="W221" t="s">
        <v>407</v>
      </c>
      <c r="X221">
        <v>2021</v>
      </c>
      <c r="Y221">
        <v>10</v>
      </c>
      <c r="Z221" s="71">
        <v>44471</v>
      </c>
      <c r="AA221" t="s">
        <v>405</v>
      </c>
      <c r="AB221" s="24">
        <v>0</v>
      </c>
      <c r="AC221" s="24"/>
      <c r="AD221" s="24"/>
      <c r="AE221" s="24"/>
      <c r="AF221" s="24"/>
      <c r="AG221" s="24"/>
      <c r="AH221" s="24">
        <v>0</v>
      </c>
    </row>
    <row r="222" spans="23:58" x14ac:dyDescent="0.35">
      <c r="Z222" s="71">
        <v>44474</v>
      </c>
      <c r="AA222" t="s">
        <v>408</v>
      </c>
      <c r="AB222" s="24">
        <v>0</v>
      </c>
      <c r="AC222" s="24"/>
      <c r="AD222" s="24"/>
      <c r="AE222" s="24"/>
      <c r="AF222" s="24"/>
      <c r="AG222" s="24"/>
      <c r="AH222" s="24">
        <v>0</v>
      </c>
    </row>
    <row r="223" spans="23:58" x14ac:dyDescent="0.35">
      <c r="Z223" s="71">
        <v>44482</v>
      </c>
      <c r="AA223" t="s">
        <v>422</v>
      </c>
      <c r="AB223" s="24">
        <v>0</v>
      </c>
      <c r="AC223" s="24"/>
      <c r="AD223" s="24"/>
      <c r="AE223" s="24"/>
      <c r="AF223" s="24"/>
      <c r="AG223" s="24"/>
      <c r="AH223" s="24">
        <v>0</v>
      </c>
    </row>
    <row r="224" spans="23:58" x14ac:dyDescent="0.35">
      <c r="Z224" s="71">
        <v>44483</v>
      </c>
      <c r="AA224" t="s">
        <v>423</v>
      </c>
      <c r="AB224" s="24">
        <v>0</v>
      </c>
      <c r="AC224" s="24"/>
      <c r="AD224" s="24"/>
      <c r="AE224" s="24"/>
      <c r="AF224" s="24"/>
      <c r="AG224" s="24"/>
      <c r="AH224" s="24">
        <v>0</v>
      </c>
    </row>
    <row r="225" spans="24:34" x14ac:dyDescent="0.35">
      <c r="Z225" s="71">
        <v>44497</v>
      </c>
      <c r="AA225" t="s">
        <v>454</v>
      </c>
      <c r="AB225" s="24">
        <v>0</v>
      </c>
      <c r="AC225" s="24"/>
      <c r="AD225" s="24"/>
      <c r="AE225" s="24"/>
      <c r="AF225" s="24"/>
      <c r="AG225" s="24"/>
      <c r="AH225" s="24">
        <v>0</v>
      </c>
    </row>
    <row r="226" spans="24:34" x14ac:dyDescent="0.35">
      <c r="Y226">
        <v>11</v>
      </c>
      <c r="Z226" s="71">
        <v>44502</v>
      </c>
      <c r="AA226" t="s">
        <v>464</v>
      </c>
      <c r="AB226" s="24">
        <v>0</v>
      </c>
      <c r="AC226" s="24"/>
      <c r="AD226" s="24"/>
      <c r="AE226" s="24"/>
      <c r="AF226" s="24"/>
      <c r="AG226" s="24"/>
      <c r="AH226" s="24">
        <v>0</v>
      </c>
    </row>
    <row r="227" spans="24:34" x14ac:dyDescent="0.35">
      <c r="Z227" s="71">
        <v>44513</v>
      </c>
      <c r="AA227" t="s">
        <v>485</v>
      </c>
      <c r="AB227" s="24">
        <v>0</v>
      </c>
      <c r="AC227" s="24"/>
      <c r="AD227" s="24"/>
      <c r="AE227" s="24"/>
      <c r="AF227" s="24"/>
      <c r="AG227" s="24"/>
      <c r="AH227" s="24">
        <v>0</v>
      </c>
    </row>
    <row r="228" spans="24:34" x14ac:dyDescent="0.35">
      <c r="Z228" s="71">
        <v>44526</v>
      </c>
      <c r="AA228" t="s">
        <v>489</v>
      </c>
      <c r="AB228" s="24">
        <v>0</v>
      </c>
      <c r="AC228" s="24"/>
      <c r="AD228" s="24"/>
      <c r="AE228" s="24"/>
      <c r="AF228" s="24"/>
      <c r="AG228" s="24"/>
      <c r="AH228" s="24">
        <v>0</v>
      </c>
    </row>
    <row r="229" spans="24:34" x14ac:dyDescent="0.35">
      <c r="AA229" t="s">
        <v>490</v>
      </c>
      <c r="AB229" s="24">
        <v>0</v>
      </c>
      <c r="AC229" s="24"/>
      <c r="AD229" s="24"/>
      <c r="AE229" s="24"/>
      <c r="AF229" s="24"/>
      <c r="AG229" s="24"/>
      <c r="AH229" s="24">
        <v>0</v>
      </c>
    </row>
    <row r="230" spans="24:34" x14ac:dyDescent="0.35">
      <c r="Y230">
        <v>12</v>
      </c>
      <c r="Z230" s="71">
        <v>44561</v>
      </c>
      <c r="AA230" t="s">
        <v>545</v>
      </c>
      <c r="AB230" s="24">
        <v>0</v>
      </c>
      <c r="AC230" s="24"/>
      <c r="AD230" s="24"/>
      <c r="AE230" s="24"/>
      <c r="AF230" s="24"/>
      <c r="AG230" s="24"/>
      <c r="AH230" s="24">
        <v>0</v>
      </c>
    </row>
    <row r="231" spans="24:34" x14ac:dyDescent="0.35">
      <c r="X231">
        <v>2022</v>
      </c>
      <c r="Y231">
        <v>1</v>
      </c>
      <c r="Z231" s="71">
        <v>44567</v>
      </c>
      <c r="AA231" t="s">
        <v>556</v>
      </c>
      <c r="AB231" s="24">
        <v>0</v>
      </c>
      <c r="AC231" s="24"/>
      <c r="AD231" s="24"/>
      <c r="AE231" s="24"/>
      <c r="AF231" s="24"/>
      <c r="AG231" s="24"/>
      <c r="AH231" s="24">
        <v>0</v>
      </c>
    </row>
    <row r="232" spans="24:34" x14ac:dyDescent="0.35">
      <c r="Z232" s="71">
        <v>44574</v>
      </c>
      <c r="AA232" t="s">
        <v>566</v>
      </c>
      <c r="AB232" s="24">
        <v>0</v>
      </c>
      <c r="AC232" s="24"/>
      <c r="AD232" s="24"/>
      <c r="AE232" s="24"/>
      <c r="AF232" s="24"/>
      <c r="AG232" s="24"/>
      <c r="AH232" s="24">
        <v>0</v>
      </c>
    </row>
    <row r="233" spans="24:34" x14ac:dyDescent="0.35">
      <c r="Z233" s="71">
        <v>44583</v>
      </c>
      <c r="AA233" t="s">
        <v>574</v>
      </c>
      <c r="AB233" s="24">
        <v>0</v>
      </c>
      <c r="AC233" s="24"/>
      <c r="AD233" s="24"/>
      <c r="AE233" s="24"/>
      <c r="AF233" s="24"/>
      <c r="AG233" s="24"/>
      <c r="AH233" s="24">
        <v>0</v>
      </c>
    </row>
    <row r="234" spans="24:34" x14ac:dyDescent="0.35">
      <c r="Y234">
        <v>2</v>
      </c>
      <c r="Z234" s="71">
        <v>44602</v>
      </c>
      <c r="AA234" t="s">
        <v>610</v>
      </c>
      <c r="AB234" s="24">
        <v>0</v>
      </c>
      <c r="AC234" s="24"/>
      <c r="AD234" s="24"/>
      <c r="AE234" s="24"/>
      <c r="AF234" s="24"/>
      <c r="AG234" s="24"/>
      <c r="AH234" s="24">
        <v>0</v>
      </c>
    </row>
    <row r="235" spans="24:34" x14ac:dyDescent="0.35">
      <c r="Z235" s="71">
        <v>44614</v>
      </c>
      <c r="AA235" t="s">
        <v>617</v>
      </c>
      <c r="AB235" s="24">
        <v>0</v>
      </c>
      <c r="AC235" s="24"/>
      <c r="AD235" s="24"/>
      <c r="AE235" s="24"/>
      <c r="AF235" s="24"/>
      <c r="AG235" s="24"/>
      <c r="AH235" s="24">
        <v>0</v>
      </c>
    </row>
    <row r="236" spans="24:34" x14ac:dyDescent="0.35">
      <c r="Y236">
        <v>3</v>
      </c>
      <c r="Z236" s="71">
        <v>44631</v>
      </c>
      <c r="AA236" t="s">
        <v>652</v>
      </c>
      <c r="AB236" s="24">
        <v>0</v>
      </c>
      <c r="AC236" s="24"/>
      <c r="AD236" s="24"/>
      <c r="AE236" s="24"/>
      <c r="AF236" s="24"/>
      <c r="AG236" s="24"/>
      <c r="AH236" s="24">
        <v>0</v>
      </c>
    </row>
    <row r="237" spans="24:34" x14ac:dyDescent="0.35">
      <c r="Z237" s="71">
        <v>44637</v>
      </c>
      <c r="AA237" t="s">
        <v>658</v>
      </c>
      <c r="AB237" s="24">
        <v>0</v>
      </c>
      <c r="AC237" s="24"/>
      <c r="AD237" s="24"/>
      <c r="AE237" s="24"/>
      <c r="AF237" s="24"/>
      <c r="AG237" s="24"/>
      <c r="AH237" s="24">
        <v>0</v>
      </c>
    </row>
    <row r="238" spans="24:34" x14ac:dyDescent="0.35">
      <c r="Y238">
        <v>5</v>
      </c>
      <c r="Z238" s="71">
        <v>44704</v>
      </c>
      <c r="AA238" t="s">
        <v>803</v>
      </c>
      <c r="AB238" s="24">
        <v>0</v>
      </c>
      <c r="AC238" s="24"/>
      <c r="AD238" s="24"/>
      <c r="AE238" s="24"/>
      <c r="AF238" s="24"/>
      <c r="AG238" s="24"/>
      <c r="AH238" s="24">
        <v>0</v>
      </c>
    </row>
    <row r="239" spans="24:34" x14ac:dyDescent="0.35">
      <c r="Y239">
        <v>6</v>
      </c>
      <c r="Z239" s="71">
        <v>44602</v>
      </c>
      <c r="AA239" t="s">
        <v>610</v>
      </c>
      <c r="AB239" s="24"/>
      <c r="AC239" s="24"/>
      <c r="AD239" s="24"/>
      <c r="AE239" s="24"/>
      <c r="AF239" s="24"/>
      <c r="AG239" s="24">
        <v>0</v>
      </c>
      <c r="AH239" s="24">
        <v>0</v>
      </c>
    </row>
    <row r="240" spans="24:34" x14ac:dyDescent="0.35">
      <c r="Z240" s="71">
        <v>44740</v>
      </c>
      <c r="AA240" t="s">
        <v>855</v>
      </c>
      <c r="AB240" s="24">
        <v>0</v>
      </c>
      <c r="AC240" s="24"/>
      <c r="AD240" s="24"/>
      <c r="AE240" s="24"/>
      <c r="AF240" s="24"/>
      <c r="AG240" s="24"/>
      <c r="AH240" s="24">
        <v>0</v>
      </c>
    </row>
    <row r="241" spans="23:34" x14ac:dyDescent="0.35">
      <c r="Y241">
        <v>7</v>
      </c>
      <c r="Z241" s="71">
        <v>44754</v>
      </c>
      <c r="AA241" t="s">
        <v>866</v>
      </c>
      <c r="AB241" s="24">
        <v>0</v>
      </c>
      <c r="AC241" s="24"/>
      <c r="AD241" s="24"/>
      <c r="AE241" s="24"/>
      <c r="AF241" s="24"/>
      <c r="AG241" s="24"/>
      <c r="AH241" s="24">
        <v>0</v>
      </c>
    </row>
    <row r="242" spans="23:34" x14ac:dyDescent="0.35">
      <c r="Y242">
        <v>8</v>
      </c>
      <c r="Z242" s="71">
        <v>44798</v>
      </c>
      <c r="AA242" t="s">
        <v>925</v>
      </c>
      <c r="AB242" s="24">
        <v>5886.8</v>
      </c>
      <c r="AC242" s="24"/>
      <c r="AD242" s="24"/>
      <c r="AE242" s="24"/>
      <c r="AF242" s="24"/>
      <c r="AG242" s="24"/>
      <c r="AH242" s="24">
        <v>5886.8</v>
      </c>
    </row>
    <row r="243" spans="23:34" x14ac:dyDescent="0.35">
      <c r="Z243" s="71">
        <v>44799</v>
      </c>
      <c r="AA243" t="s">
        <v>925</v>
      </c>
      <c r="AB243" s="24">
        <v>250</v>
      </c>
      <c r="AC243" s="24"/>
      <c r="AD243" s="24"/>
      <c r="AE243" s="24"/>
      <c r="AF243" s="24"/>
      <c r="AG243" s="24"/>
      <c r="AH243" s="24">
        <v>250</v>
      </c>
    </row>
    <row r="244" spans="23:34" x14ac:dyDescent="0.35">
      <c r="Y244">
        <v>4</v>
      </c>
      <c r="Z244" s="71">
        <v>44659</v>
      </c>
      <c r="AA244" t="s">
        <v>695</v>
      </c>
      <c r="AB244" s="24">
        <v>0</v>
      </c>
      <c r="AC244" s="24"/>
      <c r="AD244" s="24"/>
      <c r="AE244" s="24"/>
      <c r="AF244" s="24"/>
      <c r="AG244" s="24"/>
      <c r="AH244" s="24">
        <v>0</v>
      </c>
    </row>
    <row r="245" spans="23:34" x14ac:dyDescent="0.35">
      <c r="Z245" s="71">
        <v>44679</v>
      </c>
      <c r="AA245" t="s">
        <v>735</v>
      </c>
      <c r="AB245" s="24">
        <v>0</v>
      </c>
      <c r="AC245" s="24"/>
      <c r="AD245" s="24"/>
      <c r="AE245" s="24"/>
      <c r="AF245" s="24"/>
      <c r="AG245" s="24"/>
      <c r="AH245" s="24">
        <v>0</v>
      </c>
    </row>
    <row r="246" spans="23:34" x14ac:dyDescent="0.35">
      <c r="W246" s="46" t="s">
        <v>428</v>
      </c>
      <c r="X246" s="46"/>
      <c r="Y246" s="46"/>
      <c r="Z246" s="46"/>
      <c r="AA246" s="46"/>
      <c r="AB246" s="47">
        <v>6136.8</v>
      </c>
      <c r="AC246" s="47"/>
      <c r="AD246" s="47"/>
      <c r="AE246" s="47"/>
      <c r="AF246" s="47"/>
      <c r="AG246" s="47">
        <v>0</v>
      </c>
      <c r="AH246" s="47">
        <v>6136.8</v>
      </c>
    </row>
    <row r="247" spans="23:34" x14ac:dyDescent="0.35">
      <c r="W247" t="s">
        <v>416</v>
      </c>
      <c r="X247">
        <v>2021</v>
      </c>
      <c r="Y247">
        <v>10</v>
      </c>
      <c r="Z247" s="71">
        <v>44478</v>
      </c>
      <c r="AA247" t="s">
        <v>414</v>
      </c>
      <c r="AB247" s="24">
        <v>0</v>
      </c>
      <c r="AC247" s="24"/>
      <c r="AD247" s="24"/>
      <c r="AE247" s="24"/>
      <c r="AF247" s="24"/>
      <c r="AG247" s="24"/>
      <c r="AH247" s="24">
        <v>0</v>
      </c>
    </row>
    <row r="248" spans="23:34" x14ac:dyDescent="0.35">
      <c r="Z248" s="71">
        <v>44481</v>
      </c>
      <c r="AA248" t="s">
        <v>418</v>
      </c>
      <c r="AB248" s="24">
        <v>0</v>
      </c>
      <c r="AC248" s="24"/>
      <c r="AD248" s="24"/>
      <c r="AE248" s="24"/>
      <c r="AF248" s="24"/>
      <c r="AG248" s="24"/>
      <c r="AH248" s="24">
        <v>0</v>
      </c>
    </row>
    <row r="249" spans="23:34" x14ac:dyDescent="0.35">
      <c r="Z249" s="71">
        <v>44484</v>
      </c>
      <c r="AA249" t="s">
        <v>431</v>
      </c>
      <c r="AB249" s="24">
        <v>0</v>
      </c>
      <c r="AC249" s="24"/>
      <c r="AD249" s="24"/>
      <c r="AE249" s="24"/>
      <c r="AF249" s="24"/>
      <c r="AG249" s="24"/>
      <c r="AH249" s="24">
        <v>0</v>
      </c>
    </row>
    <row r="250" spans="23:34" x14ac:dyDescent="0.35">
      <c r="Z250" s="71">
        <v>44487</v>
      </c>
      <c r="AA250" t="s">
        <v>432</v>
      </c>
      <c r="AB250" s="24">
        <v>0</v>
      </c>
      <c r="AC250" s="24"/>
      <c r="AD250" s="24"/>
      <c r="AE250" s="24"/>
      <c r="AF250" s="24"/>
      <c r="AG250" s="24"/>
      <c r="AH250" s="24">
        <v>0</v>
      </c>
    </row>
    <row r="251" spans="23:34" x14ac:dyDescent="0.35">
      <c r="Z251" s="71">
        <v>44488</v>
      </c>
      <c r="AA251" t="s">
        <v>433</v>
      </c>
      <c r="AB251" s="24">
        <v>0</v>
      </c>
      <c r="AC251" s="24"/>
      <c r="AD251" s="24"/>
      <c r="AE251" s="24"/>
      <c r="AF251" s="24"/>
      <c r="AG251" s="24"/>
      <c r="AH251" s="24">
        <v>0</v>
      </c>
    </row>
    <row r="252" spans="23:34" x14ac:dyDescent="0.35">
      <c r="Z252" s="71">
        <v>44489</v>
      </c>
      <c r="AA252" t="s">
        <v>434</v>
      </c>
      <c r="AB252" s="24">
        <v>0</v>
      </c>
      <c r="AC252" s="24"/>
      <c r="AD252" s="24"/>
      <c r="AE252" s="24"/>
      <c r="AF252" s="24"/>
      <c r="AG252" s="24"/>
      <c r="AH252" s="24">
        <v>0</v>
      </c>
    </row>
    <row r="253" spans="23:34" x14ac:dyDescent="0.35">
      <c r="Z253" s="71">
        <v>44495</v>
      </c>
      <c r="AA253" t="s">
        <v>450</v>
      </c>
      <c r="AB253" s="24">
        <v>0</v>
      </c>
      <c r="AC253" s="24"/>
      <c r="AD253" s="24"/>
      <c r="AE253" s="24"/>
      <c r="AF253" s="24"/>
      <c r="AG253" s="24"/>
      <c r="AH253" s="24">
        <v>0</v>
      </c>
    </row>
    <row r="254" spans="23:34" x14ac:dyDescent="0.35">
      <c r="Z254" s="71">
        <v>44496</v>
      </c>
      <c r="AA254" t="s">
        <v>452</v>
      </c>
      <c r="AB254" s="24">
        <v>0</v>
      </c>
      <c r="AC254" s="24"/>
      <c r="AD254" s="24"/>
      <c r="AE254" s="24"/>
      <c r="AF254" s="24"/>
      <c r="AG254" s="24"/>
      <c r="AH254" s="24">
        <v>0</v>
      </c>
    </row>
    <row r="255" spans="23:34" x14ac:dyDescent="0.35">
      <c r="Y255">
        <v>11</v>
      </c>
      <c r="Z255" s="71">
        <v>44503</v>
      </c>
      <c r="AA255" t="s">
        <v>466</v>
      </c>
      <c r="AB255" s="24">
        <v>0</v>
      </c>
      <c r="AC255" s="24"/>
      <c r="AD255" s="24"/>
      <c r="AE255" s="24"/>
      <c r="AF255" s="24"/>
      <c r="AG255" s="24"/>
      <c r="AH255" s="24">
        <v>0</v>
      </c>
    </row>
    <row r="256" spans="23:34" x14ac:dyDescent="0.35">
      <c r="Z256" s="71">
        <v>44506</v>
      </c>
      <c r="AA256" t="s">
        <v>471</v>
      </c>
      <c r="AB256" s="24">
        <v>0</v>
      </c>
      <c r="AC256" s="24"/>
      <c r="AD256" s="24"/>
      <c r="AE256" s="24"/>
      <c r="AF256" s="24"/>
      <c r="AG256" s="24"/>
      <c r="AH256" s="24">
        <v>0</v>
      </c>
    </row>
    <row r="257" spans="24:34" x14ac:dyDescent="0.35">
      <c r="Z257" s="71">
        <v>44511</v>
      </c>
      <c r="AA257" t="s">
        <v>481</v>
      </c>
      <c r="AB257" s="24">
        <v>0</v>
      </c>
      <c r="AC257" s="24"/>
      <c r="AD257" s="24"/>
      <c r="AE257" s="24"/>
      <c r="AF257" s="24"/>
      <c r="AG257" s="24"/>
      <c r="AH257" s="24">
        <v>0</v>
      </c>
    </row>
    <row r="258" spans="24:34" x14ac:dyDescent="0.35">
      <c r="AA258" t="s">
        <v>483</v>
      </c>
      <c r="AB258" s="24">
        <v>0</v>
      </c>
      <c r="AC258" s="24"/>
      <c r="AD258" s="24"/>
      <c r="AE258" s="24"/>
      <c r="AF258" s="24"/>
      <c r="AG258" s="24"/>
      <c r="AH258" s="24">
        <v>0</v>
      </c>
    </row>
    <row r="259" spans="24:34" x14ac:dyDescent="0.35">
      <c r="Y259">
        <v>12</v>
      </c>
      <c r="Z259" s="71">
        <v>44537</v>
      </c>
      <c r="AA259" t="s">
        <v>509</v>
      </c>
      <c r="AB259" s="24">
        <v>0</v>
      </c>
      <c r="AC259" s="24"/>
      <c r="AD259" s="24"/>
      <c r="AE259" s="24"/>
      <c r="AF259" s="24"/>
      <c r="AG259" s="24"/>
      <c r="AH259" s="24">
        <v>0</v>
      </c>
    </row>
    <row r="260" spans="24:34" x14ac:dyDescent="0.35">
      <c r="Z260" s="71">
        <v>44540</v>
      </c>
      <c r="AA260" t="s">
        <v>512</v>
      </c>
      <c r="AB260" s="24">
        <v>0</v>
      </c>
      <c r="AC260" s="24"/>
      <c r="AD260" s="24"/>
      <c r="AE260" s="24"/>
      <c r="AF260" s="24"/>
      <c r="AG260" s="24"/>
      <c r="AH260" s="24">
        <v>0</v>
      </c>
    </row>
    <row r="261" spans="24:34" x14ac:dyDescent="0.35">
      <c r="Z261" s="71">
        <v>44550</v>
      </c>
      <c r="AA261" t="s">
        <v>520</v>
      </c>
      <c r="AB261" s="24">
        <v>0</v>
      </c>
      <c r="AC261" s="24"/>
      <c r="AD261" s="24"/>
      <c r="AE261" s="24"/>
      <c r="AF261" s="24"/>
      <c r="AG261" s="24"/>
      <c r="AH261" s="24">
        <v>0</v>
      </c>
    </row>
    <row r="262" spans="24:34" x14ac:dyDescent="0.35">
      <c r="Z262" s="71">
        <v>44552</v>
      </c>
      <c r="AA262" t="s">
        <v>531</v>
      </c>
      <c r="AB262" s="24">
        <v>0</v>
      </c>
      <c r="AC262" s="24"/>
      <c r="AD262" s="24"/>
      <c r="AE262" s="24"/>
      <c r="AF262" s="24"/>
      <c r="AG262" s="24"/>
      <c r="AH262" s="24">
        <v>0</v>
      </c>
    </row>
    <row r="263" spans="24:34" x14ac:dyDescent="0.35">
      <c r="Z263" s="71">
        <v>44554</v>
      </c>
      <c r="AA263" t="s">
        <v>538</v>
      </c>
      <c r="AB263" s="24">
        <v>0</v>
      </c>
      <c r="AC263" s="24"/>
      <c r="AD263" s="24"/>
      <c r="AE263" s="24"/>
      <c r="AF263" s="24"/>
      <c r="AG263" s="24"/>
      <c r="AH263" s="24">
        <v>0</v>
      </c>
    </row>
    <row r="264" spans="24:34" x14ac:dyDescent="0.35">
      <c r="Z264" s="71">
        <v>44557</v>
      </c>
      <c r="AA264" t="s">
        <v>539</v>
      </c>
      <c r="AB264" s="24">
        <v>0</v>
      </c>
      <c r="AC264" s="24"/>
      <c r="AD264" s="24"/>
      <c r="AE264" s="24"/>
      <c r="AF264" s="24"/>
      <c r="AG264" s="24"/>
      <c r="AH264" s="24">
        <v>0</v>
      </c>
    </row>
    <row r="265" spans="24:34" x14ac:dyDescent="0.35">
      <c r="Z265" s="71">
        <v>44560</v>
      </c>
      <c r="AA265" t="s">
        <v>541</v>
      </c>
      <c r="AB265" s="24">
        <v>0</v>
      </c>
      <c r="AC265" s="24"/>
      <c r="AD265" s="24"/>
      <c r="AE265" s="24"/>
      <c r="AF265" s="24"/>
      <c r="AG265" s="24"/>
      <c r="AH265" s="24">
        <v>0</v>
      </c>
    </row>
    <row r="266" spans="24:34" x14ac:dyDescent="0.35">
      <c r="X266">
        <v>2022</v>
      </c>
      <c r="Y266">
        <v>1</v>
      </c>
      <c r="Z266" s="71">
        <v>44564</v>
      </c>
      <c r="AA266" t="s">
        <v>555</v>
      </c>
      <c r="AB266" s="24">
        <v>0</v>
      </c>
      <c r="AC266" s="24"/>
      <c r="AD266" s="24"/>
      <c r="AE266" s="24"/>
      <c r="AF266" s="24"/>
      <c r="AG266" s="24"/>
      <c r="AH266" s="24">
        <v>0</v>
      </c>
    </row>
    <row r="267" spans="24:34" x14ac:dyDescent="0.35">
      <c r="Z267" s="71">
        <v>44568</v>
      </c>
      <c r="AA267" t="s">
        <v>557</v>
      </c>
      <c r="AB267" s="24">
        <v>0</v>
      </c>
      <c r="AC267" s="24"/>
      <c r="AD267" s="24"/>
      <c r="AE267" s="24"/>
      <c r="AF267" s="24"/>
      <c r="AG267" s="24"/>
      <c r="AH267" s="24">
        <v>0</v>
      </c>
    </row>
    <row r="268" spans="24:34" x14ac:dyDescent="0.35">
      <c r="Z268" s="71">
        <v>44569</v>
      </c>
      <c r="AA268" t="s">
        <v>558</v>
      </c>
      <c r="AB268" s="24">
        <v>0</v>
      </c>
      <c r="AC268" s="24"/>
      <c r="AD268" s="24"/>
      <c r="AE268" s="24"/>
      <c r="AF268" s="24"/>
      <c r="AG268" s="24"/>
      <c r="AH268" s="24">
        <v>0</v>
      </c>
    </row>
    <row r="269" spans="24:34" x14ac:dyDescent="0.35">
      <c r="Z269" s="71">
        <v>44574</v>
      </c>
      <c r="AA269" t="s">
        <v>567</v>
      </c>
      <c r="AB269" s="24">
        <v>0</v>
      </c>
      <c r="AC269" s="24"/>
      <c r="AD269" s="24"/>
      <c r="AE269" s="24"/>
      <c r="AF269" s="24"/>
      <c r="AG269" s="24"/>
      <c r="AH269" s="24">
        <v>0</v>
      </c>
    </row>
    <row r="270" spans="24:34" x14ac:dyDescent="0.35">
      <c r="Z270" s="71">
        <v>44579</v>
      </c>
      <c r="AA270" t="s">
        <v>573</v>
      </c>
      <c r="AB270" s="24">
        <v>0</v>
      </c>
      <c r="AC270" s="24"/>
      <c r="AD270" s="24"/>
      <c r="AE270" s="24"/>
      <c r="AF270" s="24"/>
      <c r="AG270" s="24"/>
      <c r="AH270" s="24">
        <v>0</v>
      </c>
    </row>
    <row r="271" spans="24:34" x14ac:dyDescent="0.35">
      <c r="Y271">
        <v>2</v>
      </c>
      <c r="Z271" s="71">
        <v>44616</v>
      </c>
      <c r="AA271" t="s">
        <v>618</v>
      </c>
      <c r="AB271" s="24">
        <v>0</v>
      </c>
      <c r="AC271" s="24"/>
      <c r="AD271" s="24"/>
      <c r="AE271" s="24"/>
      <c r="AF271" s="24"/>
      <c r="AG271" s="24"/>
      <c r="AH271" s="24">
        <v>0</v>
      </c>
    </row>
    <row r="272" spans="24:34" x14ac:dyDescent="0.35">
      <c r="Z272" s="71">
        <v>44618</v>
      </c>
      <c r="AA272" t="s">
        <v>619</v>
      </c>
      <c r="AB272" s="24">
        <v>0</v>
      </c>
      <c r="AC272" s="24"/>
      <c r="AD272" s="24"/>
      <c r="AE272" s="24"/>
      <c r="AF272" s="24"/>
      <c r="AG272" s="24"/>
      <c r="AH272" s="24">
        <v>0</v>
      </c>
    </row>
    <row r="273" spans="25:34" x14ac:dyDescent="0.35">
      <c r="Y273">
        <v>3</v>
      </c>
      <c r="Z273" s="71">
        <v>44634</v>
      </c>
      <c r="AA273" t="s">
        <v>655</v>
      </c>
      <c r="AB273" s="24">
        <v>0</v>
      </c>
      <c r="AC273" s="24"/>
      <c r="AD273" s="24"/>
      <c r="AE273" s="24"/>
      <c r="AF273" s="24"/>
      <c r="AG273" s="24"/>
      <c r="AH273" s="24">
        <v>0</v>
      </c>
    </row>
    <row r="274" spans="25:34" x14ac:dyDescent="0.35">
      <c r="Z274" s="71">
        <v>44635</v>
      </c>
      <c r="AA274" t="s">
        <v>657</v>
      </c>
      <c r="AB274" s="24">
        <v>0</v>
      </c>
      <c r="AC274" s="24"/>
      <c r="AD274" s="24"/>
      <c r="AE274" s="24"/>
      <c r="AF274" s="24"/>
      <c r="AG274" s="24"/>
      <c r="AH274" s="24">
        <v>0</v>
      </c>
    </row>
    <row r="275" spans="25:34" x14ac:dyDescent="0.35">
      <c r="Z275" s="71">
        <v>44638</v>
      </c>
      <c r="AA275" t="s">
        <v>659</v>
      </c>
      <c r="AB275" s="24">
        <v>0</v>
      </c>
      <c r="AC275" s="24"/>
      <c r="AD275" s="24"/>
      <c r="AE275" s="24"/>
      <c r="AF275" s="24"/>
      <c r="AG275" s="24"/>
      <c r="AH275" s="24">
        <v>0</v>
      </c>
    </row>
    <row r="276" spans="25:34" x14ac:dyDescent="0.35">
      <c r="Z276" s="71">
        <v>44643</v>
      </c>
      <c r="AA276" t="s">
        <v>662</v>
      </c>
      <c r="AB276" s="24">
        <v>0</v>
      </c>
      <c r="AC276" s="24"/>
      <c r="AD276" s="24"/>
      <c r="AE276" s="24"/>
      <c r="AF276" s="24"/>
      <c r="AG276" s="24"/>
      <c r="AH276" s="24">
        <v>0</v>
      </c>
    </row>
    <row r="277" spans="25:34" x14ac:dyDescent="0.35">
      <c r="Z277" s="71">
        <v>44645</v>
      </c>
      <c r="AA277" t="s">
        <v>669</v>
      </c>
      <c r="AB277" s="24">
        <v>0</v>
      </c>
      <c r="AC277" s="24"/>
      <c r="AD277" s="24"/>
      <c r="AE277" s="24"/>
      <c r="AF277" s="24"/>
      <c r="AG277" s="24"/>
      <c r="AH277" s="24">
        <v>0</v>
      </c>
    </row>
    <row r="278" spans="25:34" x14ac:dyDescent="0.35">
      <c r="Z278" s="71">
        <v>44649</v>
      </c>
      <c r="AA278" t="s">
        <v>671</v>
      </c>
      <c r="AB278" s="24">
        <v>0</v>
      </c>
      <c r="AC278" s="24"/>
      <c r="AD278" s="24"/>
      <c r="AE278" s="24"/>
      <c r="AF278" s="24"/>
      <c r="AG278" s="24"/>
      <c r="AH278" s="24">
        <v>0</v>
      </c>
    </row>
    <row r="279" spans="25:34" x14ac:dyDescent="0.35">
      <c r="Y279">
        <v>5</v>
      </c>
      <c r="Z279" s="71">
        <v>44687</v>
      </c>
      <c r="AA279" t="s">
        <v>771</v>
      </c>
      <c r="AB279" s="24">
        <v>11530</v>
      </c>
      <c r="AC279" s="24"/>
      <c r="AD279" s="24"/>
      <c r="AE279" s="24"/>
      <c r="AF279" s="24"/>
      <c r="AG279" s="24"/>
      <c r="AH279" s="24">
        <v>11530</v>
      </c>
    </row>
    <row r="280" spans="25:34" x14ac:dyDescent="0.35">
      <c r="Z280" s="71">
        <v>44688</v>
      </c>
      <c r="AA280" t="s">
        <v>773</v>
      </c>
      <c r="AB280" s="24">
        <v>16245</v>
      </c>
      <c r="AC280" s="24"/>
      <c r="AD280" s="24"/>
      <c r="AE280" s="24"/>
      <c r="AF280" s="24"/>
      <c r="AG280" s="24"/>
      <c r="AH280" s="24">
        <v>16245</v>
      </c>
    </row>
    <row r="281" spans="25:34" x14ac:dyDescent="0.35">
      <c r="Z281" s="71">
        <v>44695</v>
      </c>
      <c r="AA281" t="s">
        <v>786</v>
      </c>
      <c r="AB281" s="24">
        <v>10369.5</v>
      </c>
      <c r="AC281" s="24"/>
      <c r="AD281" s="24"/>
      <c r="AE281" s="24"/>
      <c r="AF281" s="24"/>
      <c r="AG281" s="24"/>
      <c r="AH281" s="24">
        <v>10369.5</v>
      </c>
    </row>
    <row r="282" spans="25:34" x14ac:dyDescent="0.35">
      <c r="Z282" s="71">
        <v>44699</v>
      </c>
      <c r="AA282" t="s">
        <v>789</v>
      </c>
      <c r="AB282" s="24">
        <v>8417</v>
      </c>
      <c r="AC282" s="24"/>
      <c r="AD282" s="24"/>
      <c r="AE282" s="24"/>
      <c r="AF282" s="24"/>
      <c r="AG282" s="24"/>
      <c r="AH282" s="24">
        <v>8417</v>
      </c>
    </row>
    <row r="283" spans="25:34" x14ac:dyDescent="0.35">
      <c r="Z283" s="71">
        <v>44701</v>
      </c>
      <c r="AA283" t="s">
        <v>792</v>
      </c>
      <c r="AB283" s="24">
        <v>13110</v>
      </c>
      <c r="AC283" s="24"/>
      <c r="AD283" s="24"/>
      <c r="AE283" s="24"/>
      <c r="AF283" s="24"/>
      <c r="AG283" s="24"/>
      <c r="AH283" s="24">
        <v>13110</v>
      </c>
    </row>
    <row r="284" spans="25:34" x14ac:dyDescent="0.35">
      <c r="Z284" s="71">
        <v>44702</v>
      </c>
      <c r="AA284" t="s">
        <v>798</v>
      </c>
      <c r="AB284" s="24">
        <v>13110</v>
      </c>
      <c r="AC284" s="24"/>
      <c r="AD284" s="24"/>
      <c r="AE284" s="24"/>
      <c r="AF284" s="24"/>
      <c r="AG284" s="24"/>
      <c r="AH284" s="24">
        <v>13110</v>
      </c>
    </row>
    <row r="285" spans="25:34" x14ac:dyDescent="0.35">
      <c r="Z285" s="71">
        <v>44704</v>
      </c>
      <c r="AA285" t="s">
        <v>802</v>
      </c>
      <c r="AB285" s="24">
        <v>6750</v>
      </c>
      <c r="AC285" s="24"/>
      <c r="AD285" s="24"/>
      <c r="AE285" s="24"/>
      <c r="AF285" s="24"/>
      <c r="AG285" s="24"/>
      <c r="AH285" s="24">
        <v>6750</v>
      </c>
    </row>
    <row r="286" spans="25:34" x14ac:dyDescent="0.35">
      <c r="Z286" s="71">
        <v>44706</v>
      </c>
      <c r="AA286" t="s">
        <v>805</v>
      </c>
      <c r="AB286" s="24">
        <v>14068</v>
      </c>
      <c r="AC286" s="24"/>
      <c r="AD286" s="24"/>
      <c r="AE286" s="24"/>
      <c r="AF286" s="24"/>
      <c r="AG286" s="24"/>
      <c r="AH286" s="24">
        <v>14068</v>
      </c>
    </row>
    <row r="287" spans="25:34" x14ac:dyDescent="0.35">
      <c r="Y287">
        <v>6</v>
      </c>
      <c r="Z287" s="71">
        <v>44714</v>
      </c>
      <c r="AA287" t="s">
        <v>835</v>
      </c>
      <c r="AB287" s="24">
        <v>12427</v>
      </c>
      <c r="AC287" s="24"/>
      <c r="AD287" s="24"/>
      <c r="AE287" s="24"/>
      <c r="AF287" s="24"/>
      <c r="AG287" s="24"/>
      <c r="AH287" s="24">
        <v>12427</v>
      </c>
    </row>
    <row r="288" spans="25:34" x14ac:dyDescent="0.35">
      <c r="Z288" s="71">
        <v>44716</v>
      </c>
      <c r="AA288" t="s">
        <v>837</v>
      </c>
      <c r="AB288" s="24">
        <v>9000</v>
      </c>
      <c r="AC288" s="24"/>
      <c r="AD288" s="24"/>
      <c r="AE288" s="24"/>
      <c r="AF288" s="24"/>
      <c r="AG288" s="24"/>
      <c r="AH288" s="24">
        <v>9000</v>
      </c>
    </row>
    <row r="289" spans="25:34" x14ac:dyDescent="0.35">
      <c r="Z289" s="71">
        <v>44723</v>
      </c>
      <c r="AA289" t="s">
        <v>843</v>
      </c>
      <c r="AB289" s="24">
        <v>4950</v>
      </c>
      <c r="AC289" s="24"/>
      <c r="AD289" s="24"/>
      <c r="AE289" s="24"/>
      <c r="AF289" s="24"/>
      <c r="AG289" s="24"/>
      <c r="AH289" s="24">
        <v>4950</v>
      </c>
    </row>
    <row r="290" spans="25:34" x14ac:dyDescent="0.35">
      <c r="Z290" s="71">
        <v>44730</v>
      </c>
      <c r="AA290" t="s">
        <v>851</v>
      </c>
      <c r="AB290" s="24">
        <v>4431.5</v>
      </c>
      <c r="AC290" s="24"/>
      <c r="AD290" s="24"/>
      <c r="AE290" s="24"/>
      <c r="AF290" s="24"/>
      <c r="AG290" s="24"/>
      <c r="AH290" s="24">
        <v>4431.5</v>
      </c>
    </row>
    <row r="291" spans="25:34" x14ac:dyDescent="0.35">
      <c r="Z291" s="71">
        <v>44736</v>
      </c>
      <c r="AA291" t="s">
        <v>854</v>
      </c>
      <c r="AB291" s="24">
        <v>5889</v>
      </c>
      <c r="AC291" s="24"/>
      <c r="AD291" s="24"/>
      <c r="AE291" s="24"/>
      <c r="AF291" s="24"/>
      <c r="AG291" s="24"/>
      <c r="AH291" s="24">
        <v>5889</v>
      </c>
    </row>
    <row r="292" spans="25:34" x14ac:dyDescent="0.35">
      <c r="Y292">
        <v>7</v>
      </c>
      <c r="Z292" s="71">
        <v>44756</v>
      </c>
      <c r="AA292" t="s">
        <v>867</v>
      </c>
      <c r="AB292" s="24">
        <v>12855.5</v>
      </c>
      <c r="AC292" s="24"/>
      <c r="AD292" s="24"/>
      <c r="AE292" s="24"/>
      <c r="AF292" s="24"/>
      <c r="AG292" s="24"/>
      <c r="AH292" s="24">
        <v>12855.5</v>
      </c>
    </row>
    <row r="293" spans="25:34" x14ac:dyDescent="0.35">
      <c r="Z293" s="71">
        <v>44760</v>
      </c>
      <c r="AA293" t="s">
        <v>875</v>
      </c>
      <c r="AB293" s="24">
        <v>9153</v>
      </c>
      <c r="AC293" s="24"/>
      <c r="AD293" s="24"/>
      <c r="AE293" s="24"/>
      <c r="AF293" s="24"/>
      <c r="AG293" s="24"/>
      <c r="AH293" s="24">
        <v>9153</v>
      </c>
    </row>
    <row r="294" spans="25:34" x14ac:dyDescent="0.35">
      <c r="Z294" s="71">
        <v>44762</v>
      </c>
      <c r="AA294" t="s">
        <v>876</v>
      </c>
      <c r="AB294" s="24">
        <v>925.5</v>
      </c>
      <c r="AC294" s="24"/>
      <c r="AD294" s="24"/>
      <c r="AE294" s="24"/>
      <c r="AF294" s="24"/>
      <c r="AG294" s="24"/>
      <c r="AH294" s="24">
        <v>925.5</v>
      </c>
    </row>
    <row r="295" spans="25:34" x14ac:dyDescent="0.35">
      <c r="Z295" s="71">
        <v>44765</v>
      </c>
      <c r="AA295" t="s">
        <v>877</v>
      </c>
      <c r="AB295" s="24">
        <v>6625</v>
      </c>
      <c r="AC295" s="24"/>
      <c r="AD295" s="24"/>
      <c r="AE295" s="24"/>
      <c r="AF295" s="24"/>
      <c r="AG295" s="24"/>
      <c r="AH295" s="24">
        <v>6625</v>
      </c>
    </row>
    <row r="296" spans="25:34" x14ac:dyDescent="0.35">
      <c r="Y296">
        <v>8</v>
      </c>
      <c r="Z296" s="71">
        <v>44779</v>
      </c>
      <c r="AA296" t="s">
        <v>905</v>
      </c>
      <c r="AB296" s="24">
        <v>5268.6</v>
      </c>
      <c r="AC296" s="24"/>
      <c r="AD296" s="24"/>
      <c r="AE296" s="24"/>
      <c r="AF296" s="24"/>
      <c r="AG296" s="24"/>
      <c r="AH296" s="24">
        <v>5268.6</v>
      </c>
    </row>
    <row r="297" spans="25:34" x14ac:dyDescent="0.35">
      <c r="Z297" s="71">
        <v>44785</v>
      </c>
      <c r="AA297" t="s">
        <v>909</v>
      </c>
      <c r="AB297" s="24">
        <v>4312.5</v>
      </c>
      <c r="AC297" s="24"/>
      <c r="AD297" s="24"/>
      <c r="AE297" s="24"/>
      <c r="AF297" s="24"/>
      <c r="AG297" s="24"/>
      <c r="AH297" s="24">
        <v>4312.5</v>
      </c>
    </row>
    <row r="298" spans="25:34" x14ac:dyDescent="0.35">
      <c r="Z298" s="71">
        <v>44796</v>
      </c>
      <c r="AA298" t="s">
        <v>920</v>
      </c>
      <c r="AB298" s="24">
        <v>6838.5</v>
      </c>
      <c r="AC298" s="24"/>
      <c r="AD298" s="24"/>
      <c r="AE298" s="24"/>
      <c r="AF298" s="24"/>
      <c r="AG298" s="24"/>
      <c r="AH298" s="24">
        <v>6838.5</v>
      </c>
    </row>
    <row r="299" spans="25:34" x14ac:dyDescent="0.35">
      <c r="Y299">
        <v>4</v>
      </c>
      <c r="Z299" s="71">
        <v>44652</v>
      </c>
      <c r="AA299" t="s">
        <v>692</v>
      </c>
      <c r="AB299" s="24">
        <v>0</v>
      </c>
      <c r="AC299" s="24"/>
      <c r="AD299" s="24"/>
      <c r="AE299" s="24"/>
      <c r="AF299" s="24"/>
      <c r="AG299" s="24"/>
      <c r="AH299" s="24">
        <v>0</v>
      </c>
    </row>
    <row r="300" spans="25:34" x14ac:dyDescent="0.35">
      <c r="Z300" s="71">
        <v>44656</v>
      </c>
      <c r="AA300" t="s">
        <v>694</v>
      </c>
      <c r="AB300" s="24">
        <v>7620.7</v>
      </c>
      <c r="AC300" s="24"/>
      <c r="AD300" s="24"/>
      <c r="AE300" s="24"/>
      <c r="AF300" s="24"/>
      <c r="AG300" s="24"/>
      <c r="AH300" s="24">
        <v>7620.7</v>
      </c>
    </row>
    <row r="301" spans="25:34" x14ac:dyDescent="0.35">
      <c r="Z301" s="71">
        <v>44660</v>
      </c>
      <c r="AA301" t="s">
        <v>698</v>
      </c>
      <c r="AB301" s="24">
        <v>8569.5</v>
      </c>
      <c r="AC301" s="24"/>
      <c r="AD301" s="24"/>
      <c r="AE301" s="24"/>
      <c r="AF301" s="24"/>
      <c r="AG301" s="24"/>
      <c r="AH301" s="24">
        <v>8569.5</v>
      </c>
    </row>
    <row r="302" spans="25:34" x14ac:dyDescent="0.35">
      <c r="Z302" s="71">
        <v>44664</v>
      </c>
      <c r="AA302" t="s">
        <v>702</v>
      </c>
      <c r="AB302" s="24">
        <v>10975.5</v>
      </c>
      <c r="AC302" s="24"/>
      <c r="AD302" s="24"/>
      <c r="AE302" s="24"/>
      <c r="AF302" s="24"/>
      <c r="AG302" s="24"/>
      <c r="AH302" s="24">
        <v>10975.5</v>
      </c>
    </row>
    <row r="303" spans="25:34" x14ac:dyDescent="0.35">
      <c r="Z303" s="71">
        <v>44667</v>
      </c>
      <c r="AA303" t="s">
        <v>705</v>
      </c>
      <c r="AB303" s="24">
        <v>10103.5</v>
      </c>
      <c r="AC303" s="24"/>
      <c r="AD303" s="24"/>
      <c r="AE303" s="24"/>
      <c r="AF303" s="24"/>
      <c r="AG303" s="24"/>
      <c r="AH303" s="24">
        <v>10103.5</v>
      </c>
    </row>
    <row r="304" spans="25:34" x14ac:dyDescent="0.35">
      <c r="Z304" s="71">
        <v>44670</v>
      </c>
      <c r="AA304" t="s">
        <v>707</v>
      </c>
      <c r="AB304" s="24">
        <v>3076</v>
      </c>
      <c r="AC304" s="24"/>
      <c r="AD304" s="24"/>
      <c r="AE304" s="24"/>
      <c r="AF304" s="24"/>
      <c r="AG304" s="24"/>
      <c r="AH304" s="24">
        <v>3076</v>
      </c>
    </row>
    <row r="305" spans="23:34" x14ac:dyDescent="0.35">
      <c r="Z305" s="71">
        <v>44674</v>
      </c>
      <c r="AA305" t="s">
        <v>727</v>
      </c>
      <c r="AB305" s="24">
        <v>11151</v>
      </c>
      <c r="AC305" s="24"/>
      <c r="AD305" s="24"/>
      <c r="AE305" s="24"/>
      <c r="AF305" s="24"/>
      <c r="AG305" s="24"/>
      <c r="AH305" s="24">
        <v>11151</v>
      </c>
    </row>
    <row r="306" spans="23:34" x14ac:dyDescent="0.35">
      <c r="Z306" s="71">
        <v>44679</v>
      </c>
      <c r="AA306" t="s">
        <v>734</v>
      </c>
      <c r="AB306" s="24">
        <v>11858.5</v>
      </c>
      <c r="AC306" s="24"/>
      <c r="AD306" s="24"/>
      <c r="AE306" s="24"/>
      <c r="AF306" s="24"/>
      <c r="AG306" s="24"/>
      <c r="AH306" s="24">
        <v>11858.5</v>
      </c>
    </row>
    <row r="307" spans="23:34" x14ac:dyDescent="0.35">
      <c r="Z307" s="71">
        <v>44681</v>
      </c>
      <c r="AA307" t="s">
        <v>738</v>
      </c>
      <c r="AB307" s="24">
        <v>15244</v>
      </c>
      <c r="AC307" s="24"/>
      <c r="AD307" s="24"/>
      <c r="AE307" s="24"/>
      <c r="AF307" s="24"/>
      <c r="AG307" s="24"/>
      <c r="AH307" s="24">
        <v>15244</v>
      </c>
    </row>
    <row r="308" spans="23:34" x14ac:dyDescent="0.35">
      <c r="W308" s="46" t="s">
        <v>429</v>
      </c>
      <c r="X308" s="46"/>
      <c r="Y308" s="46"/>
      <c r="Z308" s="46"/>
      <c r="AA308" s="46"/>
      <c r="AB308" s="47">
        <v>254874.30000000002</v>
      </c>
      <c r="AC308" s="47"/>
      <c r="AD308" s="47"/>
      <c r="AE308" s="47"/>
      <c r="AF308" s="47"/>
      <c r="AG308" s="47"/>
      <c r="AH308" s="47">
        <v>254874.30000000002</v>
      </c>
    </row>
    <row r="309" spans="23:34" x14ac:dyDescent="0.35">
      <c r="W309" t="s">
        <v>476</v>
      </c>
      <c r="X309">
        <v>2021</v>
      </c>
      <c r="Y309">
        <v>11</v>
      </c>
      <c r="Z309" s="71">
        <v>44509</v>
      </c>
      <c r="AA309" t="s">
        <v>478</v>
      </c>
      <c r="AB309" s="24">
        <v>0</v>
      </c>
      <c r="AC309" s="24"/>
      <c r="AD309" s="24"/>
      <c r="AE309" s="24"/>
      <c r="AF309" s="24"/>
      <c r="AG309" s="24"/>
      <c r="AH309" s="24">
        <v>0</v>
      </c>
    </row>
    <row r="310" spans="23:34" x14ac:dyDescent="0.35">
      <c r="W310" s="46" t="s">
        <v>491</v>
      </c>
      <c r="X310" s="46"/>
      <c r="Y310" s="46"/>
      <c r="Z310" s="46"/>
      <c r="AA310" s="46"/>
      <c r="AB310" s="47">
        <v>0</v>
      </c>
      <c r="AC310" s="47"/>
      <c r="AD310" s="47"/>
      <c r="AE310" s="47"/>
      <c r="AF310" s="47"/>
      <c r="AG310" s="47"/>
      <c r="AH310" s="47">
        <v>0</v>
      </c>
    </row>
    <row r="311" spans="23:34" x14ac:dyDescent="0.35">
      <c r="W311" t="s">
        <v>499</v>
      </c>
      <c r="X311">
        <v>2021</v>
      </c>
      <c r="Y311">
        <v>11</v>
      </c>
      <c r="Z311" s="71">
        <v>44510</v>
      </c>
      <c r="AA311" t="s">
        <v>480</v>
      </c>
      <c r="AB311" s="24">
        <v>0</v>
      </c>
      <c r="AC311" s="24"/>
      <c r="AD311" s="24"/>
      <c r="AE311" s="24"/>
      <c r="AF311" s="24"/>
      <c r="AG311" s="24"/>
      <c r="AH311" s="24">
        <v>0</v>
      </c>
    </row>
    <row r="312" spans="23:34" x14ac:dyDescent="0.35">
      <c r="X312">
        <v>2022</v>
      </c>
      <c r="Y312">
        <v>2</v>
      </c>
      <c r="Z312" s="71">
        <v>44613</v>
      </c>
      <c r="AA312" t="s">
        <v>615</v>
      </c>
      <c r="AB312" s="24">
        <v>0</v>
      </c>
      <c r="AC312" s="24"/>
      <c r="AD312" s="24"/>
      <c r="AE312" s="24"/>
      <c r="AF312" s="24"/>
      <c r="AG312" s="24"/>
      <c r="AH312" s="24">
        <v>0</v>
      </c>
    </row>
    <row r="313" spans="23:34" x14ac:dyDescent="0.35">
      <c r="Y313">
        <v>3</v>
      </c>
      <c r="Z313" s="71">
        <v>44625</v>
      </c>
      <c r="AA313" t="s">
        <v>642</v>
      </c>
      <c r="AB313" s="24">
        <v>0</v>
      </c>
      <c r="AC313" s="24"/>
      <c r="AD313" s="24"/>
      <c r="AE313" s="24"/>
      <c r="AF313" s="24"/>
      <c r="AG313" s="24"/>
      <c r="AH313" s="24">
        <v>0</v>
      </c>
    </row>
    <row r="314" spans="23:34" x14ac:dyDescent="0.35">
      <c r="Z314" s="71">
        <v>44639</v>
      </c>
      <c r="AA314" t="s">
        <v>660</v>
      </c>
      <c r="AB314" s="24">
        <v>0</v>
      </c>
      <c r="AC314" s="24"/>
      <c r="AD314" s="24"/>
      <c r="AE314" s="24"/>
      <c r="AF314" s="24"/>
      <c r="AG314" s="24"/>
      <c r="AH314" s="24">
        <v>0</v>
      </c>
    </row>
    <row r="315" spans="23:34" x14ac:dyDescent="0.35">
      <c r="Y315">
        <v>5</v>
      </c>
      <c r="Z315" s="71">
        <v>44700</v>
      </c>
      <c r="AA315" t="s">
        <v>790</v>
      </c>
      <c r="AB315" s="24">
        <v>0</v>
      </c>
      <c r="AC315" s="24"/>
      <c r="AD315" s="24"/>
      <c r="AE315" s="24"/>
      <c r="AF315" s="24"/>
      <c r="AG315" s="24"/>
      <c r="AH315" s="24">
        <v>0</v>
      </c>
    </row>
    <row r="316" spans="23:34" x14ac:dyDescent="0.35">
      <c r="Z316" s="71">
        <v>44709</v>
      </c>
      <c r="AA316" t="s">
        <v>806</v>
      </c>
      <c r="AB316" s="24">
        <v>3241</v>
      </c>
      <c r="AC316" s="24"/>
      <c r="AD316" s="24"/>
      <c r="AE316" s="24"/>
      <c r="AF316" s="24"/>
      <c r="AG316" s="24"/>
      <c r="AH316" s="24">
        <v>3241</v>
      </c>
    </row>
    <row r="317" spans="23:34" x14ac:dyDescent="0.35">
      <c r="Y317">
        <v>6</v>
      </c>
      <c r="Z317" s="71">
        <v>44722</v>
      </c>
      <c r="AA317" t="s">
        <v>842</v>
      </c>
      <c r="AB317" s="24">
        <v>2746</v>
      </c>
      <c r="AC317" s="24"/>
      <c r="AD317" s="24"/>
      <c r="AE317" s="24"/>
      <c r="AF317" s="24"/>
      <c r="AG317" s="24"/>
      <c r="AH317" s="24">
        <v>2746</v>
      </c>
    </row>
    <row r="318" spans="23:34" x14ac:dyDescent="0.35">
      <c r="Z318" s="71">
        <v>44736</v>
      </c>
      <c r="AA318" t="s">
        <v>853</v>
      </c>
      <c r="AB318" s="24">
        <v>3374.5</v>
      </c>
      <c r="AC318" s="24"/>
      <c r="AD318" s="24"/>
      <c r="AE318" s="24"/>
      <c r="AF318" s="24"/>
      <c r="AG318" s="24"/>
      <c r="AH318" s="24">
        <v>3374.5</v>
      </c>
    </row>
    <row r="319" spans="23:34" x14ac:dyDescent="0.35">
      <c r="Y319">
        <v>7</v>
      </c>
      <c r="Z319" s="71">
        <v>44771</v>
      </c>
      <c r="AA319" t="s">
        <v>880</v>
      </c>
      <c r="AB319" s="24">
        <v>2180</v>
      </c>
      <c r="AC319" s="24"/>
      <c r="AD319" s="24"/>
      <c r="AE319" s="24"/>
      <c r="AF319" s="24"/>
      <c r="AG319" s="24"/>
      <c r="AH319" s="24">
        <v>2180</v>
      </c>
    </row>
    <row r="320" spans="23:34" x14ac:dyDescent="0.35">
      <c r="Y320">
        <v>8</v>
      </c>
      <c r="Z320" s="71">
        <v>44789</v>
      </c>
      <c r="AA320" t="s">
        <v>917</v>
      </c>
      <c r="AB320" s="24">
        <v>3459</v>
      </c>
      <c r="AC320" s="24"/>
      <c r="AD320" s="24"/>
      <c r="AE320" s="24"/>
      <c r="AF320" s="24"/>
      <c r="AG320" s="24"/>
      <c r="AH320" s="24">
        <v>3459</v>
      </c>
    </row>
    <row r="321" spans="23:34" x14ac:dyDescent="0.35">
      <c r="Y321">
        <v>4</v>
      </c>
      <c r="Z321" s="71">
        <v>44652</v>
      </c>
      <c r="AA321" t="s">
        <v>689</v>
      </c>
      <c r="AB321" s="24">
        <v>0</v>
      </c>
      <c r="AC321" s="24"/>
      <c r="AD321" s="24"/>
      <c r="AE321" s="24"/>
      <c r="AF321" s="24"/>
      <c r="AG321" s="24"/>
      <c r="AH321" s="24">
        <v>0</v>
      </c>
    </row>
    <row r="322" spans="23:34" x14ac:dyDescent="0.35">
      <c r="Z322" s="71">
        <v>44665</v>
      </c>
      <c r="AA322" t="s">
        <v>703</v>
      </c>
      <c r="AB322" s="24">
        <v>0</v>
      </c>
      <c r="AC322" s="24"/>
      <c r="AD322" s="24"/>
      <c r="AE322" s="24"/>
      <c r="AF322" s="24"/>
      <c r="AG322" s="24"/>
      <c r="AH322" s="24">
        <v>0</v>
      </c>
    </row>
    <row r="323" spans="23:34" x14ac:dyDescent="0.35">
      <c r="Z323" s="71">
        <v>44679</v>
      </c>
      <c r="AA323" t="s">
        <v>733</v>
      </c>
      <c r="AB323" s="24">
        <v>0</v>
      </c>
      <c r="AC323" s="24"/>
      <c r="AD323" s="24"/>
      <c r="AE323" s="24"/>
      <c r="AF323" s="24"/>
      <c r="AG323" s="24"/>
      <c r="AH323" s="24">
        <v>0</v>
      </c>
    </row>
    <row r="324" spans="23:34" x14ac:dyDescent="0.35">
      <c r="W324" s="46" t="s">
        <v>508</v>
      </c>
      <c r="X324" s="46"/>
      <c r="Y324" s="46"/>
      <c r="Z324" s="46"/>
      <c r="AA324" s="46"/>
      <c r="AB324" s="47">
        <v>15000.5</v>
      </c>
      <c r="AC324" s="47"/>
      <c r="AD324" s="47"/>
      <c r="AE324" s="47"/>
      <c r="AF324" s="47"/>
      <c r="AG324" s="47"/>
      <c r="AH324" s="47">
        <v>15000.5</v>
      </c>
    </row>
    <row r="325" spans="23:34" x14ac:dyDescent="0.35">
      <c r="W325" t="s">
        <v>646</v>
      </c>
      <c r="X325">
        <v>2022</v>
      </c>
      <c r="Y325">
        <v>3</v>
      </c>
      <c r="Z325" s="71">
        <v>44628</v>
      </c>
      <c r="AA325" t="s">
        <v>643</v>
      </c>
      <c r="AB325" s="24">
        <v>0</v>
      </c>
      <c r="AC325" s="24"/>
      <c r="AD325" s="24"/>
      <c r="AE325" s="24"/>
      <c r="AF325" s="24"/>
      <c r="AG325" s="24"/>
      <c r="AH325" s="24">
        <v>0</v>
      </c>
    </row>
    <row r="326" spans="23:34" x14ac:dyDescent="0.35">
      <c r="Z326" s="71">
        <v>44629</v>
      </c>
      <c r="AA326" t="s">
        <v>651</v>
      </c>
      <c r="AB326" s="24">
        <v>0</v>
      </c>
      <c r="AC326" s="24"/>
      <c r="AD326" s="24"/>
      <c r="AE326" s="24"/>
      <c r="AF326" s="24"/>
      <c r="AG326" s="24"/>
      <c r="AH326" s="24">
        <v>0</v>
      </c>
    </row>
    <row r="327" spans="23:34" x14ac:dyDescent="0.35">
      <c r="Z327" s="71">
        <v>44632</v>
      </c>
      <c r="AA327" t="s">
        <v>653</v>
      </c>
      <c r="AB327" s="24">
        <v>0</v>
      </c>
      <c r="AC327" s="24"/>
      <c r="AD327" s="24"/>
      <c r="AE327" s="24"/>
      <c r="AF327" s="24"/>
      <c r="AG327" s="24"/>
      <c r="AH327" s="24">
        <v>0</v>
      </c>
    </row>
    <row r="328" spans="23:34" x14ac:dyDescent="0.35">
      <c r="Y328">
        <v>5</v>
      </c>
      <c r="Z328" s="71">
        <v>44693</v>
      </c>
      <c r="AA328" t="s">
        <v>778</v>
      </c>
      <c r="AB328" s="24">
        <v>1317.9</v>
      </c>
      <c r="AC328" s="24"/>
      <c r="AD328" s="24"/>
      <c r="AE328" s="24"/>
      <c r="AF328" s="24"/>
      <c r="AG328" s="24"/>
      <c r="AH328" s="24">
        <v>1317.9</v>
      </c>
    </row>
    <row r="329" spans="23:34" x14ac:dyDescent="0.35">
      <c r="Y329">
        <v>6</v>
      </c>
      <c r="Z329" s="71">
        <v>44715</v>
      </c>
      <c r="AA329" t="s">
        <v>836</v>
      </c>
      <c r="AB329" s="24">
        <v>2112</v>
      </c>
      <c r="AC329" s="24"/>
      <c r="AD329" s="24"/>
      <c r="AE329" s="24"/>
      <c r="AF329" s="24"/>
      <c r="AG329" s="24"/>
      <c r="AH329" s="24">
        <v>2112</v>
      </c>
    </row>
    <row r="330" spans="23:34" x14ac:dyDescent="0.35">
      <c r="Z330" s="71">
        <v>44721</v>
      </c>
      <c r="AA330" t="s">
        <v>841</v>
      </c>
      <c r="AB330" s="24">
        <v>2112</v>
      </c>
      <c r="AC330" s="24"/>
      <c r="AD330" s="24"/>
      <c r="AE330" s="24"/>
      <c r="AF330" s="24"/>
      <c r="AG330" s="24"/>
      <c r="AH330" s="24">
        <v>2112</v>
      </c>
    </row>
    <row r="331" spans="23:34" x14ac:dyDescent="0.35">
      <c r="Y331">
        <v>4</v>
      </c>
      <c r="Z331" s="71">
        <v>44652</v>
      </c>
      <c r="AA331" t="s">
        <v>693</v>
      </c>
      <c r="AB331" s="24">
        <v>0</v>
      </c>
      <c r="AC331" s="24"/>
      <c r="AD331" s="24"/>
      <c r="AE331" s="24"/>
      <c r="AF331" s="24"/>
      <c r="AG331" s="24"/>
      <c r="AH331" s="24">
        <v>0</v>
      </c>
    </row>
    <row r="332" spans="23:34" x14ac:dyDescent="0.35">
      <c r="Z332" s="71">
        <v>44663</v>
      </c>
      <c r="AA332" t="s">
        <v>700</v>
      </c>
      <c r="AB332" s="24">
        <v>0</v>
      </c>
      <c r="AC332" s="24"/>
      <c r="AD332" s="24"/>
      <c r="AE332" s="24"/>
      <c r="AF332" s="24"/>
      <c r="AG332" s="24"/>
      <c r="AH332" s="24">
        <v>0</v>
      </c>
    </row>
    <row r="333" spans="23:34" x14ac:dyDescent="0.35">
      <c r="W333" s="46" t="s">
        <v>650</v>
      </c>
      <c r="X333" s="46"/>
      <c r="Y333" s="46"/>
      <c r="Z333" s="46"/>
      <c r="AA333" s="46"/>
      <c r="AB333" s="47">
        <v>5541.9</v>
      </c>
      <c r="AC333" s="47"/>
      <c r="AD333" s="47"/>
      <c r="AE333" s="47"/>
      <c r="AF333" s="47"/>
      <c r="AG333" s="47"/>
      <c r="AH333" s="47">
        <v>5541.9</v>
      </c>
    </row>
    <row r="334" spans="23:34" x14ac:dyDescent="0.35">
      <c r="W334" t="s">
        <v>674</v>
      </c>
      <c r="X334">
        <v>2022</v>
      </c>
      <c r="Y334">
        <v>3</v>
      </c>
      <c r="Z334" s="71">
        <v>44651</v>
      </c>
      <c r="AA334" t="s">
        <v>672</v>
      </c>
      <c r="AB334" s="24">
        <v>0</v>
      </c>
      <c r="AC334" s="24"/>
      <c r="AD334" s="24"/>
      <c r="AE334" s="24"/>
      <c r="AF334" s="24"/>
      <c r="AG334" s="24"/>
      <c r="AH334" s="24">
        <v>0</v>
      </c>
    </row>
    <row r="335" spans="23:34" x14ac:dyDescent="0.35">
      <c r="Y335">
        <v>5</v>
      </c>
      <c r="Z335" s="71">
        <v>44687</v>
      </c>
      <c r="AA335" t="s">
        <v>772</v>
      </c>
      <c r="AB335" s="24">
        <v>0</v>
      </c>
      <c r="AC335" s="24"/>
      <c r="AD335" s="24"/>
      <c r="AE335" s="24"/>
      <c r="AF335" s="24"/>
      <c r="AG335" s="24"/>
      <c r="AH335" s="24">
        <v>0</v>
      </c>
    </row>
    <row r="336" spans="23:34" x14ac:dyDescent="0.35">
      <c r="Y336">
        <v>6</v>
      </c>
      <c r="Z336" s="71">
        <v>44725</v>
      </c>
      <c r="AA336" t="s">
        <v>844</v>
      </c>
      <c r="AB336" s="24">
        <v>0</v>
      </c>
      <c r="AC336" s="24"/>
      <c r="AD336" s="24"/>
      <c r="AE336" s="24"/>
      <c r="AF336" s="24"/>
      <c r="AG336" s="24"/>
      <c r="AH336" s="24">
        <v>0</v>
      </c>
    </row>
    <row r="337" spans="23:34" x14ac:dyDescent="0.35">
      <c r="Y337">
        <v>4</v>
      </c>
      <c r="Z337" s="71">
        <v>44667</v>
      </c>
      <c r="AA337" t="s">
        <v>706</v>
      </c>
      <c r="AB337" s="24">
        <v>0</v>
      </c>
      <c r="AC337" s="24"/>
      <c r="AD337" s="24"/>
      <c r="AE337" s="24"/>
      <c r="AF337" s="24"/>
      <c r="AG337" s="24"/>
      <c r="AH337" s="24">
        <v>0</v>
      </c>
    </row>
    <row r="338" spans="23:34" x14ac:dyDescent="0.35">
      <c r="Z338" t="s">
        <v>730</v>
      </c>
      <c r="AA338" t="s">
        <v>729</v>
      </c>
      <c r="AB338" s="24">
        <v>0</v>
      </c>
      <c r="AC338" s="24"/>
      <c r="AD338" s="24"/>
      <c r="AE338" s="24"/>
      <c r="AF338" s="24"/>
      <c r="AG338" s="24"/>
      <c r="AH338" s="24">
        <v>0</v>
      </c>
    </row>
    <row r="339" spans="23:34" x14ac:dyDescent="0.35">
      <c r="Z339" s="71">
        <v>44680</v>
      </c>
      <c r="AA339" t="s">
        <v>737</v>
      </c>
      <c r="AB339" s="24">
        <v>0</v>
      </c>
      <c r="AC339" s="24"/>
      <c r="AD339" s="24"/>
      <c r="AE339" s="24"/>
      <c r="AF339" s="24"/>
      <c r="AG339" s="24"/>
      <c r="AH339" s="24">
        <v>0</v>
      </c>
    </row>
    <row r="340" spans="23:34" x14ac:dyDescent="0.35">
      <c r="W340" s="46" t="s">
        <v>688</v>
      </c>
      <c r="X340" s="46"/>
      <c r="Y340" s="46"/>
      <c r="Z340" s="46"/>
      <c r="AA340" s="46"/>
      <c r="AB340" s="47">
        <v>0</v>
      </c>
      <c r="AC340" s="47"/>
      <c r="AD340" s="47"/>
      <c r="AE340" s="47"/>
      <c r="AF340" s="47"/>
      <c r="AG340" s="47"/>
      <c r="AH340" s="47">
        <v>0</v>
      </c>
    </row>
    <row r="341" spans="23:34" x14ac:dyDescent="0.35">
      <c r="W341" t="s">
        <v>718</v>
      </c>
      <c r="X341">
        <v>2022</v>
      </c>
      <c r="Y341">
        <v>4</v>
      </c>
      <c r="Z341" s="71">
        <v>44671</v>
      </c>
      <c r="AA341" t="s">
        <v>708</v>
      </c>
      <c r="AB341" s="24">
        <v>0</v>
      </c>
      <c r="AC341" s="24"/>
      <c r="AD341" s="24"/>
      <c r="AE341" s="24"/>
      <c r="AF341" s="24"/>
      <c r="AG341" s="24"/>
      <c r="AH341" s="24">
        <v>0</v>
      </c>
    </row>
    <row r="342" spans="23:34" x14ac:dyDescent="0.35">
      <c r="Z342" s="71">
        <v>44672</v>
      </c>
      <c r="AA342" t="s">
        <v>710</v>
      </c>
      <c r="AB342" s="24">
        <v>0</v>
      </c>
      <c r="AC342" s="24"/>
      <c r="AD342" s="24"/>
      <c r="AE342" s="24"/>
      <c r="AF342" s="24"/>
      <c r="AG342" s="24"/>
      <c r="AH342" s="24">
        <v>0</v>
      </c>
    </row>
    <row r="343" spans="23:34" x14ac:dyDescent="0.35">
      <c r="W343" s="46" t="s">
        <v>763</v>
      </c>
      <c r="X343" s="46"/>
      <c r="Y343" s="46"/>
      <c r="Z343" s="46"/>
      <c r="AA343" s="46"/>
      <c r="AB343" s="47">
        <v>0</v>
      </c>
      <c r="AC343" s="47"/>
      <c r="AD343" s="47"/>
      <c r="AE343" s="47"/>
      <c r="AF343" s="47"/>
      <c r="AG343" s="47"/>
      <c r="AH343" s="47">
        <v>0</v>
      </c>
    </row>
    <row r="344" spans="23:34" x14ac:dyDescent="0.35">
      <c r="W344" t="s">
        <v>782</v>
      </c>
      <c r="X344">
        <v>2022</v>
      </c>
      <c r="Y344">
        <v>5</v>
      </c>
      <c r="Z344" s="71">
        <v>44693</v>
      </c>
      <c r="AA344" t="s">
        <v>783</v>
      </c>
      <c r="AB344" s="24">
        <v>0</v>
      </c>
      <c r="AC344" s="24"/>
      <c r="AD344" s="24"/>
      <c r="AE344" s="24"/>
      <c r="AF344" s="24"/>
      <c r="AG344" s="24"/>
      <c r="AH344" s="24">
        <v>0</v>
      </c>
    </row>
    <row r="345" spans="23:34" x14ac:dyDescent="0.35">
      <c r="Y345">
        <v>4</v>
      </c>
      <c r="Z345" s="71">
        <v>44660</v>
      </c>
      <c r="AA345" t="s">
        <v>699</v>
      </c>
      <c r="AB345" s="24">
        <v>0</v>
      </c>
      <c r="AC345" s="24"/>
      <c r="AD345" s="24"/>
      <c r="AE345" s="24"/>
      <c r="AF345" s="24"/>
      <c r="AG345" s="24"/>
      <c r="AH345" s="24">
        <v>0</v>
      </c>
    </row>
    <row r="346" spans="23:34" x14ac:dyDescent="0.35">
      <c r="Z346" s="71">
        <v>44664</v>
      </c>
      <c r="AA346" t="s">
        <v>701</v>
      </c>
      <c r="AB346" s="24">
        <v>0</v>
      </c>
      <c r="AC346" s="24"/>
      <c r="AD346" s="24"/>
      <c r="AE346" s="24"/>
      <c r="AF346" s="24"/>
      <c r="AG346" s="24"/>
      <c r="AH346" s="24">
        <v>0</v>
      </c>
    </row>
    <row r="347" spans="23:34" x14ac:dyDescent="0.35">
      <c r="Z347" s="71">
        <v>44666</v>
      </c>
      <c r="AA347" t="s">
        <v>704</v>
      </c>
      <c r="AB347" s="24">
        <v>0</v>
      </c>
      <c r="AC347" s="24"/>
      <c r="AD347" s="24"/>
      <c r="AE347" s="24"/>
      <c r="AF347" s="24"/>
      <c r="AG347" s="24"/>
      <c r="AH347" s="24">
        <v>0</v>
      </c>
    </row>
    <row r="348" spans="23:34" x14ac:dyDescent="0.35">
      <c r="W348" s="46" t="s">
        <v>807</v>
      </c>
      <c r="X348" s="46"/>
      <c r="Y348" s="46"/>
      <c r="Z348" s="46"/>
      <c r="AA348" s="46"/>
      <c r="AB348" s="47">
        <v>0</v>
      </c>
      <c r="AC348" s="47"/>
      <c r="AD348" s="47"/>
      <c r="AE348" s="47"/>
      <c r="AF348" s="47"/>
      <c r="AG348" s="47"/>
      <c r="AH348" s="47">
        <v>0</v>
      </c>
    </row>
    <row r="349" spans="23:34" x14ac:dyDescent="0.35">
      <c r="W349" t="s">
        <v>793</v>
      </c>
      <c r="X349">
        <v>2022</v>
      </c>
      <c r="Y349">
        <v>5</v>
      </c>
      <c r="Z349" s="71">
        <v>44702</v>
      </c>
      <c r="AA349" t="s">
        <v>797</v>
      </c>
      <c r="AB349" s="24">
        <v>0</v>
      </c>
      <c r="AC349" s="24"/>
      <c r="AD349" s="24"/>
      <c r="AE349" s="24"/>
      <c r="AF349" s="24"/>
      <c r="AG349" s="24"/>
      <c r="AH349" s="24">
        <v>0</v>
      </c>
    </row>
    <row r="350" spans="23:34" x14ac:dyDescent="0.35">
      <c r="Y350">
        <v>8</v>
      </c>
      <c r="Z350" s="71">
        <v>44782</v>
      </c>
      <c r="AA350" t="s">
        <v>908</v>
      </c>
      <c r="AB350" s="24">
        <v>0</v>
      </c>
      <c r="AC350" s="24"/>
      <c r="AD350" s="24"/>
      <c r="AE350" s="24"/>
      <c r="AF350" s="24"/>
      <c r="AG350" s="24"/>
      <c r="AH350" s="24">
        <v>0</v>
      </c>
    </row>
    <row r="351" spans="23:34" x14ac:dyDescent="0.35">
      <c r="W351" s="46" t="s">
        <v>808</v>
      </c>
      <c r="X351" s="46"/>
      <c r="Y351" s="46"/>
      <c r="Z351" s="46"/>
      <c r="AA351" s="46"/>
      <c r="AB351" s="47">
        <v>0</v>
      </c>
      <c r="AC351" s="47"/>
      <c r="AD351" s="47"/>
      <c r="AE351" s="47"/>
      <c r="AF351" s="47"/>
      <c r="AG351" s="47"/>
      <c r="AH351" s="47">
        <v>0</v>
      </c>
    </row>
    <row r="352" spans="23:34" x14ac:dyDescent="0.35">
      <c r="W352" t="s">
        <v>868</v>
      </c>
      <c r="X352">
        <v>2022</v>
      </c>
      <c r="Y352">
        <v>7</v>
      </c>
      <c r="Z352" s="71">
        <v>44756</v>
      </c>
      <c r="AA352" t="s">
        <v>870</v>
      </c>
      <c r="AB352" s="24">
        <v>0</v>
      </c>
      <c r="AC352" s="24"/>
      <c r="AD352" s="24"/>
      <c r="AE352" s="24"/>
      <c r="AF352" s="24"/>
      <c r="AG352" s="24"/>
      <c r="AH352" s="24">
        <v>0</v>
      </c>
    </row>
    <row r="353" spans="23:34" x14ac:dyDescent="0.35">
      <c r="Y353">
        <v>8</v>
      </c>
      <c r="Z353" s="71">
        <v>44777</v>
      </c>
      <c r="AA353" t="s">
        <v>901</v>
      </c>
      <c r="AB353" s="24">
        <v>12643.2</v>
      </c>
      <c r="AC353" s="24"/>
      <c r="AD353" s="24"/>
      <c r="AE353" s="24"/>
      <c r="AF353" s="24"/>
      <c r="AG353" s="24"/>
      <c r="AH353" s="24">
        <v>12643.2</v>
      </c>
    </row>
    <row r="354" spans="23:34" x14ac:dyDescent="0.35">
      <c r="Z354" s="71">
        <v>44796</v>
      </c>
      <c r="AA354" t="s">
        <v>919</v>
      </c>
      <c r="AB354" s="24">
        <v>5840</v>
      </c>
      <c r="AC354" s="24"/>
      <c r="AD354" s="24"/>
      <c r="AE354" s="24"/>
      <c r="AF354" s="24"/>
      <c r="AG354" s="24"/>
      <c r="AH354" s="24">
        <v>5840</v>
      </c>
    </row>
    <row r="355" spans="23:34" x14ac:dyDescent="0.35">
      <c r="Z355" s="71">
        <v>44798</v>
      </c>
      <c r="AA355" t="s">
        <v>924</v>
      </c>
      <c r="AB355" s="24">
        <v>6006</v>
      </c>
      <c r="AC355" s="24"/>
      <c r="AD355" s="24"/>
      <c r="AE355" s="24"/>
      <c r="AF355" s="24"/>
      <c r="AG355" s="24"/>
      <c r="AH355" s="24">
        <v>6006</v>
      </c>
    </row>
    <row r="356" spans="23:34" x14ac:dyDescent="0.35">
      <c r="W356" s="46" t="s">
        <v>883</v>
      </c>
      <c r="X356" s="46"/>
      <c r="Y356" s="46"/>
      <c r="Z356" s="46"/>
      <c r="AA356" s="46"/>
      <c r="AB356" s="47">
        <v>24489.200000000001</v>
      </c>
      <c r="AC356" s="47"/>
      <c r="AD356" s="47"/>
      <c r="AE356" s="47"/>
      <c r="AF356" s="47"/>
      <c r="AG356" s="47"/>
      <c r="AH356" s="47">
        <v>24489.200000000001</v>
      </c>
    </row>
    <row r="357" spans="23:34" x14ac:dyDescent="0.35">
      <c r="W357" t="s">
        <v>911</v>
      </c>
      <c r="X357">
        <v>2022</v>
      </c>
      <c r="Y357">
        <v>8</v>
      </c>
      <c r="Z357" s="71">
        <v>44788</v>
      </c>
      <c r="AA357" t="s">
        <v>910</v>
      </c>
      <c r="AB357" s="24">
        <v>0</v>
      </c>
      <c r="AC357" s="24"/>
      <c r="AD357" s="24"/>
      <c r="AE357" s="24"/>
      <c r="AF357" s="24"/>
      <c r="AG357" s="24"/>
      <c r="AH357" s="24">
        <v>0</v>
      </c>
    </row>
    <row r="358" spans="23:34" x14ac:dyDescent="0.35">
      <c r="W358" s="46" t="s">
        <v>937</v>
      </c>
      <c r="X358" s="46"/>
      <c r="Y358" s="46"/>
      <c r="Z358" s="46"/>
      <c r="AA358" s="46"/>
      <c r="AB358" s="47">
        <v>0</v>
      </c>
      <c r="AC358" s="47"/>
      <c r="AD358" s="47"/>
      <c r="AE358" s="47"/>
      <c r="AF358" s="47"/>
      <c r="AG358" s="47"/>
      <c r="AH358" s="47">
        <v>0</v>
      </c>
    </row>
    <row r="359" spans="23:34" x14ac:dyDescent="0.35">
      <c r="W359" t="s">
        <v>135</v>
      </c>
      <c r="AB359" s="24">
        <v>306042.7</v>
      </c>
      <c r="AC359" s="24">
        <v>7521</v>
      </c>
      <c r="AD359" s="24">
        <v>15957.5</v>
      </c>
      <c r="AE359" s="24">
        <v>0</v>
      </c>
      <c r="AF359" s="24">
        <v>86798.299999999988</v>
      </c>
      <c r="AG359" s="24">
        <v>0</v>
      </c>
      <c r="AH359" s="24">
        <v>416319.5</v>
      </c>
    </row>
  </sheetData>
  <pageMargins left="0.78740157480314965" right="0.19685039370078741" top="0.59055118110236227" bottom="0.78740157480314965" header="0.31496062992125984" footer="0.31496062992125984"/>
  <pageSetup orientation="landscape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 codeName="Sheet3">
    <tabColor rgb="FFFF0000"/>
    <pageSetUpPr fitToPage="1"/>
  </sheetPr>
  <dimension ref="A1:X1002"/>
  <sheetViews>
    <sheetView tabSelected="1" topLeftCell="C962" zoomScale="70" zoomScaleNormal="70" workbookViewId="0">
      <selection activeCell="O1002" sqref="O1002"/>
    </sheetView>
  </sheetViews>
  <sheetFormatPr defaultRowHeight="15.5" x14ac:dyDescent="0.35"/>
  <cols>
    <col min="1" max="1" width="12.54296875" style="5" customWidth="1"/>
    <col min="2" max="2" width="5.54296875" style="19" customWidth="1"/>
    <col min="3" max="3" width="6.7265625" style="19" customWidth="1"/>
    <col min="4" max="4" width="18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2.1796875" style="5" customWidth="1"/>
    <col min="12" max="12" width="6.81640625" style="5" customWidth="1"/>
    <col min="13" max="13" width="6.36328125" style="5" customWidth="1"/>
    <col min="14" max="14" width="14.90625" style="7" customWidth="1"/>
    <col min="15" max="15" width="15.08984375" style="7" customWidth="1"/>
    <col min="16" max="16" width="13.26953125" style="7" bestFit="1" customWidth="1"/>
    <col min="17" max="17" width="14.726562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 t="shared" ref="B2:B33" si="0">MONTH(A2)</f>
        <v>12</v>
      </c>
      <c r="C2" s="19">
        <f t="shared" ref="C2:C33" si="1"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 t="shared" ref="K2:K65" si="2">A2+J2</f>
        <v>43822</v>
      </c>
      <c r="L2" s="19">
        <f t="shared" ref="L2:L65" si="3">MONTH(K2)</f>
        <v>12</v>
      </c>
      <c r="M2" s="19">
        <f t="shared" ref="M2:M65" si="4">YEAR(K2)</f>
        <v>2019</v>
      </c>
      <c r="N2" s="7">
        <v>1530</v>
      </c>
      <c r="O2" s="7">
        <f t="shared" ref="O2:O41" si="5">SUM(-N2)</f>
        <v>-1530</v>
      </c>
      <c r="P2" s="7">
        <f t="shared" ref="P2:P33" si="6"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si="0"/>
        <v>12</v>
      </c>
      <c r="C3" s="19">
        <f t="shared" si="1"/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si="2"/>
        <v>43822</v>
      </c>
      <c r="L3" s="19">
        <f t="shared" si="3"/>
        <v>12</v>
      </c>
      <c r="M3" s="19">
        <f t="shared" si="4"/>
        <v>2019</v>
      </c>
      <c r="N3" s="7">
        <v>1443</v>
      </c>
      <c r="O3" s="7">
        <f t="shared" si="5"/>
        <v>-1443</v>
      </c>
      <c r="P3" s="7">
        <f t="shared" si="6"/>
        <v>0</v>
      </c>
      <c r="Q3" s="8">
        <f t="shared" ref="Q3:Q66" si="7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si="5"/>
        <v>-480</v>
      </c>
      <c r="P4" s="7">
        <f t="shared" si="6"/>
        <v>0</v>
      </c>
      <c r="Q4" s="8">
        <f t="shared" si="7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5"/>
        <v>-1395</v>
      </c>
      <c r="P5" s="7">
        <f t="shared" si="6"/>
        <v>0</v>
      </c>
      <c r="Q5" s="8">
        <f t="shared" si="7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5"/>
        <v>-672</v>
      </c>
      <c r="P6" s="7">
        <f t="shared" si="6"/>
        <v>0</v>
      </c>
      <c r="Q6" s="8">
        <f t="shared" si="7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5"/>
        <v>-1530</v>
      </c>
      <c r="P7" s="7">
        <f t="shared" si="6"/>
        <v>0</v>
      </c>
      <c r="Q7" s="8">
        <f t="shared" si="7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5"/>
        <v>-720</v>
      </c>
      <c r="P8" s="7">
        <f t="shared" si="6"/>
        <v>0</v>
      </c>
      <c r="Q8" s="8">
        <f t="shared" si="7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5"/>
        <v>-185</v>
      </c>
      <c r="P9" s="7">
        <f t="shared" si="6"/>
        <v>0</v>
      </c>
      <c r="Q9" s="8">
        <f t="shared" si="7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5"/>
        <v>-1642.5</v>
      </c>
      <c r="P10" s="7">
        <f t="shared" si="6"/>
        <v>0</v>
      </c>
      <c r="Q10" s="8">
        <f t="shared" si="7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5"/>
        <v>-185</v>
      </c>
      <c r="P11" s="7">
        <f t="shared" si="6"/>
        <v>0</v>
      </c>
      <c r="Q11" s="8">
        <f t="shared" si="7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5"/>
        <v>-1836</v>
      </c>
      <c r="P12" s="7">
        <f t="shared" si="6"/>
        <v>0</v>
      </c>
      <c r="Q12" s="8">
        <f t="shared" si="7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5"/>
        <v>-1200</v>
      </c>
      <c r="P13" s="7">
        <f t="shared" si="6"/>
        <v>0</v>
      </c>
      <c r="Q13" s="8">
        <f t="shared" si="7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5"/>
        <v>-1496</v>
      </c>
      <c r="P14" s="7">
        <f t="shared" si="6"/>
        <v>0</v>
      </c>
      <c r="Q14" s="8">
        <f t="shared" si="7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5"/>
        <v>-370</v>
      </c>
      <c r="P15" s="7">
        <f t="shared" si="6"/>
        <v>0</v>
      </c>
      <c r="Q15" s="8">
        <f t="shared" si="7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5"/>
        <v>-232</v>
      </c>
      <c r="P16" s="7">
        <f t="shared" si="6"/>
        <v>0</v>
      </c>
      <c r="Q16" s="8">
        <f t="shared" si="7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5"/>
        <v>-2508</v>
      </c>
      <c r="P17" s="7">
        <f t="shared" si="6"/>
        <v>0</v>
      </c>
      <c r="Q17" s="8">
        <f t="shared" si="7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5"/>
        <v>-2508</v>
      </c>
      <c r="P18" s="7">
        <f t="shared" si="6"/>
        <v>0</v>
      </c>
      <c r="Q18" s="8">
        <f t="shared" si="7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5"/>
        <v>-324</v>
      </c>
      <c r="P19" s="7">
        <f t="shared" si="6"/>
        <v>0</v>
      </c>
      <c r="Q19" s="8">
        <f t="shared" si="7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5"/>
        <v>-1496</v>
      </c>
      <c r="P20" s="7">
        <f t="shared" si="6"/>
        <v>0</v>
      </c>
      <c r="Q20" s="8">
        <f t="shared" si="7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5"/>
        <v>-90</v>
      </c>
      <c r="P21" s="7">
        <f t="shared" si="6"/>
        <v>0</v>
      </c>
      <c r="Q21" s="8">
        <f t="shared" si="7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5"/>
        <v>-3036</v>
      </c>
      <c r="P22" s="7">
        <f t="shared" si="6"/>
        <v>0</v>
      </c>
      <c r="Q22" s="8">
        <f t="shared" si="7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5"/>
        <v>-370</v>
      </c>
      <c r="P23" s="7">
        <f t="shared" si="6"/>
        <v>0</v>
      </c>
      <c r="Q23" s="8">
        <f t="shared" si="7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5"/>
        <v>-1496</v>
      </c>
      <c r="P24" s="7">
        <f t="shared" si="6"/>
        <v>0</v>
      </c>
      <c r="Q24" s="8">
        <f t="shared" si="7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5"/>
        <v>-962</v>
      </c>
      <c r="P25" s="7">
        <f t="shared" si="6"/>
        <v>0</v>
      </c>
      <c r="Q25" s="8">
        <f t="shared" si="7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5"/>
        <v>-464</v>
      </c>
      <c r="P26" s="7">
        <f t="shared" si="6"/>
        <v>0</v>
      </c>
      <c r="Q26" s="8">
        <f t="shared" si="7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5"/>
        <v>-960</v>
      </c>
      <c r="P27" s="7">
        <f t="shared" si="6"/>
        <v>0</v>
      </c>
      <c r="Q27" s="8">
        <f t="shared" si="7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5"/>
        <v>-367.2</v>
      </c>
      <c r="P28" s="7">
        <f t="shared" si="6"/>
        <v>0</v>
      </c>
      <c r="Q28" s="8">
        <f t="shared" si="7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5"/>
        <v>-1496</v>
      </c>
      <c r="P29" s="7">
        <f t="shared" si="6"/>
        <v>0</v>
      </c>
      <c r="Q29" s="8">
        <f t="shared" si="7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5"/>
        <v>-210</v>
      </c>
      <c r="P30" s="7">
        <f t="shared" si="6"/>
        <v>0</v>
      </c>
      <c r="Q30" s="8">
        <f t="shared" si="7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5"/>
        <v>-1296</v>
      </c>
      <c r="P31" s="7">
        <f t="shared" si="6"/>
        <v>0</v>
      </c>
      <c r="Q31" s="8">
        <f t="shared" si="7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5"/>
        <v>-840</v>
      </c>
      <c r="P32" s="7">
        <f t="shared" si="6"/>
        <v>0</v>
      </c>
      <c r="Q32" s="8">
        <f t="shared" si="7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5"/>
        <v>-460</v>
      </c>
      <c r="P33" s="7">
        <f t="shared" si="6"/>
        <v>0</v>
      </c>
      <c r="Q33" s="8">
        <f t="shared" si="7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ref="B34:B65" si="8">MONTH(A34)</f>
        <v>8</v>
      </c>
      <c r="C34" s="19">
        <f t="shared" ref="C34:C65" si="9">YEAR(A34)</f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5"/>
        <v>-360</v>
      </c>
      <c r="P34" s="7">
        <f t="shared" ref="P34:P65" si="10">SUM(N34+O34)</f>
        <v>0</v>
      </c>
      <c r="Q34" s="8">
        <f t="shared" si="7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8"/>
        <v>8</v>
      </c>
      <c r="C35" s="19">
        <f t="shared" si="9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5"/>
        <v>-1452</v>
      </c>
      <c r="P35" s="7">
        <f t="shared" si="10"/>
        <v>0</v>
      </c>
      <c r="Q35" s="8">
        <f t="shared" si="7"/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8"/>
        <v>8</v>
      </c>
      <c r="C36" s="19">
        <f t="shared" si="9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5"/>
        <v>-1518</v>
      </c>
      <c r="P36" s="7">
        <f t="shared" si="10"/>
        <v>0</v>
      </c>
      <c r="Q36" s="8">
        <f t="shared" si="7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8"/>
        <v>8</v>
      </c>
      <c r="C37" s="19">
        <f t="shared" si="9"/>
        <v>2020</v>
      </c>
      <c r="D37" s="5" t="s">
        <v>55</v>
      </c>
      <c r="E37" s="5" t="s">
        <v>19</v>
      </c>
      <c r="F37" s="6" t="s">
        <v>20</v>
      </c>
      <c r="G37" s="94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5"/>
        <v>-200</v>
      </c>
      <c r="P37" s="7">
        <f t="shared" si="10"/>
        <v>0</v>
      </c>
      <c r="Q37" s="8">
        <f t="shared" si="7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8"/>
        <v>8</v>
      </c>
      <c r="C38" s="19">
        <f t="shared" si="9"/>
        <v>2020</v>
      </c>
      <c r="D38" s="5" t="s">
        <v>55</v>
      </c>
      <c r="E38" s="5" t="s">
        <v>19</v>
      </c>
      <c r="F38" s="6" t="s">
        <v>20</v>
      </c>
      <c r="G38" s="94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5"/>
        <v>-185</v>
      </c>
      <c r="P38" s="7">
        <f t="shared" si="10"/>
        <v>0</v>
      </c>
      <c r="Q38" s="8">
        <f t="shared" si="7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8"/>
        <v>8</v>
      </c>
      <c r="C39" s="19">
        <f t="shared" si="9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5"/>
        <v>-1276</v>
      </c>
      <c r="P39" s="7">
        <f t="shared" si="10"/>
        <v>0</v>
      </c>
      <c r="Q39" s="8">
        <f t="shared" si="7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8"/>
        <v>8</v>
      </c>
      <c r="C40" s="19">
        <f t="shared" si="9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5"/>
        <v>-1276</v>
      </c>
      <c r="P40" s="7">
        <f t="shared" si="10"/>
        <v>0</v>
      </c>
      <c r="Q40" s="8">
        <f t="shared" si="7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8"/>
        <v>8</v>
      </c>
      <c r="C41" s="19">
        <f t="shared" si="9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5"/>
        <v>-1496</v>
      </c>
      <c r="P41" s="7">
        <f t="shared" si="10"/>
        <v>0</v>
      </c>
      <c r="Q41" s="8">
        <f t="shared" si="7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8"/>
        <v>8</v>
      </c>
      <c r="C42" s="19">
        <f t="shared" si="9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10"/>
        <v>0</v>
      </c>
      <c r="Q42" s="8">
        <f t="shared" si="7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8"/>
        <v>8</v>
      </c>
      <c r="C43" s="19">
        <f t="shared" si="9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10"/>
        <v>0</v>
      </c>
      <c r="Q43" s="8">
        <f t="shared" si="7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8"/>
        <v>8</v>
      </c>
      <c r="C44" s="19">
        <f t="shared" si="9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10"/>
        <v>0</v>
      </c>
      <c r="Q44" s="8">
        <f t="shared" si="7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8"/>
        <v>8</v>
      </c>
      <c r="C45" s="19">
        <f t="shared" si="9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10"/>
        <v>0</v>
      </c>
      <c r="Q45" s="8">
        <f t="shared" si="7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8"/>
        <v>8</v>
      </c>
      <c r="C46" s="19">
        <f t="shared" si="9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10"/>
        <v>0</v>
      </c>
      <c r="Q46" s="8">
        <f t="shared" si="7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8"/>
        <v>9</v>
      </c>
      <c r="C47" s="19">
        <f t="shared" si="9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ref="O47:O86" si="11">SUM(-N47)</f>
        <v>-2948</v>
      </c>
      <c r="P47" s="7">
        <f t="shared" si="10"/>
        <v>0</v>
      </c>
      <c r="Q47" s="8">
        <f t="shared" si="7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8"/>
        <v>9</v>
      </c>
      <c r="C48" s="19">
        <f t="shared" si="9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11"/>
        <v>-840</v>
      </c>
      <c r="P48" s="7">
        <f t="shared" si="10"/>
        <v>0</v>
      </c>
      <c r="Q48" s="8">
        <f t="shared" si="7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8"/>
        <v>9</v>
      </c>
      <c r="C49" s="19">
        <f t="shared" si="9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11"/>
        <v>-180</v>
      </c>
      <c r="P49" s="7">
        <f t="shared" si="10"/>
        <v>0</v>
      </c>
      <c r="Q49" s="8">
        <f t="shared" si="7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8"/>
        <v>9</v>
      </c>
      <c r="C50" s="19">
        <f t="shared" si="9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11"/>
        <v>-1250</v>
      </c>
      <c r="P50" s="7">
        <f t="shared" si="10"/>
        <v>0</v>
      </c>
      <c r="Q50" s="8">
        <f t="shared" si="7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8"/>
        <v>9</v>
      </c>
      <c r="C51" s="19">
        <f t="shared" si="9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11"/>
        <v>-1496</v>
      </c>
      <c r="P51" s="7">
        <f t="shared" si="10"/>
        <v>0</v>
      </c>
      <c r="Q51" s="8">
        <f t="shared" si="7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8"/>
        <v>9</v>
      </c>
      <c r="C52" s="19">
        <f t="shared" si="9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11"/>
        <v>-962</v>
      </c>
      <c r="P52" s="7">
        <f t="shared" si="10"/>
        <v>0</v>
      </c>
      <c r="Q52" s="8">
        <f t="shared" si="7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8"/>
        <v>9</v>
      </c>
      <c r="C53" s="19">
        <f t="shared" si="9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11"/>
        <v>-6270</v>
      </c>
      <c r="P53" s="7">
        <f t="shared" si="10"/>
        <v>0</v>
      </c>
      <c r="Q53" s="8">
        <f t="shared" si="7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8"/>
        <v>9</v>
      </c>
      <c r="C54" s="19">
        <f t="shared" si="9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11"/>
        <v>-1254</v>
      </c>
      <c r="P54" s="7">
        <f t="shared" si="10"/>
        <v>0</v>
      </c>
      <c r="Q54" s="8">
        <f t="shared" si="7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8"/>
        <v>9</v>
      </c>
      <c r="C55" s="19">
        <f t="shared" si="9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11"/>
        <v>-874.80000000000007</v>
      </c>
      <c r="P55" s="7">
        <f t="shared" si="10"/>
        <v>0</v>
      </c>
      <c r="Q55" s="8">
        <f t="shared" si="7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8"/>
        <v>9</v>
      </c>
      <c r="C56" s="19">
        <f t="shared" si="9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11"/>
        <v>-874.80000000000007</v>
      </c>
      <c r="P56" s="7">
        <f t="shared" si="10"/>
        <v>0</v>
      </c>
      <c r="Q56" s="8">
        <f t="shared" si="7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8"/>
        <v>9</v>
      </c>
      <c r="C57" s="19">
        <f t="shared" si="9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11"/>
        <v>-1224</v>
      </c>
      <c r="P57" s="7">
        <f t="shared" si="10"/>
        <v>0</v>
      </c>
      <c r="Q57" s="8">
        <f t="shared" si="7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8"/>
        <v>9</v>
      </c>
      <c r="C58" s="19">
        <f t="shared" si="9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11"/>
        <v>-360</v>
      </c>
      <c r="P58" s="7">
        <f t="shared" si="10"/>
        <v>0</v>
      </c>
      <c r="Q58" s="8">
        <f t="shared" si="7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8"/>
        <v>9</v>
      </c>
      <c r="C59" s="19">
        <f t="shared" si="9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11"/>
        <v>-390</v>
      </c>
      <c r="P59" s="7">
        <f t="shared" si="10"/>
        <v>0</v>
      </c>
      <c r="Q59" s="8">
        <f t="shared" si="7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8"/>
        <v>9</v>
      </c>
      <c r="C60" s="19">
        <f t="shared" si="9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11"/>
        <v>-1496</v>
      </c>
      <c r="P60" s="7">
        <f t="shared" si="10"/>
        <v>0</v>
      </c>
      <c r="Q60" s="8">
        <f t="shared" si="7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8"/>
        <v>9</v>
      </c>
      <c r="C61" s="19">
        <f t="shared" si="9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11"/>
        <v>-481</v>
      </c>
      <c r="P61" s="7">
        <f t="shared" si="10"/>
        <v>0</v>
      </c>
      <c r="Q61" s="8">
        <f t="shared" si="7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8"/>
        <v>9</v>
      </c>
      <c r="C62" s="19">
        <f t="shared" si="9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11"/>
        <v>-6270</v>
      </c>
      <c r="P62" s="7">
        <f t="shared" si="10"/>
        <v>0</v>
      </c>
      <c r="Q62" s="8">
        <f t="shared" si="7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8"/>
        <v>9</v>
      </c>
      <c r="C63" s="19">
        <f t="shared" si="9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11"/>
        <v>-1254</v>
      </c>
      <c r="P63" s="7">
        <f t="shared" si="10"/>
        <v>0</v>
      </c>
      <c r="Q63" s="8">
        <f t="shared" si="7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8"/>
        <v>9</v>
      </c>
      <c r="C64" s="19">
        <f t="shared" si="9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11"/>
        <v>-1458</v>
      </c>
      <c r="P64" s="7">
        <f t="shared" si="10"/>
        <v>0</v>
      </c>
      <c r="Q64" s="8">
        <f t="shared" si="7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8"/>
        <v>9</v>
      </c>
      <c r="C65" s="19">
        <f t="shared" si="9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11"/>
        <v>-583.20000000000005</v>
      </c>
      <c r="P65" s="7">
        <f t="shared" si="10"/>
        <v>0</v>
      </c>
      <c r="Q65" s="8">
        <f t="shared" si="7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ref="B66:B97" si="12">MONTH(A66)</f>
        <v>9</v>
      </c>
      <c r="C66" s="19">
        <f t="shared" ref="C66:C97" si="13">YEAR(A66)</f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ref="K66:K129" si="14">A66+J66</f>
        <v>44216</v>
      </c>
      <c r="L66" s="19">
        <f t="shared" ref="L66:L129" si="15">MONTH(K66)</f>
        <v>1</v>
      </c>
      <c r="M66" s="19">
        <f t="shared" ref="M66:M129" si="16">YEAR(K66)</f>
        <v>2021</v>
      </c>
      <c r="N66" s="7">
        <v>2040</v>
      </c>
      <c r="O66" s="7">
        <f t="shared" si="11"/>
        <v>-2040</v>
      </c>
      <c r="P66" s="7">
        <f t="shared" ref="P66:P97" si="17">SUM(N66+O66)</f>
        <v>0</v>
      </c>
      <c r="Q66" s="8">
        <f t="shared" si="7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si="12"/>
        <v>9</v>
      </c>
      <c r="C67" s="19">
        <f t="shared" si="13"/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si="14"/>
        <v>44217</v>
      </c>
      <c r="L67" s="19">
        <f t="shared" si="15"/>
        <v>1</v>
      </c>
      <c r="M67" s="19">
        <f t="shared" si="16"/>
        <v>2021</v>
      </c>
      <c r="N67" s="7">
        <v>6600</v>
      </c>
      <c r="O67" s="7">
        <f t="shared" si="11"/>
        <v>-6600</v>
      </c>
      <c r="P67" s="7">
        <f t="shared" si="17"/>
        <v>0</v>
      </c>
      <c r="Q67" s="8">
        <f t="shared" ref="Q67:Q130" si="18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12"/>
        <v>9</v>
      </c>
      <c r="C68" s="19">
        <f t="shared" si="13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4"/>
        <v>44217</v>
      </c>
      <c r="L68" s="19">
        <f t="shared" si="15"/>
        <v>1</v>
      </c>
      <c r="M68" s="19">
        <f t="shared" si="16"/>
        <v>2021</v>
      </c>
      <c r="N68" s="7">
        <v>888</v>
      </c>
      <c r="O68" s="7">
        <f t="shared" si="11"/>
        <v>-888</v>
      </c>
      <c r="P68" s="7">
        <f t="shared" si="17"/>
        <v>0</v>
      </c>
      <c r="Q68" s="8">
        <f t="shared" si="18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12"/>
        <v>9</v>
      </c>
      <c r="C69" s="19">
        <f t="shared" si="13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4"/>
        <v>44217</v>
      </c>
      <c r="L69" s="19">
        <f t="shared" si="15"/>
        <v>1</v>
      </c>
      <c r="M69" s="19">
        <f t="shared" si="16"/>
        <v>2021</v>
      </c>
      <c r="N69" s="7">
        <v>275</v>
      </c>
      <c r="O69" s="7">
        <f t="shared" si="11"/>
        <v>-275</v>
      </c>
      <c r="P69" s="7">
        <f t="shared" si="17"/>
        <v>0</v>
      </c>
      <c r="Q69" s="8">
        <f t="shared" si="18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12"/>
        <v>9</v>
      </c>
      <c r="C70" s="19">
        <f t="shared" si="13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4"/>
        <v>44217</v>
      </c>
      <c r="L70" s="19">
        <f t="shared" si="15"/>
        <v>1</v>
      </c>
      <c r="M70" s="19">
        <f t="shared" si="16"/>
        <v>2021</v>
      </c>
      <c r="N70" s="7">
        <v>360</v>
      </c>
      <c r="O70" s="7">
        <f t="shared" si="11"/>
        <v>-360</v>
      </c>
      <c r="P70" s="7">
        <f t="shared" si="17"/>
        <v>0</v>
      </c>
      <c r="Q70" s="8">
        <f t="shared" si="18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12"/>
        <v>9</v>
      </c>
      <c r="C71" s="19">
        <f t="shared" si="13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4"/>
        <v>44097</v>
      </c>
      <c r="L71" s="19">
        <f t="shared" si="15"/>
        <v>9</v>
      </c>
      <c r="M71" s="19">
        <f t="shared" si="16"/>
        <v>2020</v>
      </c>
      <c r="N71" s="7">
        <v>1392</v>
      </c>
      <c r="O71" s="7">
        <f t="shared" si="11"/>
        <v>-1392</v>
      </c>
      <c r="P71" s="7">
        <f t="shared" si="17"/>
        <v>0</v>
      </c>
      <c r="Q71" s="8">
        <f t="shared" si="18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12"/>
        <v>9</v>
      </c>
      <c r="C72" s="19">
        <f t="shared" si="13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4"/>
        <v>44100</v>
      </c>
      <c r="L72" s="19">
        <f t="shared" si="15"/>
        <v>9</v>
      </c>
      <c r="M72" s="19">
        <f t="shared" si="16"/>
        <v>2020</v>
      </c>
      <c r="N72" s="7">
        <v>1496</v>
      </c>
      <c r="O72" s="7">
        <f t="shared" si="11"/>
        <v>-1496</v>
      </c>
      <c r="P72" s="7">
        <f t="shared" si="17"/>
        <v>0</v>
      </c>
      <c r="Q72" s="8">
        <f t="shared" si="18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12"/>
        <v>10</v>
      </c>
      <c r="C73" s="19">
        <f t="shared" si="13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4"/>
        <v>44109</v>
      </c>
      <c r="L73" s="19">
        <f t="shared" si="15"/>
        <v>10</v>
      </c>
      <c r="M73" s="19">
        <f t="shared" si="16"/>
        <v>2020</v>
      </c>
      <c r="N73" s="7">
        <v>1496</v>
      </c>
      <c r="O73" s="7">
        <f t="shared" si="11"/>
        <v>-1496</v>
      </c>
      <c r="P73" s="7">
        <f t="shared" si="17"/>
        <v>0</v>
      </c>
      <c r="Q73" s="8">
        <f t="shared" si="18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12"/>
        <v>10</v>
      </c>
      <c r="C74" s="19">
        <f t="shared" si="13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4"/>
        <v>44154</v>
      </c>
      <c r="L74" s="19">
        <f t="shared" si="15"/>
        <v>11</v>
      </c>
      <c r="M74" s="19">
        <f t="shared" si="16"/>
        <v>2020</v>
      </c>
      <c r="N74" s="7">
        <v>4554</v>
      </c>
      <c r="O74" s="7">
        <f t="shared" si="11"/>
        <v>-4554</v>
      </c>
      <c r="P74" s="7">
        <f t="shared" si="17"/>
        <v>0</v>
      </c>
      <c r="Q74" s="8">
        <f t="shared" si="18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12"/>
        <v>10</v>
      </c>
      <c r="C75" s="19">
        <f t="shared" si="13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4"/>
        <v>44154</v>
      </c>
      <c r="L75" s="19">
        <f t="shared" si="15"/>
        <v>11</v>
      </c>
      <c r="M75" s="19">
        <f t="shared" si="16"/>
        <v>2020</v>
      </c>
      <c r="N75" s="7">
        <v>400</v>
      </c>
      <c r="O75" s="7">
        <f t="shared" si="11"/>
        <v>-400</v>
      </c>
      <c r="P75" s="7">
        <f t="shared" si="17"/>
        <v>0</v>
      </c>
      <c r="Q75" s="8">
        <f t="shared" si="18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12"/>
        <v>10</v>
      </c>
      <c r="C76" s="19">
        <f t="shared" si="13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4"/>
        <v>44154</v>
      </c>
      <c r="L76" s="19">
        <f t="shared" si="15"/>
        <v>11</v>
      </c>
      <c r="M76" s="19">
        <f t="shared" si="16"/>
        <v>2020</v>
      </c>
      <c r="N76" s="7">
        <v>555</v>
      </c>
      <c r="O76" s="7">
        <f t="shared" si="11"/>
        <v>-555</v>
      </c>
      <c r="P76" s="7">
        <f t="shared" si="17"/>
        <v>0</v>
      </c>
      <c r="Q76" s="8">
        <f t="shared" si="18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12"/>
        <v>10</v>
      </c>
      <c r="C77" s="19">
        <f t="shared" si="13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4"/>
        <v>44154</v>
      </c>
      <c r="L77" s="19">
        <f t="shared" si="15"/>
        <v>11</v>
      </c>
      <c r="M77" s="19">
        <f t="shared" si="16"/>
        <v>2020</v>
      </c>
      <c r="N77" s="7">
        <v>204</v>
      </c>
      <c r="O77" s="7">
        <f t="shared" si="11"/>
        <v>-204</v>
      </c>
      <c r="P77" s="7">
        <f t="shared" si="17"/>
        <v>0</v>
      </c>
      <c r="Q77" s="8">
        <f t="shared" si="18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12"/>
        <v>10</v>
      </c>
      <c r="C78" s="19">
        <f t="shared" si="13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4"/>
        <v>44232</v>
      </c>
      <c r="L78" s="19">
        <f t="shared" si="15"/>
        <v>2</v>
      </c>
      <c r="M78" s="19">
        <f t="shared" si="16"/>
        <v>2021</v>
      </c>
      <c r="N78" s="7">
        <v>6270</v>
      </c>
      <c r="O78" s="7">
        <f t="shared" si="11"/>
        <v>-6270</v>
      </c>
      <c r="P78" s="7">
        <f t="shared" si="17"/>
        <v>0</v>
      </c>
      <c r="Q78" s="8">
        <f t="shared" si="18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12"/>
        <v>10</v>
      </c>
      <c r="C79" s="19">
        <f t="shared" si="13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4"/>
        <v>44232</v>
      </c>
      <c r="L79" s="19">
        <f t="shared" si="15"/>
        <v>2</v>
      </c>
      <c r="M79" s="19">
        <f t="shared" si="16"/>
        <v>2021</v>
      </c>
      <c r="N79" s="7">
        <v>1254</v>
      </c>
      <c r="O79" s="7">
        <f t="shared" si="11"/>
        <v>-1254</v>
      </c>
      <c r="P79" s="7">
        <f t="shared" si="17"/>
        <v>0</v>
      </c>
      <c r="Q79" s="8">
        <f t="shared" si="18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12"/>
        <v>10</v>
      </c>
      <c r="C80" s="19">
        <f t="shared" si="13"/>
        <v>2020</v>
      </c>
      <c r="D80" s="5" t="s">
        <v>114</v>
      </c>
      <c r="E80" s="5" t="s">
        <v>22</v>
      </c>
      <c r="F80" s="14" t="s">
        <v>23</v>
      </c>
      <c r="G80" s="94" t="s">
        <v>101</v>
      </c>
      <c r="H80" s="16">
        <v>3</v>
      </c>
      <c r="I80" s="5" t="s">
        <v>50</v>
      </c>
      <c r="J80" s="5" t="s">
        <v>154</v>
      </c>
      <c r="K80" s="4">
        <f t="shared" si="14"/>
        <v>44232</v>
      </c>
      <c r="L80" s="19">
        <f t="shared" si="15"/>
        <v>2</v>
      </c>
      <c r="M80" s="19">
        <f t="shared" si="16"/>
        <v>2021</v>
      </c>
      <c r="N80" s="7">
        <v>874.80000000000007</v>
      </c>
      <c r="O80" s="7">
        <f t="shared" si="11"/>
        <v>-874.80000000000007</v>
      </c>
      <c r="P80" s="7">
        <f t="shared" si="17"/>
        <v>0</v>
      </c>
      <c r="Q80" s="8">
        <f t="shared" si="18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12"/>
        <v>10</v>
      </c>
      <c r="C81" s="19">
        <f t="shared" si="13"/>
        <v>2020</v>
      </c>
      <c r="D81" s="5" t="s">
        <v>114</v>
      </c>
      <c r="E81" s="5" t="s">
        <v>22</v>
      </c>
      <c r="F81" s="14" t="s">
        <v>23</v>
      </c>
      <c r="G81" s="94" t="s">
        <v>44</v>
      </c>
      <c r="H81" s="16">
        <v>10</v>
      </c>
      <c r="I81" s="5" t="s">
        <v>50</v>
      </c>
      <c r="J81" s="5" t="s">
        <v>154</v>
      </c>
      <c r="K81" s="4">
        <f t="shared" si="14"/>
        <v>44232</v>
      </c>
      <c r="L81" s="19">
        <f t="shared" si="15"/>
        <v>2</v>
      </c>
      <c r="M81" s="19">
        <f t="shared" si="16"/>
        <v>2021</v>
      </c>
      <c r="N81" s="7">
        <v>2040</v>
      </c>
      <c r="O81" s="7">
        <f t="shared" si="11"/>
        <v>-2040</v>
      </c>
      <c r="P81" s="7">
        <f t="shared" si="17"/>
        <v>0</v>
      </c>
      <c r="Q81" s="8">
        <f t="shared" si="18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12"/>
        <v>10</v>
      </c>
      <c r="C82" s="19">
        <f t="shared" si="13"/>
        <v>2020</v>
      </c>
      <c r="D82" s="5" t="s">
        <v>114</v>
      </c>
      <c r="E82" s="5" t="s">
        <v>22</v>
      </c>
      <c r="F82" s="14" t="s">
        <v>23</v>
      </c>
      <c r="G82" s="94" t="s">
        <v>46</v>
      </c>
      <c r="H82" s="16">
        <v>2</v>
      </c>
      <c r="I82" s="5" t="s">
        <v>50</v>
      </c>
      <c r="J82" s="5" t="s">
        <v>154</v>
      </c>
      <c r="K82" s="4">
        <f t="shared" si="14"/>
        <v>44232</v>
      </c>
      <c r="L82" s="19">
        <f t="shared" si="15"/>
        <v>2</v>
      </c>
      <c r="M82" s="19">
        <f t="shared" si="16"/>
        <v>2021</v>
      </c>
      <c r="N82" s="7">
        <v>180</v>
      </c>
      <c r="O82" s="7">
        <f t="shared" si="11"/>
        <v>-180</v>
      </c>
      <c r="P82" s="7">
        <f t="shared" si="17"/>
        <v>0</v>
      </c>
      <c r="Q82" s="8">
        <f t="shared" si="18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12"/>
        <v>10</v>
      </c>
      <c r="C83" s="19">
        <f t="shared" si="13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4"/>
        <v>44236</v>
      </c>
      <c r="L83" s="19">
        <f t="shared" si="15"/>
        <v>2</v>
      </c>
      <c r="M83" s="19">
        <f t="shared" si="16"/>
        <v>2021</v>
      </c>
      <c r="N83" s="7">
        <v>7524</v>
      </c>
      <c r="O83" s="7">
        <f t="shared" si="11"/>
        <v>-7524</v>
      </c>
      <c r="P83" s="7">
        <f t="shared" si="17"/>
        <v>0</v>
      </c>
      <c r="Q83" s="8">
        <f t="shared" si="18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12"/>
        <v>10</v>
      </c>
      <c r="C84" s="19">
        <f t="shared" si="13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4"/>
        <v>44236</v>
      </c>
      <c r="L84" s="19">
        <f t="shared" si="15"/>
        <v>2</v>
      </c>
      <c r="M84" s="19">
        <f t="shared" si="16"/>
        <v>2021</v>
      </c>
      <c r="N84" s="7">
        <v>1254</v>
      </c>
      <c r="O84" s="7">
        <f t="shared" si="11"/>
        <v>-1254</v>
      </c>
      <c r="P84" s="7">
        <f t="shared" si="17"/>
        <v>0</v>
      </c>
      <c r="Q84" s="8">
        <f t="shared" si="18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12"/>
        <v>10</v>
      </c>
      <c r="C85" s="19">
        <f t="shared" si="13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4"/>
        <v>44116</v>
      </c>
      <c r="L85" s="19">
        <f t="shared" si="15"/>
        <v>10</v>
      </c>
      <c r="M85" s="19">
        <f t="shared" si="16"/>
        <v>2020</v>
      </c>
      <c r="N85" s="7">
        <v>1496</v>
      </c>
      <c r="O85" s="7">
        <f t="shared" si="11"/>
        <v>-1496</v>
      </c>
      <c r="P85" s="7">
        <f t="shared" si="17"/>
        <v>0</v>
      </c>
      <c r="Q85" s="8">
        <f t="shared" si="18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12"/>
        <v>10</v>
      </c>
      <c r="C86" s="19">
        <f t="shared" si="13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4"/>
        <v>44116</v>
      </c>
      <c r="L86" s="19">
        <f t="shared" si="15"/>
        <v>10</v>
      </c>
      <c r="M86" s="19">
        <f t="shared" si="16"/>
        <v>2020</v>
      </c>
      <c r="N86" s="7">
        <v>962</v>
      </c>
      <c r="O86" s="7">
        <f t="shared" si="11"/>
        <v>-962</v>
      </c>
      <c r="P86" s="7">
        <f t="shared" si="17"/>
        <v>0</v>
      </c>
      <c r="Q86" s="8">
        <f t="shared" si="18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12"/>
        <v>10</v>
      </c>
      <c r="C87" s="19">
        <f t="shared" si="13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4"/>
        <v>44178</v>
      </c>
      <c r="L87" s="19">
        <f t="shared" si="15"/>
        <v>12</v>
      </c>
      <c r="M87" s="19">
        <f t="shared" si="16"/>
        <v>2020</v>
      </c>
      <c r="N87" s="7">
        <v>1470</v>
      </c>
      <c r="O87" s="7">
        <v>-1470</v>
      </c>
      <c r="P87" s="7">
        <f t="shared" si="17"/>
        <v>0</v>
      </c>
      <c r="Q87" s="8">
        <f t="shared" si="18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12"/>
        <v>10</v>
      </c>
      <c r="C88" s="19">
        <f t="shared" si="13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4"/>
        <v>44178</v>
      </c>
      <c r="L88" s="19">
        <f t="shared" si="15"/>
        <v>12</v>
      </c>
      <c r="M88" s="19">
        <f t="shared" si="16"/>
        <v>2020</v>
      </c>
      <c r="N88" s="7">
        <v>720</v>
      </c>
      <c r="O88" s="7">
        <v>-720</v>
      </c>
      <c r="P88" s="7">
        <f t="shared" si="17"/>
        <v>0</v>
      </c>
      <c r="Q88" s="8">
        <f t="shared" si="18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12"/>
        <v>10</v>
      </c>
      <c r="C89" s="19">
        <f t="shared" si="13"/>
        <v>2020</v>
      </c>
      <c r="D89" s="5" t="s">
        <v>121</v>
      </c>
      <c r="E89" s="5" t="s">
        <v>48</v>
      </c>
      <c r="F89" s="1" t="s">
        <v>47</v>
      </c>
      <c r="G89" s="94" t="s">
        <v>45</v>
      </c>
      <c r="H89" s="16">
        <v>2</v>
      </c>
      <c r="I89" s="5" t="s">
        <v>51</v>
      </c>
      <c r="J89" s="5">
        <v>60</v>
      </c>
      <c r="K89" s="4">
        <f t="shared" si="14"/>
        <v>44183</v>
      </c>
      <c r="L89" s="19">
        <f t="shared" si="15"/>
        <v>12</v>
      </c>
      <c r="M89" s="19">
        <f t="shared" si="16"/>
        <v>2020</v>
      </c>
      <c r="N89" s="7">
        <v>460</v>
      </c>
      <c r="O89" s="7">
        <v>-460</v>
      </c>
      <c r="P89" s="7">
        <f t="shared" si="17"/>
        <v>0</v>
      </c>
      <c r="Q89" s="8">
        <f t="shared" si="18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12"/>
        <v>10</v>
      </c>
      <c r="C90" s="19">
        <f t="shared" si="13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4"/>
        <v>44166</v>
      </c>
      <c r="L90" s="19">
        <f t="shared" si="15"/>
        <v>12</v>
      </c>
      <c r="M90" s="19">
        <f t="shared" si="16"/>
        <v>2020</v>
      </c>
      <c r="N90" s="7">
        <v>180</v>
      </c>
      <c r="O90" s="7">
        <f t="shared" ref="O90:O123" si="19">SUM(-N90)</f>
        <v>-180</v>
      </c>
      <c r="P90" s="7">
        <f t="shared" si="17"/>
        <v>0</v>
      </c>
      <c r="Q90" s="8">
        <f t="shared" si="18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12"/>
        <v>10</v>
      </c>
      <c r="C91" s="19">
        <f t="shared" si="13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4"/>
        <v>44166</v>
      </c>
      <c r="L91" s="19">
        <f t="shared" si="15"/>
        <v>12</v>
      </c>
      <c r="M91" s="19">
        <f t="shared" si="16"/>
        <v>2020</v>
      </c>
      <c r="N91" s="7">
        <v>204</v>
      </c>
      <c r="O91" s="7">
        <f t="shared" si="19"/>
        <v>-204</v>
      </c>
      <c r="P91" s="7">
        <f t="shared" si="17"/>
        <v>0</v>
      </c>
      <c r="Q91" s="8">
        <f t="shared" si="18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12"/>
        <v>10</v>
      </c>
      <c r="C92" s="19">
        <f t="shared" si="13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4"/>
        <v>44123</v>
      </c>
      <c r="L92" s="19">
        <f t="shared" si="15"/>
        <v>10</v>
      </c>
      <c r="M92" s="19">
        <f t="shared" si="16"/>
        <v>2020</v>
      </c>
      <c r="N92" s="7">
        <v>960</v>
      </c>
      <c r="O92" s="7">
        <f t="shared" si="19"/>
        <v>-960</v>
      </c>
      <c r="P92" s="7">
        <f t="shared" si="17"/>
        <v>0</v>
      </c>
      <c r="Q92" s="8">
        <f t="shared" si="18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12"/>
        <v>10</v>
      </c>
      <c r="C93" s="19">
        <f t="shared" si="13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4"/>
        <v>44123</v>
      </c>
      <c r="L93" s="19">
        <f t="shared" si="15"/>
        <v>10</v>
      </c>
      <c r="M93" s="19">
        <f t="shared" si="16"/>
        <v>2020</v>
      </c>
      <c r="N93" s="7">
        <v>625</v>
      </c>
      <c r="O93" s="7">
        <f t="shared" si="19"/>
        <v>-625</v>
      </c>
      <c r="P93" s="7">
        <f t="shared" si="17"/>
        <v>0</v>
      </c>
      <c r="Q93" s="8">
        <f t="shared" si="18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12"/>
        <v>10</v>
      </c>
      <c r="C94" s="19">
        <f t="shared" si="13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4"/>
        <v>44123</v>
      </c>
      <c r="L94" s="19">
        <f t="shared" si="15"/>
        <v>10</v>
      </c>
      <c r="M94" s="19">
        <f t="shared" si="16"/>
        <v>2020</v>
      </c>
      <c r="N94" s="7">
        <v>60</v>
      </c>
      <c r="O94" s="7">
        <f t="shared" si="19"/>
        <v>-60</v>
      </c>
      <c r="P94" s="7">
        <f t="shared" si="17"/>
        <v>0</v>
      </c>
      <c r="Q94" s="8">
        <f t="shared" si="18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12"/>
        <v>10</v>
      </c>
      <c r="C95" s="19">
        <f t="shared" si="13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4"/>
        <v>44123</v>
      </c>
      <c r="L95" s="19">
        <f t="shared" si="15"/>
        <v>10</v>
      </c>
      <c r="M95" s="19">
        <f t="shared" si="16"/>
        <v>2020</v>
      </c>
      <c r="N95" s="7">
        <v>90</v>
      </c>
      <c r="O95" s="7">
        <f t="shared" si="19"/>
        <v>-90</v>
      </c>
      <c r="P95" s="7">
        <f t="shared" si="17"/>
        <v>0</v>
      </c>
      <c r="Q95" s="8">
        <f t="shared" si="18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12"/>
        <v>10</v>
      </c>
      <c r="C96" s="19">
        <f t="shared" si="13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4"/>
        <v>44125</v>
      </c>
      <c r="L96" s="19">
        <f t="shared" si="15"/>
        <v>10</v>
      </c>
      <c r="M96" s="19">
        <f t="shared" si="16"/>
        <v>2020</v>
      </c>
      <c r="N96" s="7">
        <v>1496</v>
      </c>
      <c r="O96" s="7">
        <f t="shared" si="19"/>
        <v>-1496</v>
      </c>
      <c r="P96" s="7">
        <f t="shared" si="17"/>
        <v>0</v>
      </c>
      <c r="Q96" s="8">
        <f t="shared" si="18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12"/>
        <v>10</v>
      </c>
      <c r="C97" s="19">
        <f t="shared" si="13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4"/>
        <v>44245</v>
      </c>
      <c r="L97" s="19">
        <f t="shared" si="15"/>
        <v>2</v>
      </c>
      <c r="M97" s="19">
        <f t="shared" si="16"/>
        <v>2021</v>
      </c>
      <c r="N97" s="7">
        <v>6600</v>
      </c>
      <c r="O97" s="7">
        <f t="shared" si="19"/>
        <v>-6600</v>
      </c>
      <c r="P97" s="7">
        <f t="shared" si="17"/>
        <v>0</v>
      </c>
      <c r="Q97" s="8">
        <f t="shared" si="18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ref="B98:B129" si="20">MONTH(A98)</f>
        <v>10</v>
      </c>
      <c r="C98" s="19">
        <f t="shared" ref="C98:C129" si="21">YEAR(A98)</f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4"/>
        <v>44245</v>
      </c>
      <c r="L98" s="19">
        <f t="shared" si="15"/>
        <v>2</v>
      </c>
      <c r="M98" s="19">
        <f t="shared" si="16"/>
        <v>2021</v>
      </c>
      <c r="N98" s="7">
        <v>888</v>
      </c>
      <c r="O98" s="7">
        <f t="shared" si="19"/>
        <v>-888</v>
      </c>
      <c r="P98" s="7">
        <f t="shared" ref="P98:P129" si="22">SUM(N98+O98)</f>
        <v>0</v>
      </c>
      <c r="Q98" s="8">
        <f t="shared" si="18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20"/>
        <v>10</v>
      </c>
      <c r="C99" s="19">
        <f t="shared" si="21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4"/>
        <v>44245</v>
      </c>
      <c r="L99" s="19">
        <f t="shared" si="15"/>
        <v>2</v>
      </c>
      <c r="M99" s="19">
        <f t="shared" si="16"/>
        <v>2021</v>
      </c>
      <c r="N99" s="7">
        <v>275</v>
      </c>
      <c r="O99" s="7">
        <f t="shared" si="19"/>
        <v>-275</v>
      </c>
      <c r="P99" s="7">
        <f t="shared" si="22"/>
        <v>0</v>
      </c>
      <c r="Q99" s="8">
        <f t="shared" si="18"/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20"/>
        <v>10</v>
      </c>
      <c r="C100" s="19">
        <f t="shared" si="21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4"/>
        <v>44245</v>
      </c>
      <c r="L100" s="19">
        <f t="shared" si="15"/>
        <v>2</v>
      </c>
      <c r="M100" s="19">
        <f t="shared" si="16"/>
        <v>2021</v>
      </c>
      <c r="N100" s="7">
        <v>360</v>
      </c>
      <c r="O100" s="7">
        <f t="shared" si="19"/>
        <v>-360</v>
      </c>
      <c r="P100" s="7">
        <f t="shared" si="22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20"/>
        <v>10</v>
      </c>
      <c r="C101" s="19">
        <f t="shared" si="21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4"/>
        <v>44175</v>
      </c>
      <c r="L101" s="19">
        <f t="shared" si="15"/>
        <v>12</v>
      </c>
      <c r="M101" s="19">
        <f t="shared" si="16"/>
        <v>2020</v>
      </c>
      <c r="N101" s="7">
        <v>4554</v>
      </c>
      <c r="O101" s="7">
        <f t="shared" si="19"/>
        <v>-4554</v>
      </c>
      <c r="P101" s="7">
        <f t="shared" si="22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20"/>
        <v>10</v>
      </c>
      <c r="C102" s="19">
        <f t="shared" si="21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4"/>
        <v>44175</v>
      </c>
      <c r="L102" s="19">
        <f t="shared" si="15"/>
        <v>12</v>
      </c>
      <c r="M102" s="19">
        <f t="shared" si="16"/>
        <v>2020</v>
      </c>
      <c r="N102" s="7">
        <v>555</v>
      </c>
      <c r="O102" s="7">
        <f t="shared" si="19"/>
        <v>-555</v>
      </c>
      <c r="P102" s="7">
        <f t="shared" si="22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20"/>
        <v>10</v>
      </c>
      <c r="C103" s="19">
        <f t="shared" si="21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4"/>
        <v>44135</v>
      </c>
      <c r="L103" s="19">
        <f t="shared" si="15"/>
        <v>10</v>
      </c>
      <c r="M103" s="19">
        <f t="shared" si="16"/>
        <v>2020</v>
      </c>
      <c r="N103" s="7">
        <v>1496</v>
      </c>
      <c r="O103" s="7">
        <f t="shared" si="19"/>
        <v>-1496</v>
      </c>
      <c r="P103" s="7">
        <f t="shared" si="22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20"/>
        <v>10</v>
      </c>
      <c r="C104" s="19">
        <f t="shared" si="21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4"/>
        <v>44135</v>
      </c>
      <c r="L104" s="19">
        <f t="shared" si="15"/>
        <v>10</v>
      </c>
      <c r="M104" s="19">
        <f t="shared" si="16"/>
        <v>2020</v>
      </c>
      <c r="N104" s="7">
        <v>962</v>
      </c>
      <c r="O104" s="7">
        <f t="shared" si="19"/>
        <v>-962</v>
      </c>
      <c r="P104" s="7">
        <f t="shared" si="22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20"/>
        <v>10</v>
      </c>
      <c r="C105" s="19">
        <f t="shared" si="21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4"/>
        <v>44135</v>
      </c>
      <c r="L105" s="19">
        <f t="shared" si="15"/>
        <v>10</v>
      </c>
      <c r="M105" s="19">
        <f t="shared" si="16"/>
        <v>2020</v>
      </c>
      <c r="N105" s="7">
        <v>1496</v>
      </c>
      <c r="O105" s="7">
        <f t="shared" si="19"/>
        <v>-1496</v>
      </c>
      <c r="P105" s="7">
        <f t="shared" si="22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20"/>
        <v>11</v>
      </c>
      <c r="C106" s="19">
        <f t="shared" si="21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4"/>
        <v>44144</v>
      </c>
      <c r="L106" s="19">
        <f t="shared" si="15"/>
        <v>11</v>
      </c>
      <c r="M106" s="19">
        <f t="shared" si="16"/>
        <v>2020</v>
      </c>
      <c r="N106" s="7">
        <v>1584</v>
      </c>
      <c r="O106" s="7">
        <f t="shared" si="19"/>
        <v>-1584</v>
      </c>
      <c r="P106" s="7">
        <f t="shared" si="22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20"/>
        <v>11</v>
      </c>
      <c r="C107" s="19">
        <f t="shared" si="21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4"/>
        <v>44144</v>
      </c>
      <c r="L107" s="19">
        <f t="shared" si="15"/>
        <v>11</v>
      </c>
      <c r="M107" s="19">
        <f t="shared" si="16"/>
        <v>2020</v>
      </c>
      <c r="N107" s="7">
        <v>210</v>
      </c>
      <c r="O107" s="7">
        <f t="shared" si="19"/>
        <v>-210</v>
      </c>
      <c r="P107" s="7">
        <f t="shared" si="22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20"/>
        <v>11</v>
      </c>
      <c r="C108" s="19">
        <f t="shared" si="21"/>
        <v>2020</v>
      </c>
      <c r="D108" s="5" t="s">
        <v>156</v>
      </c>
      <c r="E108" s="5" t="s">
        <v>42</v>
      </c>
      <c r="F108" s="6" t="s">
        <v>43</v>
      </c>
      <c r="G108" s="94" t="s">
        <v>101</v>
      </c>
      <c r="H108" s="5">
        <v>1</v>
      </c>
      <c r="I108" s="5" t="s">
        <v>5</v>
      </c>
      <c r="J108" s="5">
        <v>0</v>
      </c>
      <c r="K108" s="4">
        <f t="shared" si="14"/>
        <v>44144</v>
      </c>
      <c r="L108" s="19">
        <f t="shared" si="15"/>
        <v>11</v>
      </c>
      <c r="M108" s="19">
        <f t="shared" si="16"/>
        <v>2020</v>
      </c>
      <c r="N108" s="7">
        <v>378</v>
      </c>
      <c r="O108" s="7">
        <f t="shared" si="19"/>
        <v>-378</v>
      </c>
      <c r="P108" s="7">
        <f t="shared" si="22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20"/>
        <v>11</v>
      </c>
      <c r="C109" s="19">
        <f t="shared" si="21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4"/>
        <v>44144</v>
      </c>
      <c r="L109" s="19">
        <f t="shared" si="15"/>
        <v>11</v>
      </c>
      <c r="M109" s="19">
        <f t="shared" si="16"/>
        <v>2020</v>
      </c>
      <c r="N109" s="7">
        <v>130</v>
      </c>
      <c r="O109" s="7">
        <f t="shared" si="19"/>
        <v>-130</v>
      </c>
      <c r="P109" s="7">
        <f t="shared" si="22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20"/>
        <v>11</v>
      </c>
      <c r="C110" s="19">
        <f t="shared" si="21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4"/>
        <v>44145</v>
      </c>
      <c r="L110" s="19">
        <f t="shared" si="15"/>
        <v>11</v>
      </c>
      <c r="M110" s="5">
        <f t="shared" si="16"/>
        <v>2020</v>
      </c>
      <c r="N110" s="7">
        <v>1584</v>
      </c>
      <c r="O110" s="7">
        <f t="shared" si="19"/>
        <v>-1584</v>
      </c>
      <c r="P110" s="7">
        <f t="shared" si="22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20"/>
        <v>11</v>
      </c>
      <c r="C111" s="19">
        <f t="shared" si="21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4"/>
        <v>44145</v>
      </c>
      <c r="L111" s="19">
        <f t="shared" si="15"/>
        <v>11</v>
      </c>
      <c r="M111" s="5">
        <f t="shared" si="16"/>
        <v>2020</v>
      </c>
      <c r="N111" s="7">
        <v>370</v>
      </c>
      <c r="O111" s="7">
        <f t="shared" si="19"/>
        <v>-370</v>
      </c>
      <c r="P111" s="7">
        <f t="shared" si="22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20"/>
        <v>11</v>
      </c>
      <c r="C112" s="19">
        <f t="shared" si="21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4"/>
        <v>44145</v>
      </c>
      <c r="L112" s="19">
        <f t="shared" si="15"/>
        <v>11</v>
      </c>
      <c r="M112" s="5">
        <f t="shared" si="16"/>
        <v>2020</v>
      </c>
      <c r="N112" s="7">
        <v>1540</v>
      </c>
      <c r="O112" s="7">
        <f t="shared" si="19"/>
        <v>-1540</v>
      </c>
      <c r="P112" s="7">
        <f t="shared" si="22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20"/>
        <v>11</v>
      </c>
      <c r="C113" s="19">
        <f t="shared" si="21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4"/>
        <v>44145</v>
      </c>
      <c r="L113" s="19">
        <f t="shared" si="15"/>
        <v>11</v>
      </c>
      <c r="M113" s="5">
        <f t="shared" si="16"/>
        <v>2020</v>
      </c>
      <c r="N113" s="7">
        <v>90</v>
      </c>
      <c r="O113" s="7">
        <f t="shared" si="19"/>
        <v>-90</v>
      </c>
      <c r="P113" s="7">
        <f t="shared" si="22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20"/>
        <v>11</v>
      </c>
      <c r="C114" s="19">
        <f t="shared" si="21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4"/>
        <v>44206</v>
      </c>
      <c r="L114" s="19">
        <f t="shared" si="15"/>
        <v>1</v>
      </c>
      <c r="M114" s="5">
        <f t="shared" si="16"/>
        <v>2021</v>
      </c>
      <c r="N114" s="7">
        <v>923.4</v>
      </c>
      <c r="O114" s="7">
        <f t="shared" si="19"/>
        <v>-923.4</v>
      </c>
      <c r="P114" s="7">
        <f t="shared" si="22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20"/>
        <v>11</v>
      </c>
      <c r="C115" s="19">
        <f t="shared" si="21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4"/>
        <v>44206</v>
      </c>
      <c r="L115" s="19">
        <f t="shared" si="15"/>
        <v>1</v>
      </c>
      <c r="M115" s="5">
        <f t="shared" si="16"/>
        <v>2021</v>
      </c>
      <c r="N115" s="7">
        <v>307.8</v>
      </c>
      <c r="O115" s="7">
        <f t="shared" si="19"/>
        <v>-307.8</v>
      </c>
      <c r="P115" s="7">
        <f t="shared" si="22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20"/>
        <v>11</v>
      </c>
      <c r="C116" s="19">
        <f t="shared" si="21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si="14"/>
        <v>44153</v>
      </c>
      <c r="L116" s="19">
        <f t="shared" si="15"/>
        <v>11</v>
      </c>
      <c r="M116" s="19">
        <f t="shared" si="16"/>
        <v>2020</v>
      </c>
      <c r="N116" s="7">
        <v>1584</v>
      </c>
      <c r="O116" s="7">
        <f t="shared" si="19"/>
        <v>-1584</v>
      </c>
      <c r="P116" s="7">
        <f t="shared" si="22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si="20"/>
        <v>11</v>
      </c>
      <c r="C117" s="19">
        <f t="shared" si="21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si="14"/>
        <v>44159</v>
      </c>
      <c r="L117" s="19">
        <f t="shared" si="15"/>
        <v>11</v>
      </c>
      <c r="M117" s="19">
        <f t="shared" si="16"/>
        <v>2020</v>
      </c>
      <c r="N117" s="7">
        <v>520</v>
      </c>
      <c r="O117" s="7">
        <f t="shared" si="19"/>
        <v>-520</v>
      </c>
      <c r="P117" s="7">
        <f t="shared" si="22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0"/>
        <v>11</v>
      </c>
      <c r="C118" s="19">
        <f t="shared" si="21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14"/>
        <v>44275</v>
      </c>
      <c r="L118" s="19">
        <f t="shared" si="15"/>
        <v>3</v>
      </c>
      <c r="M118" s="19">
        <f t="shared" si="16"/>
        <v>2021</v>
      </c>
      <c r="N118" s="7">
        <v>4050</v>
      </c>
      <c r="O118" s="7">
        <f t="shared" si="19"/>
        <v>-4050</v>
      </c>
      <c r="P118" s="7">
        <f t="shared" si="22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0"/>
        <v>11</v>
      </c>
      <c r="C119" s="19">
        <f t="shared" si="21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14"/>
        <v>44275</v>
      </c>
      <c r="L119" s="19">
        <f t="shared" si="15"/>
        <v>3</v>
      </c>
      <c r="M119" s="19">
        <f t="shared" si="16"/>
        <v>2021</v>
      </c>
      <c r="N119" s="7">
        <v>2640</v>
      </c>
      <c r="O119" s="7">
        <f t="shared" si="19"/>
        <v>-2640</v>
      </c>
      <c r="P119" s="7">
        <f t="shared" si="22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0"/>
        <v>11</v>
      </c>
      <c r="C120" s="19">
        <f t="shared" si="21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14"/>
        <v>44275</v>
      </c>
      <c r="L120" s="19">
        <f t="shared" si="15"/>
        <v>3</v>
      </c>
      <c r="M120" s="19">
        <f t="shared" si="16"/>
        <v>2021</v>
      </c>
      <c r="N120" s="7">
        <v>1776</v>
      </c>
      <c r="O120" s="7">
        <f t="shared" si="19"/>
        <v>-1776</v>
      </c>
      <c r="P120" s="7">
        <f t="shared" si="22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0"/>
        <v>11</v>
      </c>
      <c r="C121" s="19">
        <f t="shared" si="21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14"/>
        <v>44275</v>
      </c>
      <c r="L121" s="19">
        <f t="shared" si="15"/>
        <v>3</v>
      </c>
      <c r="M121" s="19">
        <f t="shared" si="16"/>
        <v>2021</v>
      </c>
      <c r="N121" s="7">
        <v>275</v>
      </c>
      <c r="O121" s="7">
        <f t="shared" si="19"/>
        <v>-275</v>
      </c>
      <c r="P121" s="7">
        <f t="shared" si="22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0"/>
        <v>11</v>
      </c>
      <c r="C122" s="19">
        <f t="shared" si="21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14"/>
        <v>44275</v>
      </c>
      <c r="L122" s="19">
        <f t="shared" si="15"/>
        <v>3</v>
      </c>
      <c r="M122" s="19">
        <f t="shared" si="16"/>
        <v>2021</v>
      </c>
      <c r="N122" s="7">
        <v>180</v>
      </c>
      <c r="O122" s="7">
        <f t="shared" si="19"/>
        <v>-180</v>
      </c>
      <c r="P122" s="7">
        <f t="shared" si="22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si="20"/>
        <v>11</v>
      </c>
      <c r="C123" s="19">
        <f t="shared" si="21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si="14"/>
        <v>44275</v>
      </c>
      <c r="L123" s="19">
        <f t="shared" si="15"/>
        <v>3</v>
      </c>
      <c r="M123" s="19">
        <f t="shared" si="16"/>
        <v>2021</v>
      </c>
      <c r="N123" s="7">
        <v>375</v>
      </c>
      <c r="O123" s="7">
        <f t="shared" si="19"/>
        <v>-375</v>
      </c>
      <c r="P123" s="7">
        <f t="shared" si="22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0"/>
        <v>11</v>
      </c>
      <c r="C124" s="19">
        <f t="shared" si="21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14"/>
        <v>44156</v>
      </c>
      <c r="L124" s="19">
        <f t="shared" si="15"/>
        <v>11</v>
      </c>
      <c r="M124" s="19">
        <f t="shared" si="16"/>
        <v>2020</v>
      </c>
      <c r="N124" s="7">
        <v>1584</v>
      </c>
      <c r="O124" s="7">
        <v>-1584</v>
      </c>
      <c r="P124" s="7">
        <f t="shared" si="22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0"/>
        <v>11</v>
      </c>
      <c r="C125" s="19">
        <f t="shared" si="21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14"/>
        <v>44156</v>
      </c>
      <c r="L125" s="19">
        <f t="shared" si="15"/>
        <v>11</v>
      </c>
      <c r="M125" s="19">
        <f t="shared" si="16"/>
        <v>2020</v>
      </c>
      <c r="N125" s="7">
        <v>420</v>
      </c>
      <c r="O125" s="7">
        <v>-420</v>
      </c>
      <c r="P125" s="7">
        <f t="shared" si="22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0"/>
        <v>11</v>
      </c>
      <c r="C126" s="19">
        <f t="shared" si="21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14"/>
        <v>44156</v>
      </c>
      <c r="L126" s="19">
        <f t="shared" si="15"/>
        <v>11</v>
      </c>
      <c r="M126" s="19">
        <f t="shared" si="16"/>
        <v>2020</v>
      </c>
      <c r="N126" s="7">
        <v>90</v>
      </c>
      <c r="O126" s="7">
        <v>-90</v>
      </c>
      <c r="P126" s="7">
        <f t="shared" si="22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0"/>
        <v>11</v>
      </c>
      <c r="C127" s="19">
        <f t="shared" si="21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14"/>
        <v>44156</v>
      </c>
      <c r="L127" s="19">
        <f t="shared" si="15"/>
        <v>11</v>
      </c>
      <c r="M127" s="19">
        <f t="shared" si="16"/>
        <v>2020</v>
      </c>
      <c r="N127" s="7">
        <v>518</v>
      </c>
      <c r="O127" s="7">
        <v>-518</v>
      </c>
      <c r="P127" s="7">
        <f t="shared" si="22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0"/>
        <v>11</v>
      </c>
      <c r="C128" s="19">
        <f t="shared" si="21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14"/>
        <v>44158</v>
      </c>
      <c r="L128" s="19">
        <f t="shared" si="15"/>
        <v>11</v>
      </c>
      <c r="M128" s="19">
        <f t="shared" si="16"/>
        <v>2020</v>
      </c>
      <c r="N128" s="7">
        <v>1540</v>
      </c>
      <c r="O128" s="7">
        <f t="shared" ref="O128:O154" si="23">SUM(-N128)</f>
        <v>-1540</v>
      </c>
      <c r="P128" s="7">
        <f t="shared" si="22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0"/>
        <v>11</v>
      </c>
      <c r="C129" s="19">
        <f t="shared" si="21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si="14"/>
        <v>44159</v>
      </c>
      <c r="L129" s="19">
        <f t="shared" si="15"/>
        <v>11</v>
      </c>
      <c r="M129" s="19">
        <f t="shared" si="16"/>
        <v>2020</v>
      </c>
      <c r="N129" s="7">
        <v>982.80000000000007</v>
      </c>
      <c r="O129" s="7">
        <f t="shared" si="23"/>
        <v>-982.80000000000007</v>
      </c>
      <c r="P129" s="7">
        <f t="shared" si="22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ref="B130:B161" si="24">MONTH(A130)</f>
        <v>11</v>
      </c>
      <c r="C130" s="19">
        <f t="shared" ref="C130:C161" si="25">YEAR(A130)</f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ref="K130:K193" si="26">A130+J130</f>
        <v>44159</v>
      </c>
      <c r="L130" s="19">
        <f t="shared" ref="L130:L193" si="27">MONTH(K130)</f>
        <v>11</v>
      </c>
      <c r="M130" s="19">
        <f t="shared" ref="M130:M193" si="28">YEAR(K130)</f>
        <v>2020</v>
      </c>
      <c r="N130" s="7">
        <v>100</v>
      </c>
      <c r="O130" s="7">
        <f t="shared" si="23"/>
        <v>-100</v>
      </c>
      <c r="P130" s="7">
        <f t="shared" ref="P130:P147" si="29">SUM(N130+O130)</f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4"/>
        <v>11</v>
      </c>
      <c r="C131" s="19">
        <f t="shared" si="25"/>
        <v>2020</v>
      </c>
      <c r="D131" s="5" t="s">
        <v>184</v>
      </c>
      <c r="E131" s="5" t="s">
        <v>19</v>
      </c>
      <c r="F131" s="6" t="s">
        <v>20</v>
      </c>
      <c r="G131" s="94" t="s">
        <v>69</v>
      </c>
      <c r="H131" s="5">
        <v>1</v>
      </c>
      <c r="I131" s="5" t="s">
        <v>72</v>
      </c>
      <c r="J131" s="5">
        <v>45</v>
      </c>
      <c r="K131" s="4">
        <f t="shared" si="26"/>
        <v>44204</v>
      </c>
      <c r="L131" s="19">
        <f t="shared" si="27"/>
        <v>1</v>
      </c>
      <c r="M131" s="19">
        <f t="shared" si="28"/>
        <v>2021</v>
      </c>
      <c r="N131" s="7">
        <v>1628</v>
      </c>
      <c r="O131" s="7">
        <f t="shared" si="23"/>
        <v>-1628</v>
      </c>
      <c r="P131" s="7">
        <f t="shared" si="29"/>
        <v>0</v>
      </c>
      <c r="Q131" s="8">
        <f t="shared" ref="Q131:Q194" si="30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4"/>
        <v>11</v>
      </c>
      <c r="C132" s="19">
        <f t="shared" si="25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26"/>
        <v>44204</v>
      </c>
      <c r="L132" s="19">
        <f t="shared" si="27"/>
        <v>1</v>
      </c>
      <c r="M132" s="19">
        <f t="shared" si="28"/>
        <v>2021</v>
      </c>
      <c r="N132" s="7">
        <v>150</v>
      </c>
      <c r="O132" s="7">
        <f t="shared" si="23"/>
        <v>-150</v>
      </c>
      <c r="P132" s="7">
        <f t="shared" si="29"/>
        <v>0</v>
      </c>
      <c r="Q132" s="8">
        <f t="shared" si="30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4"/>
        <v>11</v>
      </c>
      <c r="C133" s="19">
        <f t="shared" si="25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26"/>
        <v>44204</v>
      </c>
      <c r="L133" s="19">
        <f t="shared" si="27"/>
        <v>1</v>
      </c>
      <c r="M133" s="19">
        <f t="shared" si="28"/>
        <v>2021</v>
      </c>
      <c r="N133" s="7">
        <v>185</v>
      </c>
      <c r="O133" s="7">
        <f t="shared" si="23"/>
        <v>-185</v>
      </c>
      <c r="P133" s="7">
        <f t="shared" si="29"/>
        <v>0</v>
      </c>
      <c r="Q133" s="8">
        <f t="shared" si="30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4"/>
        <v>11</v>
      </c>
      <c r="C134" s="19">
        <f t="shared" si="25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26"/>
        <v>44204</v>
      </c>
      <c r="L134" s="19">
        <f t="shared" si="27"/>
        <v>1</v>
      </c>
      <c r="M134" s="19">
        <f t="shared" si="28"/>
        <v>2021</v>
      </c>
      <c r="N134" s="7">
        <v>45</v>
      </c>
      <c r="O134" s="7">
        <f t="shared" si="23"/>
        <v>-45</v>
      </c>
      <c r="P134" s="7">
        <f t="shared" si="29"/>
        <v>0</v>
      </c>
      <c r="Q134" s="8">
        <f t="shared" si="30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4"/>
        <v>11</v>
      </c>
      <c r="C135" s="19">
        <f t="shared" si="25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26"/>
        <v>44162</v>
      </c>
      <c r="L135" s="19">
        <f t="shared" si="27"/>
        <v>11</v>
      </c>
      <c r="M135" s="19">
        <f t="shared" si="28"/>
        <v>2020</v>
      </c>
      <c r="N135" s="31">
        <v>1584</v>
      </c>
      <c r="O135" s="7">
        <f t="shared" si="23"/>
        <v>-1584</v>
      </c>
      <c r="P135" s="7">
        <f t="shared" si="29"/>
        <v>0</v>
      </c>
      <c r="Q135" s="8">
        <f t="shared" si="30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4"/>
        <v>11</v>
      </c>
      <c r="C136" s="19">
        <f t="shared" si="25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26"/>
        <v>44162</v>
      </c>
      <c r="L136" s="19">
        <f t="shared" si="27"/>
        <v>11</v>
      </c>
      <c r="M136" s="19">
        <f t="shared" si="28"/>
        <v>2020</v>
      </c>
      <c r="N136" s="57">
        <v>840</v>
      </c>
      <c r="O136" s="7">
        <f t="shared" si="23"/>
        <v>-840</v>
      </c>
      <c r="P136" s="7">
        <f t="shared" si="29"/>
        <v>0</v>
      </c>
      <c r="Q136" s="8">
        <f t="shared" si="30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4"/>
        <v>11</v>
      </c>
      <c r="C137" s="19">
        <f t="shared" si="25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26"/>
        <v>44223</v>
      </c>
      <c r="L137" s="19">
        <f t="shared" si="27"/>
        <v>1</v>
      </c>
      <c r="M137" s="19">
        <f t="shared" si="28"/>
        <v>2021</v>
      </c>
      <c r="N137" s="7">
        <v>408</v>
      </c>
      <c r="O137" s="7">
        <f t="shared" si="23"/>
        <v>-408</v>
      </c>
      <c r="P137" s="7">
        <f t="shared" si="29"/>
        <v>0</v>
      </c>
      <c r="Q137" s="8">
        <f t="shared" si="30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4"/>
        <v>11</v>
      </c>
      <c r="C138" s="19">
        <f t="shared" si="25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26"/>
        <v>44165</v>
      </c>
      <c r="L138" s="19">
        <f t="shared" si="27"/>
        <v>11</v>
      </c>
      <c r="M138" s="19">
        <f t="shared" si="28"/>
        <v>2020</v>
      </c>
      <c r="N138" s="7">
        <v>1050</v>
      </c>
      <c r="O138" s="7">
        <f t="shared" si="23"/>
        <v>-1050</v>
      </c>
      <c r="P138" s="7">
        <f t="shared" si="29"/>
        <v>0</v>
      </c>
      <c r="Q138" s="8">
        <f t="shared" si="30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4"/>
        <v>11</v>
      </c>
      <c r="C139" s="19">
        <f t="shared" si="25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26"/>
        <v>44285</v>
      </c>
      <c r="L139" s="19">
        <f t="shared" si="27"/>
        <v>3</v>
      </c>
      <c r="M139" s="19">
        <f t="shared" si="28"/>
        <v>2021</v>
      </c>
      <c r="N139" s="7">
        <v>6600</v>
      </c>
      <c r="O139" s="7">
        <f t="shared" si="23"/>
        <v>-6600</v>
      </c>
      <c r="P139" s="7">
        <f t="shared" si="29"/>
        <v>0</v>
      </c>
      <c r="Q139" s="8">
        <f t="shared" si="30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4"/>
        <v>11</v>
      </c>
      <c r="C140" s="19">
        <f t="shared" si="25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26"/>
        <v>44285</v>
      </c>
      <c r="L140" s="19">
        <f t="shared" si="27"/>
        <v>3</v>
      </c>
      <c r="M140" s="19">
        <f t="shared" si="28"/>
        <v>2021</v>
      </c>
      <c r="N140" s="7">
        <v>720</v>
      </c>
      <c r="O140" s="7">
        <f t="shared" si="23"/>
        <v>-720</v>
      </c>
      <c r="P140" s="7">
        <f t="shared" si="29"/>
        <v>0</v>
      </c>
      <c r="Q140" s="8">
        <f t="shared" si="30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4"/>
        <v>11</v>
      </c>
      <c r="C141" s="19">
        <f t="shared" si="25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26"/>
        <v>44285</v>
      </c>
      <c r="L141" s="19">
        <f t="shared" si="27"/>
        <v>3</v>
      </c>
      <c r="M141" s="19">
        <f t="shared" si="28"/>
        <v>2021</v>
      </c>
      <c r="N141" s="7">
        <v>275</v>
      </c>
      <c r="O141" s="7">
        <f t="shared" si="23"/>
        <v>-275</v>
      </c>
      <c r="P141" s="7">
        <f t="shared" si="29"/>
        <v>0</v>
      </c>
      <c r="Q141" s="8">
        <f t="shared" si="30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4"/>
        <v>11</v>
      </c>
      <c r="C142" s="19">
        <f t="shared" si="25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26"/>
        <v>44285</v>
      </c>
      <c r="L142" s="19">
        <f t="shared" si="27"/>
        <v>3</v>
      </c>
      <c r="M142" s="19">
        <f t="shared" si="28"/>
        <v>2021</v>
      </c>
      <c r="N142" s="7">
        <v>180</v>
      </c>
      <c r="O142" s="7">
        <f t="shared" si="23"/>
        <v>-180</v>
      </c>
      <c r="P142" s="7">
        <f t="shared" si="29"/>
        <v>0</v>
      </c>
      <c r="Q142" s="8">
        <f t="shared" si="30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4"/>
        <v>11</v>
      </c>
      <c r="C143" s="19">
        <f t="shared" si="25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26"/>
        <v>44285</v>
      </c>
      <c r="L143" s="19">
        <f t="shared" si="27"/>
        <v>3</v>
      </c>
      <c r="M143" s="19">
        <f t="shared" si="28"/>
        <v>2021</v>
      </c>
      <c r="N143" s="7">
        <v>275</v>
      </c>
      <c r="O143" s="7">
        <f t="shared" si="23"/>
        <v>-275</v>
      </c>
      <c r="P143" s="7">
        <f t="shared" si="29"/>
        <v>0</v>
      </c>
      <c r="Q143" s="8">
        <f t="shared" si="30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4"/>
        <v>12</v>
      </c>
      <c r="C144" s="19">
        <f t="shared" si="25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26"/>
        <v>44170</v>
      </c>
      <c r="L144" s="19">
        <f t="shared" si="27"/>
        <v>12</v>
      </c>
      <c r="M144" s="19">
        <f t="shared" si="28"/>
        <v>2020</v>
      </c>
      <c r="N144" s="7">
        <v>799.2</v>
      </c>
      <c r="O144" s="7">
        <f t="shared" si="23"/>
        <v>-799.2</v>
      </c>
      <c r="P144" s="7">
        <f t="shared" si="29"/>
        <v>0</v>
      </c>
      <c r="Q144" s="8">
        <f t="shared" si="30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4"/>
        <v>12</v>
      </c>
      <c r="C145" s="19">
        <f t="shared" si="25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26"/>
        <v>44180</v>
      </c>
      <c r="L145" s="19">
        <f t="shared" si="27"/>
        <v>12</v>
      </c>
      <c r="M145" s="19">
        <f t="shared" si="28"/>
        <v>2020</v>
      </c>
      <c r="N145" s="31">
        <v>1716</v>
      </c>
      <c r="O145" s="7">
        <f t="shared" si="23"/>
        <v>-1716</v>
      </c>
      <c r="P145" s="7">
        <f t="shared" si="29"/>
        <v>0</v>
      </c>
      <c r="Q145" s="8">
        <f t="shared" si="30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si="24"/>
        <v>12</v>
      </c>
      <c r="C146" s="19">
        <f t="shared" si="25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26"/>
        <v>44180</v>
      </c>
      <c r="L146" s="19">
        <f t="shared" si="27"/>
        <v>12</v>
      </c>
      <c r="M146" s="19">
        <f t="shared" si="28"/>
        <v>2020</v>
      </c>
      <c r="N146" s="31">
        <v>512</v>
      </c>
      <c r="O146" s="7">
        <f t="shared" si="23"/>
        <v>-512</v>
      </c>
      <c r="P146" s="7">
        <f t="shared" si="29"/>
        <v>0</v>
      </c>
      <c r="Q146" s="8">
        <f t="shared" si="30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24"/>
        <v>12</v>
      </c>
      <c r="C147" s="19">
        <f t="shared" si="25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26"/>
        <v>44311</v>
      </c>
      <c r="L147" s="19">
        <f t="shared" si="27"/>
        <v>4</v>
      </c>
      <c r="M147" s="19">
        <f t="shared" si="28"/>
        <v>2021</v>
      </c>
      <c r="N147" s="31">
        <v>2860</v>
      </c>
      <c r="O147" s="7">
        <f t="shared" si="23"/>
        <v>-2860</v>
      </c>
      <c r="P147" s="7">
        <f t="shared" si="29"/>
        <v>0</v>
      </c>
      <c r="Q147" s="8">
        <f t="shared" si="30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24"/>
        <v>12</v>
      </c>
      <c r="C148" s="19">
        <f t="shared" si="25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26"/>
        <v>44240</v>
      </c>
      <c r="L148" s="19">
        <f t="shared" si="27"/>
        <v>2</v>
      </c>
      <c r="M148" s="19">
        <f t="shared" si="28"/>
        <v>2021</v>
      </c>
      <c r="N148" s="31">
        <v>5148</v>
      </c>
      <c r="O148" s="7">
        <f t="shared" si="23"/>
        <v>-5148</v>
      </c>
      <c r="P148" s="59"/>
      <c r="Q148" s="8">
        <f t="shared" si="30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24"/>
        <v>12</v>
      </c>
      <c r="C149" s="19">
        <f t="shared" si="25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26"/>
        <v>44240</v>
      </c>
      <c r="L149" s="19">
        <f t="shared" si="27"/>
        <v>2</v>
      </c>
      <c r="M149" s="19">
        <f t="shared" si="28"/>
        <v>2021</v>
      </c>
      <c r="N149" s="31">
        <v>405</v>
      </c>
      <c r="O149" s="7">
        <f t="shared" si="23"/>
        <v>-405</v>
      </c>
      <c r="P149" s="7">
        <f t="shared" ref="P149:P212" si="31">SUM(N149+O149)</f>
        <v>0</v>
      </c>
      <c r="Q149" s="8">
        <f t="shared" si="30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24"/>
        <v>12</v>
      </c>
      <c r="C150" s="19">
        <f t="shared" si="25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26"/>
        <v>44240</v>
      </c>
      <c r="L150" s="19">
        <f t="shared" si="27"/>
        <v>2</v>
      </c>
      <c r="M150" s="19">
        <f t="shared" si="28"/>
        <v>2021</v>
      </c>
      <c r="N150" s="31">
        <v>555</v>
      </c>
      <c r="O150" s="7">
        <f t="shared" si="23"/>
        <v>-555</v>
      </c>
      <c r="P150" s="7">
        <f t="shared" si="31"/>
        <v>0</v>
      </c>
      <c r="Q150" s="8">
        <f t="shared" si="30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24"/>
        <v>12</v>
      </c>
      <c r="C151" s="19">
        <f t="shared" si="25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26"/>
        <v>44316</v>
      </c>
      <c r="L151" s="19">
        <f t="shared" si="27"/>
        <v>4</v>
      </c>
      <c r="M151" s="19">
        <f t="shared" si="28"/>
        <v>2021</v>
      </c>
      <c r="N151" s="31">
        <v>7700</v>
      </c>
      <c r="O151" s="7">
        <f t="shared" si="23"/>
        <v>-7700</v>
      </c>
      <c r="P151" s="7">
        <f t="shared" si="31"/>
        <v>0</v>
      </c>
      <c r="Q151" s="8">
        <f t="shared" si="30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24"/>
        <v>12</v>
      </c>
      <c r="C152" s="19">
        <f t="shared" si="25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26"/>
        <v>44316</v>
      </c>
      <c r="L152" s="19">
        <f t="shared" si="27"/>
        <v>4</v>
      </c>
      <c r="M152" s="19">
        <f t="shared" si="28"/>
        <v>2021</v>
      </c>
      <c r="N152" s="31">
        <v>1680</v>
      </c>
      <c r="O152" s="7">
        <f t="shared" si="23"/>
        <v>-1680</v>
      </c>
      <c r="P152" s="7">
        <f t="shared" si="31"/>
        <v>0</v>
      </c>
      <c r="Q152" s="8">
        <f t="shared" si="30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24"/>
        <v>12</v>
      </c>
      <c r="C153" s="19">
        <f t="shared" si="25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26"/>
        <v>44316</v>
      </c>
      <c r="L153" s="19">
        <f t="shared" si="27"/>
        <v>4</v>
      </c>
      <c r="M153" s="19">
        <f t="shared" si="28"/>
        <v>2021</v>
      </c>
      <c r="N153" s="31">
        <v>550</v>
      </c>
      <c r="O153" s="7">
        <f t="shared" si="23"/>
        <v>-550</v>
      </c>
      <c r="P153" s="7">
        <f t="shared" si="31"/>
        <v>0</v>
      </c>
      <c r="Q153" s="8">
        <f t="shared" si="30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24"/>
        <v>12</v>
      </c>
      <c r="C154" s="19">
        <f t="shared" si="25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26"/>
        <v>44316</v>
      </c>
      <c r="L154" s="19">
        <f t="shared" si="27"/>
        <v>4</v>
      </c>
      <c r="M154" s="19">
        <f t="shared" si="28"/>
        <v>2021</v>
      </c>
      <c r="N154" s="31">
        <v>190</v>
      </c>
      <c r="O154" s="7">
        <f t="shared" si="23"/>
        <v>-190</v>
      </c>
      <c r="P154" s="7">
        <f t="shared" si="31"/>
        <v>0</v>
      </c>
      <c r="Q154" s="8">
        <f t="shared" si="30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24"/>
        <v>1</v>
      </c>
      <c r="C155" s="5">
        <f t="shared" si="25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26"/>
        <v>44200</v>
      </c>
      <c r="L155" s="5">
        <f t="shared" si="27"/>
        <v>1</v>
      </c>
      <c r="M155" s="5">
        <f t="shared" si="28"/>
        <v>2021</v>
      </c>
      <c r="N155" s="31">
        <v>1540</v>
      </c>
      <c r="O155" s="7">
        <f t="shared" ref="O155:O186" si="32">-N155</f>
        <v>-1540</v>
      </c>
      <c r="P155" s="7">
        <f t="shared" si="31"/>
        <v>0</v>
      </c>
      <c r="Q155" s="8">
        <f t="shared" si="30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24"/>
        <v>1</v>
      </c>
      <c r="C156" s="5">
        <f t="shared" si="25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26"/>
        <v>44200</v>
      </c>
      <c r="L156" s="5">
        <f t="shared" si="27"/>
        <v>1</v>
      </c>
      <c r="M156" s="5">
        <f t="shared" si="28"/>
        <v>2021</v>
      </c>
      <c r="N156" s="31">
        <v>810</v>
      </c>
      <c r="O156" s="7">
        <f t="shared" si="32"/>
        <v>-810</v>
      </c>
      <c r="P156" s="7">
        <f t="shared" si="31"/>
        <v>0</v>
      </c>
      <c r="Q156" s="8">
        <f t="shared" si="30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24"/>
        <v>1</v>
      </c>
      <c r="C157" s="5">
        <f t="shared" si="25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26"/>
        <v>44200</v>
      </c>
      <c r="L157" s="5">
        <f t="shared" si="27"/>
        <v>1</v>
      </c>
      <c r="M157" s="5">
        <f t="shared" si="28"/>
        <v>2021</v>
      </c>
      <c r="N157" s="31">
        <v>405</v>
      </c>
      <c r="O157" s="7">
        <f t="shared" si="32"/>
        <v>-405</v>
      </c>
      <c r="P157" s="7">
        <f t="shared" si="31"/>
        <v>0</v>
      </c>
      <c r="Q157" s="8">
        <f t="shared" si="30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24"/>
        <v>1</v>
      </c>
      <c r="C158" s="5">
        <f t="shared" si="25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26"/>
        <v>44200</v>
      </c>
      <c r="L158" s="5">
        <f t="shared" si="27"/>
        <v>1</v>
      </c>
      <c r="M158" s="5">
        <f t="shared" si="28"/>
        <v>2021</v>
      </c>
      <c r="N158" s="31">
        <v>5920</v>
      </c>
      <c r="O158" s="7">
        <f t="shared" si="32"/>
        <v>-5920</v>
      </c>
      <c r="P158" s="7">
        <f t="shared" si="31"/>
        <v>0</v>
      </c>
      <c r="Q158" s="8">
        <f t="shared" si="30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24"/>
        <v>1</v>
      </c>
      <c r="C159" s="5">
        <f t="shared" si="25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26"/>
        <v>44200</v>
      </c>
      <c r="L159" s="5">
        <f t="shared" si="27"/>
        <v>1</v>
      </c>
      <c r="M159" s="5">
        <f t="shared" si="28"/>
        <v>2021</v>
      </c>
      <c r="N159" s="31">
        <v>135</v>
      </c>
      <c r="O159" s="7">
        <f t="shared" si="32"/>
        <v>-135</v>
      </c>
      <c r="P159" s="7">
        <f t="shared" si="31"/>
        <v>0</v>
      </c>
      <c r="Q159" s="8">
        <f t="shared" si="30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24"/>
        <v>1</v>
      </c>
      <c r="C160" s="5">
        <f t="shared" si="25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26"/>
        <v>44200</v>
      </c>
      <c r="L160" s="5">
        <f t="shared" si="27"/>
        <v>1</v>
      </c>
      <c r="M160" s="5">
        <f t="shared" si="28"/>
        <v>2021</v>
      </c>
      <c r="N160" s="31">
        <v>130</v>
      </c>
      <c r="O160" s="7">
        <f t="shared" si="32"/>
        <v>-130</v>
      </c>
      <c r="P160" s="7">
        <f t="shared" si="31"/>
        <v>0</v>
      </c>
      <c r="Q160" s="8">
        <f t="shared" si="30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24"/>
        <v>1</v>
      </c>
      <c r="C161" s="5">
        <f t="shared" si="25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26"/>
        <v>44200</v>
      </c>
      <c r="L161" s="5">
        <f t="shared" si="27"/>
        <v>1</v>
      </c>
      <c r="M161" s="5">
        <f t="shared" si="28"/>
        <v>2021</v>
      </c>
      <c r="N161" s="31">
        <v>380</v>
      </c>
      <c r="O161" s="7">
        <f t="shared" si="32"/>
        <v>-380</v>
      </c>
      <c r="P161" s="7">
        <f t="shared" si="31"/>
        <v>0</v>
      </c>
      <c r="Q161" s="8">
        <f t="shared" si="30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ref="B162:B192" si="33">MONTH(A162)</f>
        <v>1</v>
      </c>
      <c r="C162" s="5">
        <f t="shared" ref="C162:C192" si="34">YEAR(A162)</f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26"/>
        <v>44200</v>
      </c>
      <c r="L162" s="5">
        <f t="shared" si="27"/>
        <v>1</v>
      </c>
      <c r="M162" s="5">
        <f t="shared" si="28"/>
        <v>2021</v>
      </c>
      <c r="N162" s="31">
        <v>180</v>
      </c>
      <c r="O162" s="7">
        <f t="shared" si="32"/>
        <v>-180</v>
      </c>
      <c r="P162" s="7">
        <f t="shared" si="31"/>
        <v>0</v>
      </c>
      <c r="Q162" s="8">
        <f t="shared" si="30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3"/>
        <v>1</v>
      </c>
      <c r="C163" s="5">
        <f t="shared" si="34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26"/>
        <v>44200</v>
      </c>
      <c r="L163" s="5">
        <f t="shared" si="27"/>
        <v>1</v>
      </c>
      <c r="M163" s="5">
        <f t="shared" si="28"/>
        <v>2021</v>
      </c>
      <c r="N163" s="31">
        <v>144</v>
      </c>
      <c r="O163" s="7">
        <f t="shared" si="32"/>
        <v>-144</v>
      </c>
      <c r="P163" s="7">
        <f t="shared" si="31"/>
        <v>0</v>
      </c>
      <c r="Q163" s="8">
        <f t="shared" si="30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3"/>
        <v>1</v>
      </c>
      <c r="C164" s="5">
        <f t="shared" si="34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26"/>
        <v>44200</v>
      </c>
      <c r="L164" s="5">
        <f t="shared" si="27"/>
        <v>1</v>
      </c>
      <c r="M164" s="5">
        <f t="shared" si="28"/>
        <v>2021</v>
      </c>
      <c r="N164" s="31">
        <v>360</v>
      </c>
      <c r="O164" s="7">
        <f t="shared" si="32"/>
        <v>-360</v>
      </c>
      <c r="P164" s="7">
        <f t="shared" si="31"/>
        <v>0</v>
      </c>
      <c r="Q164" s="8">
        <f t="shared" si="30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3"/>
        <v>1</v>
      </c>
      <c r="C165" s="5">
        <f t="shared" si="34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26"/>
        <v>44200</v>
      </c>
      <c r="L165" s="5">
        <f t="shared" si="27"/>
        <v>1</v>
      </c>
      <c r="M165" s="5">
        <f t="shared" si="28"/>
        <v>2021</v>
      </c>
      <c r="N165" s="31">
        <v>95</v>
      </c>
      <c r="O165" s="7">
        <f t="shared" si="32"/>
        <v>-95</v>
      </c>
      <c r="P165" s="7">
        <f t="shared" si="31"/>
        <v>0</v>
      </c>
      <c r="Q165" s="8">
        <f t="shared" si="30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3"/>
        <v>1</v>
      </c>
      <c r="C166" s="5">
        <f t="shared" si="34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26"/>
        <v>44200</v>
      </c>
      <c r="L166" s="5">
        <f t="shared" si="27"/>
        <v>1</v>
      </c>
      <c r="M166" s="5">
        <f t="shared" si="28"/>
        <v>2021</v>
      </c>
      <c r="N166" s="31">
        <v>300</v>
      </c>
      <c r="O166" s="7">
        <f t="shared" si="32"/>
        <v>-300</v>
      </c>
      <c r="P166" s="7">
        <f t="shared" si="31"/>
        <v>0</v>
      </c>
      <c r="Q166" s="8">
        <f t="shared" si="30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3"/>
        <v>1</v>
      </c>
      <c r="C167" s="5">
        <f t="shared" si="34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26"/>
        <v>44207</v>
      </c>
      <c r="L167" s="5">
        <f t="shared" si="27"/>
        <v>1</v>
      </c>
      <c r="M167" s="5">
        <f t="shared" si="28"/>
        <v>2021</v>
      </c>
      <c r="N167" s="51">
        <v>0</v>
      </c>
      <c r="O167" s="52">
        <f t="shared" si="32"/>
        <v>0</v>
      </c>
      <c r="P167" s="52">
        <f t="shared" si="31"/>
        <v>0</v>
      </c>
      <c r="Q167" s="8">
        <f t="shared" si="30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3"/>
        <v>1</v>
      </c>
      <c r="C168" s="5">
        <f t="shared" si="34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26"/>
        <v>44204</v>
      </c>
      <c r="L168" s="5">
        <f t="shared" si="27"/>
        <v>1</v>
      </c>
      <c r="M168" s="5">
        <f t="shared" si="28"/>
        <v>2021</v>
      </c>
      <c r="N168" s="31">
        <v>49</v>
      </c>
      <c r="O168" s="7">
        <f t="shared" si="32"/>
        <v>-49</v>
      </c>
      <c r="P168" s="7">
        <f t="shared" si="31"/>
        <v>0</v>
      </c>
      <c r="Q168" s="8">
        <f t="shared" si="30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3"/>
        <v>1</v>
      </c>
      <c r="C169" s="5">
        <f t="shared" si="34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26"/>
        <v>44205</v>
      </c>
      <c r="L169" s="5">
        <f t="shared" si="27"/>
        <v>1</v>
      </c>
      <c r="M169" s="5">
        <f t="shared" si="28"/>
        <v>2021</v>
      </c>
      <c r="N169" s="31">
        <v>250</v>
      </c>
      <c r="O169" s="7">
        <f t="shared" si="32"/>
        <v>-250</v>
      </c>
      <c r="P169" s="7">
        <f t="shared" si="31"/>
        <v>0</v>
      </c>
      <c r="Q169" s="8">
        <f t="shared" si="30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3"/>
        <v>1</v>
      </c>
      <c r="C170" s="5">
        <f t="shared" si="34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26"/>
        <v>44205</v>
      </c>
      <c r="L170" s="5">
        <f t="shared" si="27"/>
        <v>1</v>
      </c>
      <c r="M170" s="5">
        <f t="shared" si="28"/>
        <v>2021</v>
      </c>
      <c r="N170" s="31">
        <v>90</v>
      </c>
      <c r="O170" s="7">
        <f t="shared" si="32"/>
        <v>-90</v>
      </c>
      <c r="P170" s="7">
        <f t="shared" si="31"/>
        <v>0</v>
      </c>
      <c r="Q170" s="8">
        <f t="shared" si="30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3"/>
        <v>1</v>
      </c>
      <c r="C171" s="5">
        <f t="shared" si="34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26"/>
        <v>44214</v>
      </c>
      <c r="L171" s="5">
        <f t="shared" si="27"/>
        <v>1</v>
      </c>
      <c r="M171" s="5">
        <f t="shared" si="28"/>
        <v>2021</v>
      </c>
      <c r="N171" s="31">
        <v>472</v>
      </c>
      <c r="O171" s="7">
        <f t="shared" si="32"/>
        <v>-472</v>
      </c>
      <c r="P171" s="7">
        <f t="shared" si="31"/>
        <v>0</v>
      </c>
      <c r="Q171" s="8">
        <f t="shared" si="30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3"/>
        <v>1</v>
      </c>
      <c r="C172" s="5">
        <f t="shared" si="34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26"/>
        <v>44214</v>
      </c>
      <c r="L172" s="5">
        <f t="shared" si="27"/>
        <v>1</v>
      </c>
      <c r="M172" s="5">
        <f t="shared" si="28"/>
        <v>2021</v>
      </c>
      <c r="N172" s="31">
        <v>405</v>
      </c>
      <c r="O172" s="7">
        <f t="shared" si="32"/>
        <v>-405</v>
      </c>
      <c r="P172" s="7">
        <f t="shared" si="31"/>
        <v>0</v>
      </c>
      <c r="Q172" s="8">
        <f t="shared" si="30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3"/>
        <v>1</v>
      </c>
      <c r="C173" s="5">
        <f t="shared" si="34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26"/>
        <v>44214</v>
      </c>
      <c r="L173" s="5">
        <f t="shared" si="27"/>
        <v>1</v>
      </c>
      <c r="M173" s="5">
        <f t="shared" si="28"/>
        <v>2021</v>
      </c>
      <c r="N173" s="31">
        <v>405</v>
      </c>
      <c r="O173" s="7">
        <f t="shared" si="32"/>
        <v>-405</v>
      </c>
      <c r="P173" s="7">
        <f t="shared" si="31"/>
        <v>0</v>
      </c>
      <c r="Q173" s="8">
        <f t="shared" si="30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3"/>
        <v>1</v>
      </c>
      <c r="C174" s="5">
        <f t="shared" si="34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26"/>
        <v>44214</v>
      </c>
      <c r="L174" s="5">
        <f t="shared" si="27"/>
        <v>1</v>
      </c>
      <c r="M174" s="5">
        <f t="shared" si="28"/>
        <v>2021</v>
      </c>
      <c r="N174" s="31">
        <v>130</v>
      </c>
      <c r="O174" s="7">
        <f t="shared" si="32"/>
        <v>-130</v>
      </c>
      <c r="P174" s="7">
        <f t="shared" si="31"/>
        <v>0</v>
      </c>
      <c r="Q174" s="8">
        <f t="shared" si="30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3"/>
        <v>1</v>
      </c>
      <c r="C175" s="5">
        <f t="shared" si="34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26"/>
        <v>44214</v>
      </c>
      <c r="L175" s="5">
        <f t="shared" si="27"/>
        <v>1</v>
      </c>
      <c r="M175" s="5">
        <f t="shared" si="28"/>
        <v>2021</v>
      </c>
      <c r="N175" s="31">
        <v>90</v>
      </c>
      <c r="O175" s="7">
        <f t="shared" si="32"/>
        <v>-90</v>
      </c>
      <c r="P175" s="7">
        <f t="shared" si="31"/>
        <v>0</v>
      </c>
      <c r="Q175" s="8">
        <f t="shared" si="30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3"/>
        <v>1</v>
      </c>
      <c r="C176" s="5">
        <f t="shared" si="34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26"/>
        <v>44214</v>
      </c>
      <c r="L176" s="5">
        <f t="shared" si="27"/>
        <v>1</v>
      </c>
      <c r="M176" s="5">
        <f t="shared" si="28"/>
        <v>2021</v>
      </c>
      <c r="N176" s="31">
        <v>190</v>
      </c>
      <c r="O176" s="7">
        <f t="shared" si="32"/>
        <v>-190</v>
      </c>
      <c r="P176" s="7">
        <f t="shared" si="31"/>
        <v>0</v>
      </c>
      <c r="Q176" s="8">
        <f t="shared" si="30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3"/>
        <v>1</v>
      </c>
      <c r="C177" s="5">
        <f t="shared" si="34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26"/>
        <v>44214</v>
      </c>
      <c r="L177" s="5">
        <f t="shared" si="27"/>
        <v>1</v>
      </c>
      <c r="M177" s="5">
        <f t="shared" si="28"/>
        <v>2021</v>
      </c>
      <c r="N177" s="31">
        <v>1716</v>
      </c>
      <c r="O177" s="7">
        <f t="shared" si="32"/>
        <v>-1716</v>
      </c>
      <c r="P177" s="7">
        <f t="shared" si="31"/>
        <v>0</v>
      </c>
      <c r="Q177" s="8">
        <f t="shared" si="30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3"/>
        <v>1</v>
      </c>
      <c r="C178" s="19">
        <f t="shared" si="34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26"/>
        <v>44268</v>
      </c>
      <c r="L178" s="5">
        <f t="shared" si="27"/>
        <v>3</v>
      </c>
      <c r="M178" s="5">
        <f t="shared" si="28"/>
        <v>2021</v>
      </c>
      <c r="N178" s="31">
        <v>5082</v>
      </c>
      <c r="O178" s="7">
        <f t="shared" si="32"/>
        <v>-5082</v>
      </c>
      <c r="P178" s="7">
        <f t="shared" si="31"/>
        <v>0</v>
      </c>
      <c r="Q178" s="8">
        <f t="shared" si="30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si="33"/>
        <v>1</v>
      </c>
      <c r="C179" s="19">
        <f t="shared" si="34"/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26"/>
        <v>44268</v>
      </c>
      <c r="L179" s="5">
        <f t="shared" si="27"/>
        <v>3</v>
      </c>
      <c r="M179" s="5">
        <f t="shared" si="28"/>
        <v>2021</v>
      </c>
      <c r="N179" s="31">
        <v>250</v>
      </c>
      <c r="O179" s="7">
        <f t="shared" si="32"/>
        <v>-250</v>
      </c>
      <c r="P179" s="7">
        <f t="shared" si="31"/>
        <v>0</v>
      </c>
      <c r="Q179" s="8">
        <f t="shared" si="30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33"/>
        <v>1</v>
      </c>
      <c r="C180" s="19">
        <f t="shared" si="34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26"/>
        <v>44268</v>
      </c>
      <c r="L180" s="5">
        <f t="shared" si="27"/>
        <v>3</v>
      </c>
      <c r="M180" s="5">
        <f t="shared" si="28"/>
        <v>2021</v>
      </c>
      <c r="N180" s="31">
        <v>555</v>
      </c>
      <c r="O180" s="7">
        <f t="shared" si="32"/>
        <v>-555</v>
      </c>
      <c r="P180" s="7">
        <f t="shared" si="31"/>
        <v>0</v>
      </c>
      <c r="Q180" s="8">
        <f t="shared" si="30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si="33"/>
        <v>1</v>
      </c>
      <c r="C181" s="19">
        <f t="shared" si="34"/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si="26"/>
        <v>44225</v>
      </c>
      <c r="L181" s="5">
        <f t="shared" si="27"/>
        <v>1</v>
      </c>
      <c r="M181" s="5">
        <f t="shared" si="28"/>
        <v>2021</v>
      </c>
      <c r="N181" s="31">
        <v>1694</v>
      </c>
      <c r="O181" s="7">
        <f t="shared" si="32"/>
        <v>-1694</v>
      </c>
      <c r="P181" s="7">
        <f t="shared" si="31"/>
        <v>0</v>
      </c>
      <c r="Q181" s="8">
        <f t="shared" si="30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33"/>
        <v>1</v>
      </c>
      <c r="C182" s="19">
        <f t="shared" si="34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26"/>
        <v>44225</v>
      </c>
      <c r="L182" s="5">
        <f t="shared" si="27"/>
        <v>1</v>
      </c>
      <c r="M182" s="5">
        <f t="shared" si="28"/>
        <v>2021</v>
      </c>
      <c r="N182" s="31">
        <v>900</v>
      </c>
      <c r="O182" s="7">
        <f t="shared" si="32"/>
        <v>-900</v>
      </c>
      <c r="P182" s="7">
        <f t="shared" si="31"/>
        <v>0</v>
      </c>
      <c r="Q182" s="8">
        <f t="shared" si="30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33"/>
        <v>1</v>
      </c>
      <c r="C183" s="19">
        <f t="shared" si="34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26"/>
        <v>44225</v>
      </c>
      <c r="L183" s="5">
        <f t="shared" si="27"/>
        <v>1</v>
      </c>
      <c r="M183" s="5">
        <f t="shared" si="28"/>
        <v>2021</v>
      </c>
      <c r="N183" s="31">
        <v>272</v>
      </c>
      <c r="O183" s="7">
        <f t="shared" si="32"/>
        <v>-272</v>
      </c>
      <c r="P183" s="7">
        <f t="shared" si="31"/>
        <v>0</v>
      </c>
      <c r="Q183" s="8">
        <f t="shared" si="30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si="33"/>
        <v>1</v>
      </c>
      <c r="C184" s="19">
        <f t="shared" si="34"/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26"/>
        <v>44345</v>
      </c>
      <c r="L184" s="19">
        <f t="shared" si="27"/>
        <v>5</v>
      </c>
      <c r="M184" s="19">
        <f t="shared" si="28"/>
        <v>2021</v>
      </c>
      <c r="N184" s="31">
        <v>7700</v>
      </c>
      <c r="O184" s="7">
        <f t="shared" si="32"/>
        <v>-7700</v>
      </c>
      <c r="P184" s="7">
        <f t="shared" si="31"/>
        <v>0</v>
      </c>
      <c r="Q184" s="8">
        <f t="shared" si="30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33"/>
        <v>1</v>
      </c>
      <c r="C185" s="19">
        <f t="shared" si="34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26"/>
        <v>44345</v>
      </c>
      <c r="L185" s="19">
        <f t="shared" si="27"/>
        <v>5</v>
      </c>
      <c r="M185" s="19">
        <f t="shared" si="28"/>
        <v>2021</v>
      </c>
      <c r="N185" s="31">
        <v>1680</v>
      </c>
      <c r="O185" s="7">
        <f t="shared" si="32"/>
        <v>-1680</v>
      </c>
      <c r="P185" s="7">
        <f t="shared" si="31"/>
        <v>0</v>
      </c>
      <c r="Q185" s="8">
        <f t="shared" si="30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33"/>
        <v>1</v>
      </c>
      <c r="C186" s="19">
        <f t="shared" si="34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26"/>
        <v>44345</v>
      </c>
      <c r="L186" s="19">
        <f t="shared" si="27"/>
        <v>5</v>
      </c>
      <c r="M186" s="19">
        <f t="shared" si="28"/>
        <v>2021</v>
      </c>
      <c r="N186" s="31">
        <v>550</v>
      </c>
      <c r="O186" s="7">
        <f t="shared" si="32"/>
        <v>-550</v>
      </c>
      <c r="P186" s="7">
        <f t="shared" si="31"/>
        <v>0</v>
      </c>
      <c r="Q186" s="8">
        <f t="shared" si="30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33"/>
        <v>1</v>
      </c>
      <c r="C187" s="19">
        <f t="shared" si="34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26"/>
        <v>44345</v>
      </c>
      <c r="L187" s="19">
        <f t="shared" si="27"/>
        <v>5</v>
      </c>
      <c r="M187" s="19">
        <f t="shared" si="28"/>
        <v>2021</v>
      </c>
      <c r="N187" s="31">
        <v>380</v>
      </c>
      <c r="O187" s="7">
        <f t="shared" ref="O187:O218" si="35">-N187</f>
        <v>-380</v>
      </c>
      <c r="P187" s="7">
        <f t="shared" si="31"/>
        <v>0</v>
      </c>
      <c r="Q187" s="8">
        <f t="shared" si="30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33"/>
        <v>2</v>
      </c>
      <c r="C188" s="19">
        <f t="shared" si="34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26"/>
        <v>44230</v>
      </c>
      <c r="L188" s="19">
        <f t="shared" si="27"/>
        <v>2</v>
      </c>
      <c r="M188" s="19">
        <f t="shared" si="28"/>
        <v>2021</v>
      </c>
      <c r="N188" s="31">
        <v>3344</v>
      </c>
      <c r="O188" s="7">
        <f t="shared" si="35"/>
        <v>-3344</v>
      </c>
      <c r="P188" s="7">
        <f t="shared" si="31"/>
        <v>0</v>
      </c>
      <c r="Q188" s="8">
        <f t="shared" si="30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si="33"/>
        <v>2</v>
      </c>
      <c r="C189" s="19">
        <f t="shared" si="34"/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26"/>
        <v>44230</v>
      </c>
      <c r="L189" s="19">
        <f t="shared" si="27"/>
        <v>2</v>
      </c>
      <c r="M189" s="19">
        <f t="shared" si="28"/>
        <v>2021</v>
      </c>
      <c r="N189" s="31">
        <v>1125</v>
      </c>
      <c r="O189" s="7">
        <f t="shared" si="35"/>
        <v>-1125</v>
      </c>
      <c r="P189" s="7">
        <f t="shared" si="31"/>
        <v>0</v>
      </c>
      <c r="Q189" s="8">
        <f t="shared" si="30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33"/>
        <v>2</v>
      </c>
      <c r="C190" s="19">
        <f t="shared" si="3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26"/>
        <v>44230</v>
      </c>
      <c r="L190" s="19">
        <f t="shared" si="27"/>
        <v>2</v>
      </c>
      <c r="M190" s="19">
        <f t="shared" si="28"/>
        <v>2021</v>
      </c>
      <c r="N190" s="31">
        <v>280</v>
      </c>
      <c r="O190" s="7">
        <f t="shared" si="35"/>
        <v>-280</v>
      </c>
      <c r="P190" s="7">
        <f t="shared" si="31"/>
        <v>0</v>
      </c>
      <c r="Q190" s="8">
        <f t="shared" si="30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si="33"/>
        <v>2</v>
      </c>
      <c r="C191" s="19">
        <f t="shared" si="34"/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26"/>
        <v>44230</v>
      </c>
      <c r="L191" s="19">
        <f t="shared" si="27"/>
        <v>2</v>
      </c>
      <c r="M191" s="19">
        <f t="shared" si="28"/>
        <v>2021</v>
      </c>
      <c r="N191" s="31">
        <v>195</v>
      </c>
      <c r="O191" s="7">
        <f t="shared" si="35"/>
        <v>-195</v>
      </c>
      <c r="P191" s="7">
        <f t="shared" si="31"/>
        <v>0</v>
      </c>
      <c r="Q191" s="8">
        <f t="shared" si="30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33"/>
        <v>2</v>
      </c>
      <c r="C192" s="19">
        <f t="shared" si="34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26"/>
        <v>44230</v>
      </c>
      <c r="L192" s="19">
        <f t="shared" si="27"/>
        <v>2</v>
      </c>
      <c r="M192" s="19">
        <f t="shared" si="28"/>
        <v>2021</v>
      </c>
      <c r="N192" s="31">
        <v>180</v>
      </c>
      <c r="O192" s="7">
        <f t="shared" si="35"/>
        <v>-180</v>
      </c>
      <c r="P192" s="7">
        <f t="shared" si="31"/>
        <v>0</v>
      </c>
      <c r="Q192" s="8">
        <f t="shared" si="30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si="26"/>
        <v>44230</v>
      </c>
      <c r="L193" s="19">
        <f t="shared" si="27"/>
        <v>2</v>
      </c>
      <c r="M193" s="19">
        <f t="shared" si="28"/>
        <v>2021</v>
      </c>
      <c r="N193" s="31">
        <v>232</v>
      </c>
      <c r="O193" s="7">
        <f t="shared" si="35"/>
        <v>-232</v>
      </c>
      <c r="P193" s="7">
        <f t="shared" si="31"/>
        <v>0</v>
      </c>
      <c r="Q193" s="8">
        <f t="shared" si="30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:B225" si="36">MONTH(A194)</f>
        <v>2</v>
      </c>
      <c r="C194" s="19">
        <f t="shared" ref="C194:C225" si="37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252" si="38">A194+J194</f>
        <v>44229</v>
      </c>
      <c r="L194" s="19">
        <f t="shared" ref="L194:L257" si="39">MONTH(K194)</f>
        <v>2</v>
      </c>
      <c r="M194" s="19">
        <f t="shared" ref="M194:M257" si="40">YEAR(K194)</f>
        <v>2021</v>
      </c>
      <c r="N194" s="31">
        <v>1650</v>
      </c>
      <c r="O194" s="7">
        <f t="shared" si="35"/>
        <v>-1650</v>
      </c>
      <c r="P194" s="7">
        <f t="shared" si="31"/>
        <v>0</v>
      </c>
      <c r="Q194" s="8">
        <f t="shared" si="30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si="36"/>
        <v>2</v>
      </c>
      <c r="C195" s="19">
        <f t="shared" si="37"/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38"/>
        <v>44229</v>
      </c>
      <c r="L195" s="19">
        <f t="shared" si="39"/>
        <v>2</v>
      </c>
      <c r="M195" s="19">
        <f t="shared" si="40"/>
        <v>2021</v>
      </c>
      <c r="N195" s="31">
        <v>100</v>
      </c>
      <c r="O195" s="7">
        <f t="shared" si="35"/>
        <v>-100</v>
      </c>
      <c r="P195" s="7">
        <f t="shared" si="31"/>
        <v>0</v>
      </c>
      <c r="Q195" s="8">
        <f t="shared" ref="Q195:Q258" si="41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si="36"/>
        <v>2</v>
      </c>
      <c r="C196" s="19">
        <f t="shared" si="37"/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38"/>
        <v>44233</v>
      </c>
      <c r="L196" s="19">
        <f t="shared" si="39"/>
        <v>2</v>
      </c>
      <c r="M196" s="19">
        <f t="shared" si="40"/>
        <v>2021</v>
      </c>
      <c r="N196" s="31">
        <v>130</v>
      </c>
      <c r="O196" s="7">
        <f t="shared" si="35"/>
        <v>-130</v>
      </c>
      <c r="P196" s="7">
        <f t="shared" si="31"/>
        <v>0</v>
      </c>
      <c r="Q196" s="8">
        <f t="shared" si="41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36"/>
        <v>2</v>
      </c>
      <c r="C197" s="19">
        <f t="shared" si="37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si="38"/>
        <v>44236</v>
      </c>
      <c r="L197" s="19">
        <f t="shared" si="39"/>
        <v>2</v>
      </c>
      <c r="M197" s="19">
        <f t="shared" si="40"/>
        <v>2021</v>
      </c>
      <c r="N197" s="31">
        <v>380</v>
      </c>
      <c r="O197" s="7">
        <f t="shared" si="35"/>
        <v>-380</v>
      </c>
      <c r="P197" s="7">
        <f t="shared" si="31"/>
        <v>0</v>
      </c>
      <c r="Q197" s="8">
        <f t="shared" si="41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si="36"/>
        <v>2</v>
      </c>
      <c r="C198" s="19">
        <f t="shared" si="37"/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38"/>
        <v>44236</v>
      </c>
      <c r="L198" s="19">
        <f t="shared" si="39"/>
        <v>2</v>
      </c>
      <c r="M198" s="19">
        <f t="shared" si="40"/>
        <v>2021</v>
      </c>
      <c r="N198" s="31">
        <v>472</v>
      </c>
      <c r="O198" s="7">
        <f t="shared" si="35"/>
        <v>-472</v>
      </c>
      <c r="P198" s="7">
        <f t="shared" si="31"/>
        <v>0</v>
      </c>
      <c r="Q198" s="8">
        <f t="shared" si="41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36"/>
        <v>2</v>
      </c>
      <c r="C199" s="19">
        <f t="shared" si="37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38"/>
        <v>44236</v>
      </c>
      <c r="L199" s="19">
        <f t="shared" si="39"/>
        <v>2</v>
      </c>
      <c r="M199" s="19">
        <f t="shared" si="40"/>
        <v>2021</v>
      </c>
      <c r="N199" s="31">
        <v>1716</v>
      </c>
      <c r="O199" s="7">
        <f t="shared" si="35"/>
        <v>-1716</v>
      </c>
      <c r="P199" s="7">
        <f t="shared" si="31"/>
        <v>0</v>
      </c>
      <c r="Q199" s="8">
        <f t="shared" si="41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36"/>
        <v>2</v>
      </c>
      <c r="C200" s="19">
        <f t="shared" si="37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38"/>
        <v>44236</v>
      </c>
      <c r="L200" s="19">
        <f t="shared" si="39"/>
        <v>2</v>
      </c>
      <c r="M200" s="19">
        <f t="shared" si="40"/>
        <v>2021</v>
      </c>
      <c r="N200" s="31">
        <v>405</v>
      </c>
      <c r="O200" s="7">
        <f t="shared" si="35"/>
        <v>-405</v>
      </c>
      <c r="P200" s="7">
        <f t="shared" si="31"/>
        <v>0</v>
      </c>
      <c r="Q200" s="8">
        <f t="shared" si="41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36"/>
        <v>2</v>
      </c>
      <c r="C201" s="19">
        <f t="shared" si="37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38"/>
        <v>44236</v>
      </c>
      <c r="L201" s="19">
        <f t="shared" si="39"/>
        <v>2</v>
      </c>
      <c r="M201" s="19">
        <f t="shared" si="40"/>
        <v>2021</v>
      </c>
      <c r="N201" s="31">
        <v>95</v>
      </c>
      <c r="O201" s="7">
        <f t="shared" si="35"/>
        <v>-95</v>
      </c>
      <c r="P201" s="7">
        <f t="shared" si="31"/>
        <v>0</v>
      </c>
      <c r="Q201" s="8">
        <f t="shared" si="41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36"/>
        <v>2</v>
      </c>
      <c r="C202" s="19">
        <f t="shared" si="37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38"/>
        <v>44236</v>
      </c>
      <c r="L202" s="19">
        <f t="shared" si="39"/>
        <v>2</v>
      </c>
      <c r="M202" s="19">
        <f t="shared" si="40"/>
        <v>2021</v>
      </c>
      <c r="N202" s="31">
        <v>130</v>
      </c>
      <c r="O202" s="7">
        <f t="shared" si="35"/>
        <v>-130</v>
      </c>
      <c r="P202" s="7">
        <f t="shared" si="31"/>
        <v>0</v>
      </c>
      <c r="Q202" s="8">
        <f t="shared" si="41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36"/>
        <v>2</v>
      </c>
      <c r="C203" s="19">
        <f t="shared" si="37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38"/>
        <v>44244</v>
      </c>
      <c r="L203" s="19">
        <f t="shared" si="39"/>
        <v>2</v>
      </c>
      <c r="M203" s="19">
        <f t="shared" si="40"/>
        <v>2021</v>
      </c>
      <c r="N203" s="31">
        <v>225</v>
      </c>
      <c r="O203" s="7">
        <f t="shared" si="35"/>
        <v>-225</v>
      </c>
      <c r="P203" s="7">
        <f t="shared" si="31"/>
        <v>0</v>
      </c>
      <c r="Q203" s="8">
        <f t="shared" si="41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36"/>
        <v>2</v>
      </c>
      <c r="C204" s="19">
        <f t="shared" si="37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38"/>
        <v>44246</v>
      </c>
      <c r="L204" s="19">
        <f t="shared" si="39"/>
        <v>2</v>
      </c>
      <c r="M204" s="19">
        <f t="shared" si="40"/>
        <v>2021</v>
      </c>
      <c r="N204" s="31">
        <v>1694</v>
      </c>
      <c r="O204" s="7">
        <f t="shared" si="35"/>
        <v>-1694</v>
      </c>
      <c r="P204" s="7">
        <f t="shared" si="31"/>
        <v>0</v>
      </c>
      <c r="Q204" s="8">
        <f t="shared" si="41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36"/>
        <v>2</v>
      </c>
      <c r="C205" s="19">
        <f t="shared" si="37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si="38"/>
        <v>44371</v>
      </c>
      <c r="L205" s="19">
        <f t="shared" si="39"/>
        <v>6</v>
      </c>
      <c r="M205" s="19">
        <f t="shared" si="40"/>
        <v>2021</v>
      </c>
      <c r="N205" s="31">
        <v>7370</v>
      </c>
      <c r="O205" s="7">
        <f t="shared" si="35"/>
        <v>-7370</v>
      </c>
      <c r="P205" s="7">
        <f t="shared" si="31"/>
        <v>0</v>
      </c>
      <c r="Q205" s="8">
        <f t="shared" si="41"/>
        <v>257117.49999999997</v>
      </c>
      <c r="R205" s="43" t="s">
        <v>91</v>
      </c>
      <c r="S205" s="12" t="s">
        <v>392</v>
      </c>
    </row>
    <row r="206" spans="1:19" x14ac:dyDescent="0.35">
      <c r="A206" s="4">
        <v>44251</v>
      </c>
      <c r="B206" s="19">
        <f t="shared" si="36"/>
        <v>2</v>
      </c>
      <c r="C206" s="19">
        <f t="shared" si="37"/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38"/>
        <v>44371</v>
      </c>
      <c r="L206" s="19">
        <f t="shared" si="39"/>
        <v>6</v>
      </c>
      <c r="M206" s="19">
        <f t="shared" si="40"/>
        <v>2021</v>
      </c>
      <c r="N206" s="31">
        <v>1069.2</v>
      </c>
      <c r="O206" s="7">
        <f t="shared" si="35"/>
        <v>-1069.2</v>
      </c>
      <c r="P206" s="7">
        <f t="shared" si="31"/>
        <v>0</v>
      </c>
      <c r="Q206" s="8">
        <f t="shared" si="41"/>
        <v>258186.69999999998</v>
      </c>
      <c r="R206" s="43" t="s">
        <v>91</v>
      </c>
      <c r="S206" s="12" t="s">
        <v>392</v>
      </c>
    </row>
    <row r="207" spans="1:19" x14ac:dyDescent="0.35">
      <c r="A207" s="4">
        <v>44251</v>
      </c>
      <c r="B207" s="19">
        <f t="shared" si="36"/>
        <v>2</v>
      </c>
      <c r="C207" s="19">
        <f t="shared" si="37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38"/>
        <v>44371</v>
      </c>
      <c r="L207" s="19">
        <f t="shared" si="39"/>
        <v>6</v>
      </c>
      <c r="M207" s="19">
        <f t="shared" si="40"/>
        <v>2021</v>
      </c>
      <c r="N207" s="31">
        <v>360</v>
      </c>
      <c r="O207" s="7">
        <f t="shared" si="35"/>
        <v>-360</v>
      </c>
      <c r="P207" s="7">
        <f t="shared" si="31"/>
        <v>0</v>
      </c>
      <c r="Q207" s="8">
        <f t="shared" si="41"/>
        <v>258546.69999999998</v>
      </c>
      <c r="R207" s="43" t="s">
        <v>91</v>
      </c>
      <c r="S207" s="12" t="s">
        <v>392</v>
      </c>
    </row>
    <row r="208" spans="1:19" x14ac:dyDescent="0.35">
      <c r="A208" s="4">
        <v>44251</v>
      </c>
      <c r="B208" s="19">
        <f t="shared" si="36"/>
        <v>2</v>
      </c>
      <c r="C208" s="19">
        <f t="shared" si="37"/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38"/>
        <v>44371</v>
      </c>
      <c r="L208" s="19">
        <f t="shared" si="39"/>
        <v>6</v>
      </c>
      <c r="M208" s="19">
        <f t="shared" si="40"/>
        <v>2021</v>
      </c>
      <c r="N208" s="31">
        <v>312</v>
      </c>
      <c r="O208" s="7">
        <f t="shared" si="35"/>
        <v>-312</v>
      </c>
      <c r="P208" s="7">
        <f t="shared" si="31"/>
        <v>0</v>
      </c>
      <c r="Q208" s="8">
        <f t="shared" si="41"/>
        <v>258858.69999999998</v>
      </c>
      <c r="R208" s="43" t="s">
        <v>91</v>
      </c>
      <c r="S208" s="12" t="s">
        <v>392</v>
      </c>
    </row>
    <row r="209" spans="1:19" x14ac:dyDescent="0.35">
      <c r="A209" s="4">
        <v>44250</v>
      </c>
      <c r="B209" s="19">
        <f t="shared" si="36"/>
        <v>2</v>
      </c>
      <c r="C209" s="19">
        <f t="shared" si="37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38"/>
        <v>44250</v>
      </c>
      <c r="L209" s="19">
        <f t="shared" si="39"/>
        <v>2</v>
      </c>
      <c r="M209" s="19">
        <f t="shared" si="40"/>
        <v>2021</v>
      </c>
      <c r="N209" s="31">
        <v>920</v>
      </c>
      <c r="O209" s="7">
        <f t="shared" si="35"/>
        <v>-920</v>
      </c>
      <c r="P209" s="7">
        <f t="shared" si="31"/>
        <v>0</v>
      </c>
      <c r="Q209" s="8">
        <f t="shared" si="41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si="36"/>
        <v>2</v>
      </c>
      <c r="C210" s="19">
        <f t="shared" si="37"/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38"/>
        <v>44250</v>
      </c>
      <c r="L210" s="19">
        <f t="shared" si="39"/>
        <v>2</v>
      </c>
      <c r="M210" s="19">
        <f t="shared" si="40"/>
        <v>2021</v>
      </c>
      <c r="N210" s="31">
        <v>100</v>
      </c>
      <c r="O210" s="7">
        <f t="shared" si="35"/>
        <v>-100</v>
      </c>
      <c r="P210" s="7">
        <f t="shared" si="31"/>
        <v>0</v>
      </c>
      <c r="Q210" s="8">
        <f t="shared" si="41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36"/>
        <v>2</v>
      </c>
      <c r="C211" s="19">
        <f t="shared" si="37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38"/>
        <v>44250</v>
      </c>
      <c r="L211" s="19">
        <f t="shared" si="39"/>
        <v>2</v>
      </c>
      <c r="M211" s="19">
        <f t="shared" si="40"/>
        <v>2021</v>
      </c>
      <c r="N211" s="31">
        <v>180</v>
      </c>
      <c r="O211" s="7">
        <f t="shared" si="35"/>
        <v>-180</v>
      </c>
      <c r="P211" s="7">
        <f t="shared" si="31"/>
        <v>0</v>
      </c>
      <c r="Q211" s="8">
        <f t="shared" si="41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36"/>
        <v>2</v>
      </c>
      <c r="C212" s="19">
        <f t="shared" si="37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si="38"/>
        <v>44253</v>
      </c>
      <c r="L212" s="19">
        <f t="shared" si="39"/>
        <v>2</v>
      </c>
      <c r="M212" s="19">
        <f t="shared" si="40"/>
        <v>2021</v>
      </c>
      <c r="N212" s="31">
        <v>1694</v>
      </c>
      <c r="O212" s="7">
        <f t="shared" si="35"/>
        <v>-1694</v>
      </c>
      <c r="P212" s="7">
        <f t="shared" si="31"/>
        <v>0</v>
      </c>
      <c r="Q212" s="8">
        <f t="shared" si="41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si="36"/>
        <v>2</v>
      </c>
      <c r="C213" s="19">
        <f t="shared" si="37"/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38"/>
        <v>44253</v>
      </c>
      <c r="L213" s="19">
        <f t="shared" si="39"/>
        <v>2</v>
      </c>
      <c r="M213" s="19">
        <f t="shared" si="40"/>
        <v>2021</v>
      </c>
      <c r="N213" s="31">
        <v>228</v>
      </c>
      <c r="O213" s="7">
        <f t="shared" si="35"/>
        <v>-228</v>
      </c>
      <c r="P213" s="7">
        <f t="shared" ref="P213:P276" si="42">SUM(N213+O213)</f>
        <v>0</v>
      </c>
      <c r="Q213" s="8">
        <f t="shared" si="41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36"/>
        <v>2</v>
      </c>
      <c r="C214" s="19">
        <f t="shared" si="37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38"/>
        <v>44253</v>
      </c>
      <c r="L214" s="19">
        <f t="shared" si="39"/>
        <v>2</v>
      </c>
      <c r="M214" s="19">
        <f t="shared" si="40"/>
        <v>2021</v>
      </c>
      <c r="N214" s="31">
        <v>100</v>
      </c>
      <c r="O214" s="7">
        <f t="shared" si="35"/>
        <v>-100</v>
      </c>
      <c r="P214" s="7">
        <f t="shared" si="42"/>
        <v>0</v>
      </c>
      <c r="Q214" s="8">
        <f t="shared" si="41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36"/>
        <v>3</v>
      </c>
      <c r="C215" s="19">
        <f t="shared" si="37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38"/>
        <v>44383</v>
      </c>
      <c r="L215" s="19">
        <f t="shared" si="39"/>
        <v>7</v>
      </c>
      <c r="M215" s="19">
        <f t="shared" si="40"/>
        <v>2021</v>
      </c>
      <c r="N215" s="31">
        <v>8976</v>
      </c>
      <c r="O215" s="7">
        <f t="shared" si="35"/>
        <v>-8976</v>
      </c>
      <c r="P215" s="15">
        <f t="shared" si="42"/>
        <v>0</v>
      </c>
      <c r="Q215" s="8">
        <f t="shared" si="41"/>
        <v>271056.69999999995</v>
      </c>
      <c r="R215" s="43" t="s">
        <v>91</v>
      </c>
      <c r="S215" s="1" t="s">
        <v>396</v>
      </c>
    </row>
    <row r="216" spans="1:19" x14ac:dyDescent="0.35">
      <c r="A216" s="4">
        <v>44263</v>
      </c>
      <c r="B216" s="19">
        <f t="shared" si="36"/>
        <v>3</v>
      </c>
      <c r="C216" s="19">
        <f t="shared" si="37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38"/>
        <v>44383</v>
      </c>
      <c r="L216" s="19">
        <f t="shared" si="39"/>
        <v>7</v>
      </c>
      <c r="M216" s="19">
        <f t="shared" si="40"/>
        <v>2021</v>
      </c>
      <c r="N216" s="31">
        <v>1496</v>
      </c>
      <c r="O216" s="7">
        <f t="shared" si="35"/>
        <v>-1496</v>
      </c>
      <c r="P216" s="15">
        <f t="shared" si="42"/>
        <v>0</v>
      </c>
      <c r="Q216" s="8">
        <f t="shared" si="41"/>
        <v>272552.69999999995</v>
      </c>
      <c r="R216" s="43" t="s">
        <v>91</v>
      </c>
      <c r="S216" s="1" t="s">
        <v>396</v>
      </c>
    </row>
    <row r="217" spans="1:19" x14ac:dyDescent="0.35">
      <c r="A217" s="4">
        <v>44263</v>
      </c>
      <c r="B217" s="19">
        <f t="shared" si="36"/>
        <v>3</v>
      </c>
      <c r="C217" s="19">
        <f t="shared" si="37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38"/>
        <v>44383</v>
      </c>
      <c r="L217" s="19">
        <f t="shared" si="39"/>
        <v>7</v>
      </c>
      <c r="M217" s="19">
        <f t="shared" si="40"/>
        <v>2021</v>
      </c>
      <c r="N217" s="31">
        <v>2532.6</v>
      </c>
      <c r="O217" s="7">
        <f t="shared" si="35"/>
        <v>-2532.6</v>
      </c>
      <c r="P217" s="15">
        <f t="shared" si="42"/>
        <v>0</v>
      </c>
      <c r="Q217" s="8">
        <f t="shared" si="41"/>
        <v>275085.29999999993</v>
      </c>
      <c r="R217" s="43" t="s">
        <v>91</v>
      </c>
      <c r="S217" s="1" t="s">
        <v>396</v>
      </c>
    </row>
    <row r="218" spans="1:19" x14ac:dyDescent="0.35">
      <c r="A218" s="4">
        <v>44263</v>
      </c>
      <c r="B218" s="19">
        <f t="shared" si="36"/>
        <v>3</v>
      </c>
      <c r="C218" s="19">
        <f t="shared" si="37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38"/>
        <v>44383</v>
      </c>
      <c r="L218" s="19">
        <f t="shared" si="39"/>
        <v>7</v>
      </c>
      <c r="M218" s="19">
        <f t="shared" si="40"/>
        <v>2021</v>
      </c>
      <c r="N218" s="31">
        <v>1809</v>
      </c>
      <c r="O218" s="7">
        <f t="shared" si="35"/>
        <v>-1809</v>
      </c>
      <c r="P218" s="15">
        <f t="shared" si="42"/>
        <v>0</v>
      </c>
      <c r="Q218" s="8">
        <f t="shared" si="41"/>
        <v>276894.29999999993</v>
      </c>
      <c r="R218" s="43" t="s">
        <v>91</v>
      </c>
      <c r="S218" s="1" t="s">
        <v>396</v>
      </c>
    </row>
    <row r="219" spans="1:19" x14ac:dyDescent="0.35">
      <c r="A219" s="4">
        <v>44265</v>
      </c>
      <c r="B219" s="19">
        <f t="shared" si="36"/>
        <v>3</v>
      </c>
      <c r="C219" s="19">
        <f t="shared" si="37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38"/>
        <v>44265</v>
      </c>
      <c r="L219" s="19">
        <f t="shared" si="39"/>
        <v>3</v>
      </c>
      <c r="M219" s="19">
        <f t="shared" si="40"/>
        <v>2021</v>
      </c>
      <c r="N219" s="55">
        <v>3058</v>
      </c>
      <c r="O219" s="7">
        <f t="shared" ref="O219:O250" si="43">-N219</f>
        <v>-3058</v>
      </c>
      <c r="P219" s="7">
        <f t="shared" si="42"/>
        <v>0</v>
      </c>
      <c r="Q219" s="8">
        <f t="shared" si="41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36"/>
        <v>3</v>
      </c>
      <c r="C220" s="19">
        <f t="shared" si="37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38"/>
        <v>44265</v>
      </c>
      <c r="L220" s="19">
        <f t="shared" si="39"/>
        <v>3</v>
      </c>
      <c r="M220" s="19">
        <f t="shared" si="40"/>
        <v>2021</v>
      </c>
      <c r="N220" s="55">
        <v>3058</v>
      </c>
      <c r="O220" s="7">
        <f t="shared" si="43"/>
        <v>-3058</v>
      </c>
      <c r="P220" s="7">
        <f t="shared" si="42"/>
        <v>0</v>
      </c>
      <c r="Q220" s="8">
        <f t="shared" si="41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si="36"/>
        <v>3</v>
      </c>
      <c r="C221" s="19">
        <f t="shared" si="37"/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38"/>
        <v>44265</v>
      </c>
      <c r="L221" s="19">
        <f t="shared" si="39"/>
        <v>3</v>
      </c>
      <c r="M221" s="19">
        <f t="shared" si="40"/>
        <v>2021</v>
      </c>
      <c r="N221" s="55">
        <v>4691.25</v>
      </c>
      <c r="O221" s="7">
        <f t="shared" si="43"/>
        <v>-4691.25</v>
      </c>
      <c r="P221" s="7">
        <f t="shared" si="42"/>
        <v>0</v>
      </c>
      <c r="Q221" s="8">
        <f t="shared" si="41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36"/>
        <v>3</v>
      </c>
      <c r="C222" s="19">
        <f t="shared" si="3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si="38"/>
        <v>44326</v>
      </c>
      <c r="L222" s="19">
        <f t="shared" si="39"/>
        <v>5</v>
      </c>
      <c r="M222" s="19">
        <f t="shared" si="40"/>
        <v>2021</v>
      </c>
      <c r="N222" s="55">
        <v>3212</v>
      </c>
      <c r="O222" s="7">
        <f t="shared" si="43"/>
        <v>-3212</v>
      </c>
      <c r="P222" s="7">
        <f t="shared" si="42"/>
        <v>0</v>
      </c>
      <c r="Q222" s="8">
        <f t="shared" si="41"/>
        <v>290913.54999999993</v>
      </c>
      <c r="R222" s="43" t="s">
        <v>91</v>
      </c>
      <c r="S222" s="1" t="s">
        <v>468</v>
      </c>
    </row>
    <row r="223" spans="1:19" x14ac:dyDescent="0.35">
      <c r="A223" s="4">
        <v>44266</v>
      </c>
      <c r="B223" s="19">
        <f t="shared" si="36"/>
        <v>3</v>
      </c>
      <c r="C223" s="19">
        <f t="shared" si="3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38"/>
        <v>44326</v>
      </c>
      <c r="L223" s="19">
        <f t="shared" si="39"/>
        <v>5</v>
      </c>
      <c r="M223" s="19">
        <f t="shared" si="40"/>
        <v>2021</v>
      </c>
      <c r="N223" s="55">
        <v>1606</v>
      </c>
      <c r="O223" s="7">
        <f t="shared" si="43"/>
        <v>-1606</v>
      </c>
      <c r="P223" s="7">
        <f t="shared" si="42"/>
        <v>0</v>
      </c>
      <c r="Q223" s="8">
        <f t="shared" si="41"/>
        <v>292519.54999999993</v>
      </c>
      <c r="R223" s="43" t="s">
        <v>91</v>
      </c>
      <c r="S223" s="1" t="s">
        <v>468</v>
      </c>
    </row>
    <row r="224" spans="1:19" x14ac:dyDescent="0.35">
      <c r="A224" s="4">
        <v>44266</v>
      </c>
      <c r="B224" s="19">
        <f t="shared" si="36"/>
        <v>3</v>
      </c>
      <c r="C224" s="19">
        <f t="shared" si="3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38"/>
        <v>44326</v>
      </c>
      <c r="L224" s="19">
        <f t="shared" si="39"/>
        <v>5</v>
      </c>
      <c r="M224" s="19">
        <f t="shared" si="40"/>
        <v>2021</v>
      </c>
      <c r="N224" s="55">
        <v>820.8</v>
      </c>
      <c r="O224" s="7">
        <f t="shared" si="43"/>
        <v>-820.8</v>
      </c>
      <c r="P224" s="7">
        <f t="shared" si="42"/>
        <v>0</v>
      </c>
      <c r="Q224" s="8">
        <f t="shared" si="41"/>
        <v>293340.34999999992</v>
      </c>
      <c r="R224" s="43" t="s">
        <v>91</v>
      </c>
      <c r="S224" s="1" t="s">
        <v>468</v>
      </c>
    </row>
    <row r="225" spans="1:19" ht="15" customHeight="1" x14ac:dyDescent="0.35">
      <c r="A225" s="4">
        <v>44266</v>
      </c>
      <c r="B225" s="19">
        <f t="shared" si="36"/>
        <v>3</v>
      </c>
      <c r="C225" s="19">
        <f t="shared" si="3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38"/>
        <v>44326</v>
      </c>
      <c r="L225" s="19">
        <f t="shared" si="39"/>
        <v>5</v>
      </c>
      <c r="M225" s="19">
        <f t="shared" si="40"/>
        <v>2021</v>
      </c>
      <c r="N225" s="55">
        <v>820.8</v>
      </c>
      <c r="O225" s="7">
        <f t="shared" si="43"/>
        <v>-820.8</v>
      </c>
      <c r="P225" s="7">
        <f t="shared" si="42"/>
        <v>0</v>
      </c>
      <c r="Q225" s="8">
        <f t="shared" si="41"/>
        <v>294161.14999999991</v>
      </c>
      <c r="R225" s="43" t="s">
        <v>91</v>
      </c>
      <c r="S225" s="1" t="s">
        <v>468</v>
      </c>
    </row>
    <row r="226" spans="1:19" ht="15" customHeight="1" x14ac:dyDescent="0.35">
      <c r="A226" s="4">
        <v>44278</v>
      </c>
      <c r="B226" s="19">
        <f t="shared" ref="B226:B257" si="44">MONTH(A226)</f>
        <v>3</v>
      </c>
      <c r="C226" s="19">
        <f t="shared" ref="C226:C260" si="45">YEAR(A226)</f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38"/>
        <v>44398</v>
      </c>
      <c r="L226" s="19">
        <f t="shared" si="39"/>
        <v>7</v>
      </c>
      <c r="M226" s="19">
        <f t="shared" si="40"/>
        <v>2021</v>
      </c>
      <c r="N226" s="55">
        <v>8140</v>
      </c>
      <c r="O226" s="7">
        <f t="shared" si="43"/>
        <v>-8140</v>
      </c>
      <c r="P226" s="15">
        <f t="shared" si="42"/>
        <v>0</v>
      </c>
      <c r="Q226" s="8">
        <f t="shared" si="41"/>
        <v>302301.14999999991</v>
      </c>
      <c r="R226" s="43" t="s">
        <v>91</v>
      </c>
      <c r="S226" s="1" t="s">
        <v>396</v>
      </c>
    </row>
    <row r="227" spans="1:19" ht="15" customHeight="1" x14ac:dyDescent="0.35">
      <c r="A227" s="4">
        <v>44278</v>
      </c>
      <c r="B227" s="19">
        <f t="shared" si="44"/>
        <v>3</v>
      </c>
      <c r="C227" s="19">
        <f t="shared" si="45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38"/>
        <v>44398</v>
      </c>
      <c r="L227" s="19">
        <f t="shared" si="39"/>
        <v>7</v>
      </c>
      <c r="M227" s="19">
        <f t="shared" si="40"/>
        <v>2021</v>
      </c>
      <c r="N227" s="55">
        <v>1641.6</v>
      </c>
      <c r="O227" s="7">
        <f t="shared" si="43"/>
        <v>-1641.6</v>
      </c>
      <c r="P227" s="15">
        <f t="shared" si="42"/>
        <v>0</v>
      </c>
      <c r="Q227" s="8">
        <f t="shared" si="41"/>
        <v>303942.74999999988</v>
      </c>
      <c r="R227" s="43" t="s">
        <v>91</v>
      </c>
      <c r="S227" s="1" t="s">
        <v>396</v>
      </c>
    </row>
    <row r="228" spans="1:19" ht="15" customHeight="1" x14ac:dyDescent="0.35">
      <c r="A228" s="4">
        <v>44278</v>
      </c>
      <c r="B228" s="19">
        <f t="shared" si="44"/>
        <v>3</v>
      </c>
      <c r="C228" s="19">
        <f t="shared" si="45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38"/>
        <v>44398</v>
      </c>
      <c r="L228" s="19">
        <f t="shared" si="39"/>
        <v>7</v>
      </c>
      <c r="M228" s="19">
        <f t="shared" si="40"/>
        <v>2021</v>
      </c>
      <c r="N228" s="55">
        <v>1641.6</v>
      </c>
      <c r="O228" s="7">
        <f t="shared" si="43"/>
        <v>-1641.6</v>
      </c>
      <c r="P228" s="15">
        <f t="shared" si="42"/>
        <v>0</v>
      </c>
      <c r="Q228" s="8">
        <f t="shared" si="41"/>
        <v>305584.34999999986</v>
      </c>
      <c r="R228" s="43" t="s">
        <v>91</v>
      </c>
      <c r="S228" s="1" t="s">
        <v>396</v>
      </c>
    </row>
    <row r="229" spans="1:19" ht="15" customHeight="1" x14ac:dyDescent="0.35">
      <c r="A229" s="4">
        <v>44278</v>
      </c>
      <c r="B229" s="19">
        <f t="shared" si="44"/>
        <v>3</v>
      </c>
      <c r="C229" s="19">
        <f t="shared" si="45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38"/>
        <v>44398</v>
      </c>
      <c r="L229" s="19">
        <f t="shared" si="39"/>
        <v>7</v>
      </c>
      <c r="M229" s="19">
        <f t="shared" si="40"/>
        <v>2021</v>
      </c>
      <c r="N229" s="55">
        <v>380</v>
      </c>
      <c r="O229" s="7">
        <f t="shared" si="43"/>
        <v>-380</v>
      </c>
      <c r="P229" s="15">
        <f t="shared" si="42"/>
        <v>0</v>
      </c>
      <c r="Q229" s="8">
        <f t="shared" si="41"/>
        <v>305964.34999999986</v>
      </c>
      <c r="R229" s="43" t="s">
        <v>91</v>
      </c>
      <c r="S229" s="1" t="s">
        <v>396</v>
      </c>
    </row>
    <row r="230" spans="1:19" ht="15" customHeight="1" x14ac:dyDescent="0.35">
      <c r="A230" s="4">
        <v>44279</v>
      </c>
      <c r="B230" s="19">
        <f t="shared" si="44"/>
        <v>3</v>
      </c>
      <c r="C230" s="19">
        <f t="shared" si="45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38"/>
        <v>44339</v>
      </c>
      <c r="L230" s="19">
        <f t="shared" si="39"/>
        <v>5</v>
      </c>
      <c r="M230" s="19">
        <f t="shared" si="40"/>
        <v>2021</v>
      </c>
      <c r="N230" s="55">
        <v>90</v>
      </c>
      <c r="O230" s="7">
        <f t="shared" si="43"/>
        <v>-90</v>
      </c>
      <c r="P230" s="7">
        <f t="shared" si="42"/>
        <v>0</v>
      </c>
      <c r="Q230" s="8">
        <f t="shared" si="41"/>
        <v>306054.34999999986</v>
      </c>
      <c r="R230" s="43" t="s">
        <v>91</v>
      </c>
      <c r="S230" s="1" t="s">
        <v>468</v>
      </c>
    </row>
    <row r="231" spans="1:19" ht="15" customHeight="1" x14ac:dyDescent="0.35">
      <c r="A231" s="4">
        <v>44279</v>
      </c>
      <c r="B231" s="19">
        <f t="shared" si="44"/>
        <v>3</v>
      </c>
      <c r="C231" s="19">
        <f t="shared" si="45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38"/>
        <v>44399</v>
      </c>
      <c r="L231" s="19">
        <f t="shared" si="39"/>
        <v>7</v>
      </c>
      <c r="M231" s="19">
        <f t="shared" si="40"/>
        <v>2021</v>
      </c>
      <c r="N231" s="55">
        <v>8250</v>
      </c>
      <c r="O231" s="7">
        <f t="shared" si="43"/>
        <v>-8250</v>
      </c>
      <c r="P231" s="7">
        <f t="shared" si="42"/>
        <v>0</v>
      </c>
      <c r="Q231" s="8">
        <f t="shared" si="41"/>
        <v>314304.34999999986</v>
      </c>
      <c r="R231" s="43" t="s">
        <v>91</v>
      </c>
      <c r="S231" s="1" t="s">
        <v>390</v>
      </c>
    </row>
    <row r="232" spans="1:19" ht="15" customHeight="1" x14ac:dyDescent="0.35">
      <c r="A232" s="4">
        <v>44279</v>
      </c>
      <c r="B232" s="19">
        <f t="shared" si="44"/>
        <v>3</v>
      </c>
      <c r="C232" s="19">
        <f t="shared" si="45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38"/>
        <v>44399</v>
      </c>
      <c r="L232" s="19">
        <f t="shared" si="39"/>
        <v>7</v>
      </c>
      <c r="M232" s="19">
        <f t="shared" si="40"/>
        <v>2021</v>
      </c>
      <c r="N232" s="55">
        <v>1170</v>
      </c>
      <c r="O232" s="7">
        <f t="shared" si="43"/>
        <v>-1170</v>
      </c>
      <c r="P232" s="7">
        <f t="shared" si="42"/>
        <v>0</v>
      </c>
      <c r="Q232" s="8">
        <f t="shared" si="41"/>
        <v>315474.34999999986</v>
      </c>
      <c r="R232" s="43" t="s">
        <v>91</v>
      </c>
      <c r="S232" s="1" t="s">
        <v>390</v>
      </c>
    </row>
    <row r="233" spans="1:19" ht="15" customHeight="1" x14ac:dyDescent="0.35">
      <c r="A233" s="4">
        <v>44279</v>
      </c>
      <c r="B233" s="19">
        <f t="shared" si="44"/>
        <v>3</v>
      </c>
      <c r="C233" s="19">
        <f t="shared" si="45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38"/>
        <v>44399</v>
      </c>
      <c r="L233" s="19">
        <f t="shared" si="39"/>
        <v>7</v>
      </c>
      <c r="M233" s="19">
        <f t="shared" si="40"/>
        <v>2021</v>
      </c>
      <c r="N233" s="55">
        <v>275</v>
      </c>
      <c r="O233" s="7">
        <f t="shared" si="43"/>
        <v>-275</v>
      </c>
      <c r="P233" s="7">
        <f t="shared" si="42"/>
        <v>0</v>
      </c>
      <c r="Q233" s="8">
        <f t="shared" si="41"/>
        <v>315749.34999999986</v>
      </c>
      <c r="R233" s="43" t="s">
        <v>91</v>
      </c>
      <c r="S233" s="1" t="s">
        <v>390</v>
      </c>
    </row>
    <row r="234" spans="1:19" ht="15" customHeight="1" x14ac:dyDescent="0.35">
      <c r="A234" s="4">
        <v>44279</v>
      </c>
      <c r="B234" s="19">
        <f t="shared" si="44"/>
        <v>3</v>
      </c>
      <c r="C234" s="19">
        <f t="shared" si="45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38"/>
        <v>44399</v>
      </c>
      <c r="L234" s="19">
        <f t="shared" si="39"/>
        <v>7</v>
      </c>
      <c r="M234" s="19">
        <f t="shared" si="40"/>
        <v>2021</v>
      </c>
      <c r="N234" s="55">
        <v>380</v>
      </c>
      <c r="O234" s="7">
        <f t="shared" si="43"/>
        <v>-380</v>
      </c>
      <c r="P234" s="7">
        <f t="shared" si="42"/>
        <v>0</v>
      </c>
      <c r="Q234" s="8">
        <f t="shared" si="41"/>
        <v>316129.34999999986</v>
      </c>
      <c r="R234" s="43" t="s">
        <v>91</v>
      </c>
      <c r="S234" s="1" t="s">
        <v>390</v>
      </c>
    </row>
    <row r="235" spans="1:19" ht="15" customHeight="1" x14ac:dyDescent="0.35">
      <c r="A235" s="4">
        <v>44280</v>
      </c>
      <c r="B235" s="19">
        <f t="shared" si="44"/>
        <v>3</v>
      </c>
      <c r="C235" s="19">
        <f t="shared" si="45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38"/>
        <v>44280</v>
      </c>
      <c r="L235" s="19">
        <f t="shared" si="39"/>
        <v>3</v>
      </c>
      <c r="M235" s="19">
        <f t="shared" si="40"/>
        <v>2021</v>
      </c>
      <c r="N235" s="55">
        <v>240</v>
      </c>
      <c r="O235" s="7">
        <f t="shared" si="43"/>
        <v>-240</v>
      </c>
      <c r="P235" s="7">
        <f t="shared" si="42"/>
        <v>0</v>
      </c>
      <c r="Q235" s="8">
        <f t="shared" si="41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44"/>
        <v>3</v>
      </c>
      <c r="C236" s="19">
        <f t="shared" si="45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38"/>
        <v>44405</v>
      </c>
      <c r="L236" s="19">
        <f t="shared" si="39"/>
        <v>7</v>
      </c>
      <c r="M236" s="19">
        <f t="shared" si="40"/>
        <v>2021</v>
      </c>
      <c r="N236" s="55">
        <v>3510</v>
      </c>
      <c r="O236" s="7">
        <f t="shared" si="43"/>
        <v>-3510</v>
      </c>
      <c r="P236" s="15">
        <f t="shared" si="42"/>
        <v>0</v>
      </c>
      <c r="Q236" s="8">
        <f t="shared" si="41"/>
        <v>319879.34999999986</v>
      </c>
      <c r="R236" s="43" t="s">
        <v>91</v>
      </c>
      <c r="S236" s="1" t="s">
        <v>396</v>
      </c>
    </row>
    <row r="237" spans="1:19" x14ac:dyDescent="0.35">
      <c r="A237" s="4">
        <v>44287</v>
      </c>
      <c r="B237" s="19">
        <f t="shared" si="44"/>
        <v>4</v>
      </c>
      <c r="C237" s="19">
        <f t="shared" si="45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38"/>
        <v>44332</v>
      </c>
      <c r="L237" s="19">
        <f t="shared" si="39"/>
        <v>5</v>
      </c>
      <c r="M237" s="19">
        <f t="shared" si="40"/>
        <v>2021</v>
      </c>
      <c r="N237" s="55">
        <v>5412</v>
      </c>
      <c r="O237" s="7">
        <f t="shared" si="43"/>
        <v>-5412</v>
      </c>
      <c r="P237" s="7">
        <f t="shared" si="42"/>
        <v>0</v>
      </c>
      <c r="Q237" s="8">
        <f t="shared" si="41"/>
        <v>325291.34999999986</v>
      </c>
      <c r="R237" s="5" t="s">
        <v>91</v>
      </c>
      <c r="S237" s="88" t="s">
        <v>398</v>
      </c>
    </row>
    <row r="238" spans="1:19" ht="15" customHeight="1" x14ac:dyDescent="0.35">
      <c r="A238" s="4">
        <v>44287</v>
      </c>
      <c r="B238" s="19">
        <f t="shared" si="44"/>
        <v>4</v>
      </c>
      <c r="C238" s="19">
        <f t="shared" si="45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38"/>
        <v>44332</v>
      </c>
      <c r="L238" s="19">
        <f t="shared" si="39"/>
        <v>5</v>
      </c>
      <c r="M238" s="19">
        <f t="shared" si="40"/>
        <v>2021</v>
      </c>
      <c r="N238" s="55">
        <v>459</v>
      </c>
      <c r="O238" s="7">
        <f t="shared" si="43"/>
        <v>-459</v>
      </c>
      <c r="P238" s="7">
        <f t="shared" si="42"/>
        <v>0</v>
      </c>
      <c r="Q238" s="8">
        <f t="shared" si="41"/>
        <v>325750.34999999986</v>
      </c>
      <c r="R238" s="5" t="s">
        <v>91</v>
      </c>
      <c r="S238" s="87" t="s">
        <v>397</v>
      </c>
    </row>
    <row r="239" spans="1:19" ht="15" customHeight="1" x14ac:dyDescent="0.35">
      <c r="A239" s="4">
        <v>44287</v>
      </c>
      <c r="B239" s="19">
        <f t="shared" si="44"/>
        <v>4</v>
      </c>
      <c r="C239" s="19">
        <f t="shared" si="45"/>
        <v>2021</v>
      </c>
      <c r="D239" s="5" t="s">
        <v>329</v>
      </c>
      <c r="E239" s="5" t="s">
        <v>19</v>
      </c>
      <c r="F239" s="1" t="s">
        <v>20</v>
      </c>
      <c r="G239" s="95" t="s">
        <v>56</v>
      </c>
      <c r="H239" s="5">
        <v>5</v>
      </c>
      <c r="I239" s="5" t="s">
        <v>72</v>
      </c>
      <c r="J239" s="5">
        <v>45</v>
      </c>
      <c r="K239" s="4">
        <f t="shared" si="38"/>
        <v>44332</v>
      </c>
      <c r="L239" s="19">
        <f t="shared" si="39"/>
        <v>5</v>
      </c>
      <c r="M239" s="19">
        <f t="shared" si="40"/>
        <v>2021</v>
      </c>
      <c r="N239" s="55">
        <v>250</v>
      </c>
      <c r="O239" s="7">
        <f t="shared" si="43"/>
        <v>-250</v>
      </c>
      <c r="P239" s="7">
        <f t="shared" si="42"/>
        <v>0</v>
      </c>
      <c r="Q239" s="8">
        <f t="shared" si="41"/>
        <v>326000.34999999986</v>
      </c>
      <c r="R239" s="5" t="s">
        <v>91</v>
      </c>
      <c r="S239" s="87" t="s">
        <v>397</v>
      </c>
    </row>
    <row r="240" spans="1:19" ht="15" customHeight="1" x14ac:dyDescent="0.35">
      <c r="A240" s="4">
        <v>44287</v>
      </c>
      <c r="B240" s="19">
        <f t="shared" si="44"/>
        <v>4</v>
      </c>
      <c r="C240" s="19">
        <f t="shared" si="45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38"/>
        <v>44332</v>
      </c>
      <c r="L240" s="19">
        <f t="shared" si="39"/>
        <v>5</v>
      </c>
      <c r="M240" s="19">
        <f t="shared" si="40"/>
        <v>2021</v>
      </c>
      <c r="N240" s="55">
        <v>500</v>
      </c>
      <c r="O240" s="7">
        <f t="shared" si="43"/>
        <v>-500</v>
      </c>
      <c r="P240" s="7">
        <f t="shared" si="42"/>
        <v>0</v>
      </c>
      <c r="Q240" s="8">
        <f t="shared" si="41"/>
        <v>326500.34999999986</v>
      </c>
      <c r="R240" s="5" t="s">
        <v>91</v>
      </c>
      <c r="S240" s="87" t="s">
        <v>397</v>
      </c>
    </row>
    <row r="241" spans="1:19" ht="15" customHeight="1" x14ac:dyDescent="0.35">
      <c r="A241" s="4">
        <v>44287</v>
      </c>
      <c r="B241" s="19">
        <f t="shared" si="44"/>
        <v>4</v>
      </c>
      <c r="C241" s="19">
        <f t="shared" si="45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38"/>
        <v>44332</v>
      </c>
      <c r="L241" s="19">
        <f t="shared" si="39"/>
        <v>5</v>
      </c>
      <c r="M241" s="19">
        <f t="shared" si="40"/>
        <v>2021</v>
      </c>
      <c r="N241" s="55">
        <v>90</v>
      </c>
      <c r="O241" s="7">
        <f t="shared" si="43"/>
        <v>-90</v>
      </c>
      <c r="P241" s="7">
        <f t="shared" si="42"/>
        <v>0</v>
      </c>
      <c r="Q241" s="8">
        <f t="shared" si="41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44"/>
        <v>4</v>
      </c>
      <c r="C242" s="19">
        <f t="shared" si="45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38"/>
        <v>44294</v>
      </c>
      <c r="L242" s="19">
        <f t="shared" si="39"/>
        <v>4</v>
      </c>
      <c r="M242" s="19">
        <f t="shared" si="40"/>
        <v>2021</v>
      </c>
      <c r="N242" s="55">
        <v>1870</v>
      </c>
      <c r="O242" s="7">
        <f t="shared" si="43"/>
        <v>-1870</v>
      </c>
      <c r="P242" s="7">
        <f t="shared" si="42"/>
        <v>0</v>
      </c>
      <c r="Q242" s="8">
        <f t="shared" si="41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44"/>
        <v>4</v>
      </c>
      <c r="C243" s="19">
        <f t="shared" si="45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38"/>
        <v>44294</v>
      </c>
      <c r="L243" s="19">
        <f t="shared" si="39"/>
        <v>4</v>
      </c>
      <c r="M243" s="19">
        <f t="shared" si="40"/>
        <v>2021</v>
      </c>
      <c r="N243" s="55">
        <v>255</v>
      </c>
      <c r="O243" s="7">
        <f t="shared" si="43"/>
        <v>-255</v>
      </c>
      <c r="P243" s="7">
        <f t="shared" si="42"/>
        <v>0</v>
      </c>
      <c r="Q243" s="8">
        <f t="shared" si="41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44"/>
        <v>4</v>
      </c>
      <c r="C244" s="19">
        <f t="shared" si="45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38"/>
        <v>44294</v>
      </c>
      <c r="L244" s="19">
        <f t="shared" si="39"/>
        <v>4</v>
      </c>
      <c r="M244" s="19">
        <f t="shared" si="40"/>
        <v>2021</v>
      </c>
      <c r="N244" s="55">
        <v>100</v>
      </c>
      <c r="O244" s="7">
        <f t="shared" si="43"/>
        <v>-100</v>
      </c>
      <c r="P244" s="7">
        <f t="shared" si="42"/>
        <v>0</v>
      </c>
      <c r="Q244" s="8">
        <f t="shared" si="41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44"/>
        <v>4</v>
      </c>
      <c r="C245" s="19">
        <f t="shared" si="45"/>
        <v>2021</v>
      </c>
      <c r="D245" s="5" t="s">
        <v>332</v>
      </c>
      <c r="E245" s="5" t="s">
        <v>63</v>
      </c>
      <c r="F245" s="1" t="s">
        <v>64</v>
      </c>
      <c r="G245" s="97" t="s">
        <v>309</v>
      </c>
      <c r="H245" s="5">
        <v>5</v>
      </c>
      <c r="I245" s="5" t="s">
        <v>50</v>
      </c>
      <c r="J245" s="5">
        <v>120</v>
      </c>
      <c r="K245" s="4">
        <f t="shared" si="38"/>
        <v>44414</v>
      </c>
      <c r="L245" s="19">
        <f t="shared" si="39"/>
        <v>8</v>
      </c>
      <c r="M245" s="19">
        <f t="shared" si="40"/>
        <v>2021</v>
      </c>
      <c r="N245" s="55">
        <v>8690</v>
      </c>
      <c r="O245" s="7">
        <f t="shared" si="43"/>
        <v>-8690</v>
      </c>
      <c r="P245" s="7">
        <f t="shared" si="42"/>
        <v>0</v>
      </c>
      <c r="Q245" s="8">
        <f t="shared" si="41"/>
        <v>337505.34999999986</v>
      </c>
      <c r="R245" s="5" t="s">
        <v>91</v>
      </c>
      <c r="S245" s="1" t="s">
        <v>391</v>
      </c>
    </row>
    <row r="246" spans="1:19" ht="15" customHeight="1" x14ac:dyDescent="0.35">
      <c r="A246" s="4">
        <v>44294</v>
      </c>
      <c r="B246" s="19">
        <f t="shared" si="44"/>
        <v>4</v>
      </c>
      <c r="C246" s="19">
        <f t="shared" si="45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si="38"/>
        <v>44414</v>
      </c>
      <c r="L246" s="19">
        <f t="shared" si="39"/>
        <v>8</v>
      </c>
      <c r="M246" s="19">
        <f t="shared" si="40"/>
        <v>2021</v>
      </c>
      <c r="N246" s="55">
        <v>1731.6000000000001</v>
      </c>
      <c r="O246" s="7">
        <f t="shared" si="43"/>
        <v>-1731.6000000000001</v>
      </c>
      <c r="P246" s="7">
        <f t="shared" si="42"/>
        <v>0</v>
      </c>
      <c r="Q246" s="8">
        <f t="shared" si="41"/>
        <v>339236.94999999984</v>
      </c>
      <c r="R246" s="5" t="s">
        <v>91</v>
      </c>
      <c r="S246" s="1" t="s">
        <v>391</v>
      </c>
    </row>
    <row r="247" spans="1:19" ht="15" customHeight="1" x14ac:dyDescent="0.35">
      <c r="A247" s="4">
        <v>44294</v>
      </c>
      <c r="B247" s="19">
        <f t="shared" si="44"/>
        <v>4</v>
      </c>
      <c r="C247" s="19">
        <f t="shared" si="45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38"/>
        <v>44414</v>
      </c>
      <c r="L247" s="19">
        <f t="shared" si="39"/>
        <v>8</v>
      </c>
      <c r="M247" s="19">
        <f t="shared" si="40"/>
        <v>2021</v>
      </c>
      <c r="N247" s="55">
        <v>550</v>
      </c>
      <c r="O247" s="7">
        <f t="shared" si="43"/>
        <v>-550</v>
      </c>
      <c r="P247" s="7">
        <f t="shared" si="42"/>
        <v>0</v>
      </c>
      <c r="Q247" s="8">
        <f t="shared" si="41"/>
        <v>339786.94999999984</v>
      </c>
      <c r="R247" s="5" t="s">
        <v>91</v>
      </c>
      <c r="S247" s="1" t="s">
        <v>391</v>
      </c>
    </row>
    <row r="248" spans="1:19" ht="15" customHeight="1" x14ac:dyDescent="0.35">
      <c r="A248" s="4">
        <v>44294</v>
      </c>
      <c r="B248" s="19">
        <f t="shared" si="44"/>
        <v>4</v>
      </c>
      <c r="C248" s="19">
        <f t="shared" si="45"/>
        <v>2021</v>
      </c>
      <c r="D248" s="5" t="s">
        <v>332</v>
      </c>
      <c r="E248" s="5" t="s">
        <v>63</v>
      </c>
      <c r="F248" s="1" t="s">
        <v>64</v>
      </c>
      <c r="G248" s="96" t="s">
        <v>46</v>
      </c>
      <c r="H248" s="5">
        <v>2</v>
      </c>
      <c r="I248" s="5" t="s">
        <v>50</v>
      </c>
      <c r="J248" s="5">
        <v>120</v>
      </c>
      <c r="K248" s="4">
        <f t="shared" si="38"/>
        <v>44414</v>
      </c>
      <c r="L248" s="19">
        <f t="shared" si="39"/>
        <v>8</v>
      </c>
      <c r="M248" s="19">
        <f t="shared" si="40"/>
        <v>2021</v>
      </c>
      <c r="N248" s="55">
        <v>190</v>
      </c>
      <c r="O248" s="7">
        <f t="shared" si="43"/>
        <v>-190</v>
      </c>
      <c r="P248" s="7">
        <f t="shared" si="42"/>
        <v>0</v>
      </c>
      <c r="Q248" s="8">
        <f t="shared" si="41"/>
        <v>339976.94999999984</v>
      </c>
      <c r="R248" s="5" t="s">
        <v>91</v>
      </c>
      <c r="S248" s="1" t="s">
        <v>391</v>
      </c>
    </row>
    <row r="249" spans="1:19" ht="15" customHeight="1" x14ac:dyDescent="0.35">
      <c r="A249" s="4">
        <v>44294</v>
      </c>
      <c r="B249" s="19">
        <f t="shared" si="44"/>
        <v>4</v>
      </c>
      <c r="C249" s="19">
        <f t="shared" si="45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38"/>
        <v>44414</v>
      </c>
      <c r="L249" s="19">
        <f t="shared" si="39"/>
        <v>8</v>
      </c>
      <c r="M249" s="19">
        <f t="shared" si="40"/>
        <v>2021</v>
      </c>
      <c r="N249" s="55">
        <v>720</v>
      </c>
      <c r="O249" s="7">
        <f t="shared" si="43"/>
        <v>-720</v>
      </c>
      <c r="P249" s="7">
        <f t="shared" si="42"/>
        <v>0</v>
      </c>
      <c r="Q249" s="8">
        <f t="shared" si="41"/>
        <v>340696.94999999984</v>
      </c>
      <c r="R249" s="5" t="s">
        <v>91</v>
      </c>
      <c r="S249" s="1" t="s">
        <v>391</v>
      </c>
    </row>
    <row r="250" spans="1:19" ht="15" customHeight="1" x14ac:dyDescent="0.35">
      <c r="A250" s="4">
        <v>44294</v>
      </c>
      <c r="B250" s="19">
        <f t="shared" si="44"/>
        <v>4</v>
      </c>
      <c r="C250" s="19">
        <f t="shared" si="45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38"/>
        <v>44414</v>
      </c>
      <c r="L250" s="19">
        <f t="shared" si="39"/>
        <v>8</v>
      </c>
      <c r="M250" s="19">
        <f t="shared" si="40"/>
        <v>2021</v>
      </c>
      <c r="N250" s="31">
        <v>220</v>
      </c>
      <c r="O250" s="7">
        <f t="shared" si="43"/>
        <v>-220</v>
      </c>
      <c r="P250" s="7">
        <f t="shared" si="42"/>
        <v>0</v>
      </c>
      <c r="Q250" s="8">
        <f t="shared" si="41"/>
        <v>340916.94999999984</v>
      </c>
      <c r="R250" s="5" t="s">
        <v>91</v>
      </c>
      <c r="S250" s="1" t="s">
        <v>391</v>
      </c>
    </row>
    <row r="251" spans="1:19" ht="15" customHeight="1" x14ac:dyDescent="0.35">
      <c r="A251" s="4">
        <v>44295</v>
      </c>
      <c r="B251" s="19">
        <f t="shared" si="44"/>
        <v>4</v>
      </c>
      <c r="C251" s="19">
        <f t="shared" si="45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38"/>
        <v>44295</v>
      </c>
      <c r="L251" s="19">
        <f t="shared" si="39"/>
        <v>4</v>
      </c>
      <c r="M251" s="19">
        <f t="shared" si="40"/>
        <v>2021</v>
      </c>
      <c r="N251" s="31">
        <v>520</v>
      </c>
      <c r="O251" s="7">
        <f t="shared" ref="O251:O269" si="46">-N251</f>
        <v>-520</v>
      </c>
      <c r="P251" s="7">
        <f t="shared" si="42"/>
        <v>0</v>
      </c>
      <c r="Q251" s="8">
        <f t="shared" si="41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44"/>
        <v>4</v>
      </c>
      <c r="C252" s="19">
        <f t="shared" si="45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38"/>
        <v>44373</v>
      </c>
      <c r="L252" s="19">
        <f t="shared" si="39"/>
        <v>6</v>
      </c>
      <c r="M252" s="19">
        <f t="shared" si="40"/>
        <v>2021</v>
      </c>
      <c r="N252" s="55">
        <v>3476</v>
      </c>
      <c r="O252" s="7">
        <f t="shared" si="46"/>
        <v>-3476</v>
      </c>
      <c r="P252" s="7">
        <f t="shared" si="42"/>
        <v>0</v>
      </c>
      <c r="Q252" s="8">
        <f t="shared" si="41"/>
        <v>344912.94999999984</v>
      </c>
      <c r="R252" s="5" t="s">
        <v>91</v>
      </c>
      <c r="S252" s="1" t="s">
        <v>475</v>
      </c>
    </row>
    <row r="253" spans="1:19" ht="15" customHeight="1" x14ac:dyDescent="0.35">
      <c r="A253" s="4">
        <v>44313</v>
      </c>
      <c r="B253" s="19">
        <f t="shared" si="44"/>
        <v>4</v>
      </c>
      <c r="C253" s="19">
        <f t="shared" si="45"/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39"/>
        <v>6</v>
      </c>
      <c r="M253" s="19">
        <f t="shared" si="40"/>
        <v>2021</v>
      </c>
      <c r="N253" s="55">
        <v>1738</v>
      </c>
      <c r="O253" s="7">
        <f t="shared" si="46"/>
        <v>-1738</v>
      </c>
      <c r="P253" s="7">
        <f t="shared" si="42"/>
        <v>0</v>
      </c>
      <c r="Q253" s="8">
        <f t="shared" si="41"/>
        <v>346650.94999999984</v>
      </c>
      <c r="R253" s="5" t="s">
        <v>91</v>
      </c>
      <c r="S253" s="1" t="s">
        <v>475</v>
      </c>
    </row>
    <row r="254" spans="1:19" ht="15" customHeight="1" x14ac:dyDescent="0.35">
      <c r="A254" s="4">
        <v>44313</v>
      </c>
      <c r="B254" s="19">
        <f t="shared" si="44"/>
        <v>4</v>
      </c>
      <c r="C254" s="19">
        <f t="shared" si="45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39"/>
        <v>6</v>
      </c>
      <c r="M254" s="19">
        <f t="shared" si="40"/>
        <v>2021</v>
      </c>
      <c r="N254" s="55">
        <v>2268</v>
      </c>
      <c r="O254" s="7">
        <f t="shared" si="46"/>
        <v>-2268</v>
      </c>
      <c r="P254" s="7">
        <f t="shared" si="42"/>
        <v>0</v>
      </c>
      <c r="Q254" s="8">
        <f t="shared" si="41"/>
        <v>348918.94999999984</v>
      </c>
      <c r="R254" s="5" t="s">
        <v>91</v>
      </c>
      <c r="S254" s="1" t="s">
        <v>475</v>
      </c>
    </row>
    <row r="255" spans="1:19" ht="15" customHeight="1" x14ac:dyDescent="0.35">
      <c r="A255" s="4">
        <v>44315</v>
      </c>
      <c r="B255" s="19">
        <f t="shared" si="44"/>
        <v>4</v>
      </c>
      <c r="C255" s="19">
        <f t="shared" si="45"/>
        <v>2021</v>
      </c>
      <c r="D255" s="5" t="s">
        <v>337</v>
      </c>
      <c r="E255" s="5" t="s">
        <v>63</v>
      </c>
      <c r="F255" s="1" t="s">
        <v>64</v>
      </c>
      <c r="G255" s="97" t="s">
        <v>309</v>
      </c>
      <c r="H255" s="5">
        <v>5</v>
      </c>
      <c r="I255" s="5" t="s">
        <v>50</v>
      </c>
      <c r="J255" s="5">
        <v>120</v>
      </c>
      <c r="K255" s="4">
        <f t="shared" ref="K255:K285" si="47">A255+J255</f>
        <v>44435</v>
      </c>
      <c r="L255" s="19">
        <f t="shared" si="39"/>
        <v>8</v>
      </c>
      <c r="M255" s="19">
        <f t="shared" si="40"/>
        <v>2021</v>
      </c>
      <c r="N255" s="55">
        <v>8690</v>
      </c>
      <c r="O255" s="7">
        <f t="shared" si="46"/>
        <v>-8690</v>
      </c>
      <c r="P255" s="7">
        <f t="shared" si="42"/>
        <v>0</v>
      </c>
      <c r="Q255" s="8">
        <f t="shared" si="41"/>
        <v>357608.94999999984</v>
      </c>
      <c r="R255" s="5" t="s">
        <v>91</v>
      </c>
      <c r="S255" s="1" t="s">
        <v>391</v>
      </c>
    </row>
    <row r="256" spans="1:19" ht="15" customHeight="1" x14ac:dyDescent="0.35">
      <c r="A256" s="4">
        <v>44315</v>
      </c>
      <c r="B256" s="19">
        <f t="shared" si="44"/>
        <v>4</v>
      </c>
      <c r="C256" s="19">
        <f t="shared" si="45"/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47"/>
        <v>44435</v>
      </c>
      <c r="L256" s="19">
        <f t="shared" si="39"/>
        <v>8</v>
      </c>
      <c r="M256" s="19">
        <f t="shared" si="40"/>
        <v>2021</v>
      </c>
      <c r="N256" s="55">
        <v>1230</v>
      </c>
      <c r="O256" s="7">
        <f t="shared" si="46"/>
        <v>-1230</v>
      </c>
      <c r="P256" s="7">
        <f t="shared" si="42"/>
        <v>0</v>
      </c>
      <c r="Q256" s="8">
        <f t="shared" si="41"/>
        <v>358838.94999999984</v>
      </c>
      <c r="R256" s="5" t="s">
        <v>91</v>
      </c>
      <c r="S256" s="1" t="s">
        <v>391</v>
      </c>
    </row>
    <row r="257" spans="1:24" ht="15" customHeight="1" x14ac:dyDescent="0.35">
      <c r="A257" s="4">
        <v>44315</v>
      </c>
      <c r="B257" s="19">
        <f t="shared" si="44"/>
        <v>4</v>
      </c>
      <c r="C257" s="19">
        <f t="shared" si="45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47"/>
        <v>44435</v>
      </c>
      <c r="L257" s="19">
        <f t="shared" si="39"/>
        <v>8</v>
      </c>
      <c r="M257" s="19">
        <f t="shared" si="40"/>
        <v>2021</v>
      </c>
      <c r="N257" s="55">
        <v>550</v>
      </c>
      <c r="O257" s="7">
        <f t="shared" si="46"/>
        <v>-550</v>
      </c>
      <c r="P257" s="7">
        <f t="shared" si="42"/>
        <v>0</v>
      </c>
      <c r="Q257" s="8">
        <f t="shared" si="41"/>
        <v>359388.94999999984</v>
      </c>
      <c r="R257" s="5" t="s">
        <v>91</v>
      </c>
      <c r="S257" s="1" t="s">
        <v>391</v>
      </c>
    </row>
    <row r="258" spans="1:24" ht="15" customHeight="1" x14ac:dyDescent="0.35">
      <c r="A258" s="4">
        <v>44315</v>
      </c>
      <c r="B258" s="19">
        <f t="shared" ref="B258:B260" si="48">MONTH(A258)</f>
        <v>4</v>
      </c>
      <c r="C258" s="19">
        <f t="shared" si="45"/>
        <v>2021</v>
      </c>
      <c r="D258" s="5" t="s">
        <v>337</v>
      </c>
      <c r="E258" s="5" t="s">
        <v>63</v>
      </c>
      <c r="F258" s="1" t="s">
        <v>64</v>
      </c>
      <c r="G258" s="96" t="s">
        <v>46</v>
      </c>
      <c r="H258" s="5">
        <v>4</v>
      </c>
      <c r="I258" s="5" t="s">
        <v>50</v>
      </c>
      <c r="J258" s="5">
        <v>120</v>
      </c>
      <c r="K258" s="4">
        <f t="shared" si="47"/>
        <v>44435</v>
      </c>
      <c r="L258" s="19">
        <f t="shared" ref="L258:L269" si="49">MONTH(K258)</f>
        <v>8</v>
      </c>
      <c r="M258" s="19">
        <f t="shared" ref="M258:M269" si="50">YEAR(K258)</f>
        <v>2021</v>
      </c>
      <c r="N258" s="55">
        <v>380</v>
      </c>
      <c r="O258" s="7">
        <f t="shared" si="46"/>
        <v>-380</v>
      </c>
      <c r="P258" s="7">
        <f t="shared" si="42"/>
        <v>0</v>
      </c>
      <c r="Q258" s="8">
        <f t="shared" si="41"/>
        <v>359768.94999999984</v>
      </c>
      <c r="R258" s="5" t="s">
        <v>91</v>
      </c>
      <c r="S258" s="1" t="s">
        <v>391</v>
      </c>
    </row>
    <row r="259" spans="1:24" ht="15" customHeight="1" x14ac:dyDescent="0.35">
      <c r="A259" s="4">
        <v>44315</v>
      </c>
      <c r="B259" s="19">
        <f t="shared" si="48"/>
        <v>4</v>
      </c>
      <c r="C259" s="19">
        <f t="shared" si="45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47"/>
        <v>44435</v>
      </c>
      <c r="L259" s="19">
        <f t="shared" si="49"/>
        <v>8</v>
      </c>
      <c r="M259" s="19">
        <f t="shared" si="50"/>
        <v>2021</v>
      </c>
      <c r="N259" s="55">
        <v>360</v>
      </c>
      <c r="O259" s="7">
        <f t="shared" si="46"/>
        <v>-360</v>
      </c>
      <c r="P259" s="7">
        <f t="shared" si="42"/>
        <v>0</v>
      </c>
      <c r="Q259" s="8">
        <f t="shared" ref="Q259:Q322" si="51">SUM(Q258+N259)</f>
        <v>360128.94999999984</v>
      </c>
      <c r="R259" s="5" t="s">
        <v>91</v>
      </c>
      <c r="S259" s="1" t="s">
        <v>391</v>
      </c>
    </row>
    <row r="260" spans="1:24" ht="15" customHeight="1" x14ac:dyDescent="0.45">
      <c r="A260" s="4">
        <v>44315</v>
      </c>
      <c r="B260" s="19">
        <f t="shared" si="48"/>
        <v>4</v>
      </c>
      <c r="C260" s="19">
        <f t="shared" si="45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47"/>
        <v>44435</v>
      </c>
      <c r="L260" s="19">
        <f t="shared" si="49"/>
        <v>8</v>
      </c>
      <c r="M260" s="19">
        <f t="shared" si="50"/>
        <v>2021</v>
      </c>
      <c r="N260" s="55">
        <v>375</v>
      </c>
      <c r="O260" s="7">
        <f t="shared" si="46"/>
        <v>-375</v>
      </c>
      <c r="P260" s="7">
        <f t="shared" si="42"/>
        <v>0</v>
      </c>
      <c r="Q260" s="8">
        <f t="shared" si="51"/>
        <v>360503.94999999984</v>
      </c>
      <c r="R260" s="5" t="s">
        <v>91</v>
      </c>
      <c r="S260" s="1" t="s">
        <v>403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 t="shared" si="47"/>
        <v>44439</v>
      </c>
      <c r="L261" s="5">
        <f t="shared" si="49"/>
        <v>8</v>
      </c>
      <c r="M261" s="5">
        <f t="shared" si="50"/>
        <v>2021</v>
      </c>
      <c r="N261" s="55">
        <v>8690</v>
      </c>
      <c r="O261" s="7">
        <f t="shared" si="46"/>
        <v>-8690</v>
      </c>
      <c r="P261" s="7">
        <f t="shared" si="42"/>
        <v>0</v>
      </c>
      <c r="Q261" s="8">
        <f t="shared" si="51"/>
        <v>369193.94999999984</v>
      </c>
      <c r="R261" s="5" t="s">
        <v>91</v>
      </c>
      <c r="S261" s="1" t="s">
        <v>501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 t="shared" si="47"/>
        <v>44439</v>
      </c>
      <c r="L262" s="5">
        <f t="shared" si="49"/>
        <v>8</v>
      </c>
      <c r="M262" s="5">
        <f t="shared" si="50"/>
        <v>2021</v>
      </c>
      <c r="N262" s="55">
        <v>1716</v>
      </c>
      <c r="O262" s="7">
        <f t="shared" si="46"/>
        <v>-1716</v>
      </c>
      <c r="P262" s="7">
        <f t="shared" si="42"/>
        <v>0</v>
      </c>
      <c r="Q262" s="8">
        <f t="shared" si="51"/>
        <v>370909.94999999984</v>
      </c>
      <c r="R262" s="5" t="s">
        <v>91</v>
      </c>
      <c r="S262" s="1" t="s">
        <v>501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 t="shared" si="47"/>
        <v>44439</v>
      </c>
      <c r="L263" s="5">
        <f t="shared" si="49"/>
        <v>8</v>
      </c>
      <c r="M263" s="5">
        <f t="shared" si="50"/>
        <v>2021</v>
      </c>
      <c r="N263" s="55">
        <v>1814.4</v>
      </c>
      <c r="O263" s="7">
        <f t="shared" si="46"/>
        <v>-1814.4</v>
      </c>
      <c r="P263" s="7">
        <f t="shared" si="42"/>
        <v>0</v>
      </c>
      <c r="Q263" s="8">
        <f t="shared" si="51"/>
        <v>372724.34999999986</v>
      </c>
      <c r="R263" s="5" t="s">
        <v>91</v>
      </c>
      <c r="S263" s="1" t="s">
        <v>501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 t="shared" si="47"/>
        <v>44439</v>
      </c>
      <c r="L264" s="5">
        <f t="shared" si="49"/>
        <v>8</v>
      </c>
      <c r="M264" s="5">
        <f t="shared" si="50"/>
        <v>2021</v>
      </c>
      <c r="N264" s="55">
        <v>1814.4</v>
      </c>
      <c r="O264" s="7">
        <f t="shared" si="46"/>
        <v>-1814.4</v>
      </c>
      <c r="P264" s="7">
        <f t="shared" si="42"/>
        <v>0</v>
      </c>
      <c r="Q264" s="8">
        <f t="shared" si="51"/>
        <v>374538.74999999988</v>
      </c>
      <c r="R264" s="5" t="s">
        <v>91</v>
      </c>
      <c r="S264" s="1" t="s">
        <v>501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si="47"/>
        <v>44322</v>
      </c>
      <c r="L265" s="19">
        <f t="shared" si="49"/>
        <v>5</v>
      </c>
      <c r="M265" s="19">
        <f t="shared" si="50"/>
        <v>2021</v>
      </c>
      <c r="N265" s="84">
        <v>1826</v>
      </c>
      <c r="O265" s="7">
        <f t="shared" si="46"/>
        <v>-1826</v>
      </c>
      <c r="P265" s="7">
        <f t="shared" si="42"/>
        <v>0</v>
      </c>
      <c r="Q265" s="8">
        <f t="shared" si="51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si="47"/>
        <v>44322</v>
      </c>
      <c r="L266" s="19">
        <f t="shared" si="49"/>
        <v>5</v>
      </c>
      <c r="M266" s="19">
        <f t="shared" si="50"/>
        <v>2021</v>
      </c>
      <c r="N266" s="84">
        <v>50</v>
      </c>
      <c r="O266" s="7">
        <f t="shared" si="46"/>
        <v>-50</v>
      </c>
      <c r="P266" s="7">
        <f t="shared" si="42"/>
        <v>0</v>
      </c>
      <c r="Q266" s="8">
        <f t="shared" si="51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47"/>
        <v>44323</v>
      </c>
      <c r="L267" s="19">
        <f t="shared" si="49"/>
        <v>5</v>
      </c>
      <c r="M267" s="19">
        <f t="shared" si="50"/>
        <v>2021</v>
      </c>
      <c r="N267" s="31">
        <v>1826</v>
      </c>
      <c r="O267" s="7">
        <f t="shared" si="46"/>
        <v>-1826</v>
      </c>
      <c r="P267" s="7">
        <f t="shared" si="42"/>
        <v>0</v>
      </c>
      <c r="Q267" s="8">
        <f t="shared" si="51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47"/>
        <v>44323</v>
      </c>
      <c r="L268" s="19">
        <f t="shared" si="49"/>
        <v>5</v>
      </c>
      <c r="M268" s="19">
        <f t="shared" si="50"/>
        <v>2021</v>
      </c>
      <c r="N268" s="31">
        <v>1020</v>
      </c>
      <c r="O268" s="7">
        <f t="shared" si="46"/>
        <v>-1020</v>
      </c>
      <c r="P268" s="7">
        <f t="shared" si="42"/>
        <v>0</v>
      </c>
      <c r="Q268" s="8">
        <f t="shared" si="51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si="47"/>
        <v>44335</v>
      </c>
      <c r="L269" s="19">
        <f t="shared" si="49"/>
        <v>5</v>
      </c>
      <c r="M269" s="19">
        <f t="shared" si="50"/>
        <v>2021</v>
      </c>
      <c r="N269" s="31">
        <v>1826</v>
      </c>
      <c r="O269" s="7">
        <f t="shared" si="46"/>
        <v>-1826</v>
      </c>
      <c r="P269" s="7">
        <f t="shared" si="42"/>
        <v>0</v>
      </c>
      <c r="Q269" s="8">
        <f t="shared" si="51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4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42"/>
        <v>0</v>
      </c>
      <c r="Q270" s="8">
        <f t="shared" si="51"/>
        <v>386696.74999999988</v>
      </c>
      <c r="R270" s="43" t="s">
        <v>91</v>
      </c>
      <c r="S270" s="87" t="s">
        <v>354</v>
      </c>
      <c r="V270" s="1" t="s">
        <v>400</v>
      </c>
      <c r="W270" s="90">
        <v>44468</v>
      </c>
      <c r="X270" s="91" t="s">
        <v>401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5" t="s">
        <v>56</v>
      </c>
      <c r="H271" s="5">
        <v>5</v>
      </c>
      <c r="I271" s="5" t="s">
        <v>72</v>
      </c>
      <c r="J271" s="5">
        <v>45</v>
      </c>
      <c r="K271" s="4">
        <f t="shared" si="47"/>
        <v>44382</v>
      </c>
      <c r="L271" s="19">
        <v>5</v>
      </c>
      <c r="M271" s="19">
        <v>2021</v>
      </c>
      <c r="N271" s="31">
        <v>250</v>
      </c>
      <c r="O271" s="7">
        <f t="shared" ref="O271:O300" si="52">-N271</f>
        <v>-250</v>
      </c>
      <c r="P271" s="7">
        <f t="shared" si="42"/>
        <v>0</v>
      </c>
      <c r="Q271" s="8">
        <f t="shared" si="51"/>
        <v>386946.74999999988</v>
      </c>
      <c r="R271" s="43" t="s">
        <v>91</v>
      </c>
      <c r="S271" s="87" t="s">
        <v>354</v>
      </c>
      <c r="V271" s="1" t="s">
        <v>400</v>
      </c>
      <c r="W271" s="71">
        <v>44464</v>
      </c>
      <c r="X271" s="91" t="s">
        <v>402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47"/>
        <v>44382</v>
      </c>
      <c r="L272" s="19">
        <v>5</v>
      </c>
      <c r="M272" s="19">
        <v>2021</v>
      </c>
      <c r="N272" s="31">
        <v>500</v>
      </c>
      <c r="O272" s="7">
        <f t="shared" si="52"/>
        <v>-500</v>
      </c>
      <c r="P272" s="7">
        <f t="shared" si="42"/>
        <v>0</v>
      </c>
      <c r="Q272" s="8">
        <f t="shared" si="51"/>
        <v>387446.74999999988</v>
      </c>
      <c r="R272" s="43" t="s">
        <v>91</v>
      </c>
      <c r="S272" s="87" t="s">
        <v>354</v>
      </c>
      <c r="V272" s="1" t="s">
        <v>400</v>
      </c>
      <c r="W272" s="71">
        <v>44485</v>
      </c>
      <c r="X272" s="91" t="s">
        <v>445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47"/>
        <v>44382</v>
      </c>
      <c r="L273" s="19">
        <v>5</v>
      </c>
      <c r="M273" s="19">
        <v>2021</v>
      </c>
      <c r="N273" s="31">
        <v>90</v>
      </c>
      <c r="O273" s="7">
        <f t="shared" si="52"/>
        <v>-90</v>
      </c>
      <c r="P273" s="7">
        <f t="shared" si="42"/>
        <v>0</v>
      </c>
      <c r="Q273" s="8">
        <f t="shared" si="51"/>
        <v>387536.74999999988</v>
      </c>
      <c r="R273" s="43" t="s">
        <v>91</v>
      </c>
      <c r="S273" s="87" t="s">
        <v>354</v>
      </c>
      <c r="V273" s="1" t="s">
        <v>400</v>
      </c>
      <c r="W273" s="71">
        <v>44492</v>
      </c>
      <c r="X273" s="91" t="s">
        <v>460</v>
      </c>
    </row>
    <row r="274" spans="1:24" ht="15" customHeight="1" x14ac:dyDescent="0.35">
      <c r="A274" s="4">
        <v>44341</v>
      </c>
      <c r="B274" s="19">
        <f t="shared" ref="B274:B337" si="53">MONTH(A274)</f>
        <v>5</v>
      </c>
      <c r="C274" s="19">
        <f t="shared" ref="C274:C337" si="54">YEAR(A274)</f>
        <v>2021</v>
      </c>
      <c r="D274" s="5" t="s">
        <v>323</v>
      </c>
      <c r="E274" s="5" t="s">
        <v>232</v>
      </c>
      <c r="F274" s="6" t="s">
        <v>233</v>
      </c>
      <c r="G274" s="86" t="s">
        <v>100</v>
      </c>
      <c r="H274" s="16">
        <v>1</v>
      </c>
      <c r="I274" s="5" t="s">
        <v>5</v>
      </c>
      <c r="J274" s="5">
        <v>0</v>
      </c>
      <c r="K274" s="4">
        <f t="shared" si="47"/>
        <v>44341</v>
      </c>
      <c r="L274" s="19">
        <v>5</v>
      </c>
      <c r="M274" s="19">
        <v>2021</v>
      </c>
      <c r="N274" s="31">
        <v>459</v>
      </c>
      <c r="O274" s="7">
        <f t="shared" si="52"/>
        <v>-459</v>
      </c>
      <c r="P274" s="7">
        <f t="shared" si="42"/>
        <v>0</v>
      </c>
      <c r="Q274" s="8">
        <f t="shared" si="51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53"/>
        <v>5</v>
      </c>
      <c r="C275" s="19">
        <f t="shared" si="54"/>
        <v>2021</v>
      </c>
      <c r="D275" s="5" t="s">
        <v>323</v>
      </c>
      <c r="E275" s="5" t="s">
        <v>232</v>
      </c>
      <c r="F275" s="6" t="s">
        <v>233</v>
      </c>
      <c r="G275" s="86" t="s">
        <v>101</v>
      </c>
      <c r="H275" s="16">
        <v>1</v>
      </c>
      <c r="I275" s="5" t="s">
        <v>5</v>
      </c>
      <c r="J275" s="5">
        <v>0</v>
      </c>
      <c r="K275" s="4">
        <f t="shared" si="47"/>
        <v>44341</v>
      </c>
      <c r="L275" s="19">
        <v>5</v>
      </c>
      <c r="M275" s="19">
        <v>2021</v>
      </c>
      <c r="N275" s="31">
        <v>459</v>
      </c>
      <c r="O275" s="7">
        <f t="shared" si="52"/>
        <v>-459</v>
      </c>
      <c r="P275" s="7">
        <f t="shared" si="42"/>
        <v>0</v>
      </c>
      <c r="Q275" s="8">
        <f t="shared" si="51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53"/>
        <v>5</v>
      </c>
      <c r="C276" s="19">
        <f t="shared" si="54"/>
        <v>2021</v>
      </c>
      <c r="D276" s="5" t="s">
        <v>323</v>
      </c>
      <c r="E276" s="5" t="s">
        <v>232</v>
      </c>
      <c r="F276" s="6" t="s">
        <v>233</v>
      </c>
      <c r="G276" s="85" t="s">
        <v>17</v>
      </c>
      <c r="H276" s="16">
        <v>1</v>
      </c>
      <c r="I276" s="5" t="s">
        <v>5</v>
      </c>
      <c r="J276" s="5">
        <v>0</v>
      </c>
      <c r="K276" s="4">
        <f t="shared" si="47"/>
        <v>44341</v>
      </c>
      <c r="L276" s="19">
        <v>5</v>
      </c>
      <c r="M276" s="19">
        <v>2021</v>
      </c>
      <c r="N276" s="31">
        <v>100</v>
      </c>
      <c r="O276" s="7">
        <f t="shared" si="52"/>
        <v>-100</v>
      </c>
      <c r="P276" s="7">
        <f t="shared" si="42"/>
        <v>0</v>
      </c>
      <c r="Q276" s="8">
        <f t="shared" si="51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53"/>
        <v>5</v>
      </c>
      <c r="C277" s="19">
        <f t="shared" si="54"/>
        <v>2021</v>
      </c>
      <c r="D277" s="5" t="s">
        <v>323</v>
      </c>
      <c r="E277" s="5" t="s">
        <v>232</v>
      </c>
      <c r="F277" s="6" t="s">
        <v>233</v>
      </c>
      <c r="G277" s="86" t="s">
        <v>298</v>
      </c>
      <c r="H277" s="16">
        <v>1</v>
      </c>
      <c r="I277" s="5" t="s">
        <v>5</v>
      </c>
      <c r="J277" s="5">
        <v>0</v>
      </c>
      <c r="K277" s="4">
        <f t="shared" si="47"/>
        <v>44341</v>
      </c>
      <c r="L277" s="19">
        <v>5</v>
      </c>
      <c r="M277" s="19">
        <v>2021</v>
      </c>
      <c r="N277" s="31">
        <v>380</v>
      </c>
      <c r="O277" s="7">
        <f t="shared" si="52"/>
        <v>-380</v>
      </c>
      <c r="P277" s="7">
        <f t="shared" ref="P277:P340" si="55">SUM(N277+O277)</f>
        <v>0</v>
      </c>
      <c r="Q277" s="8">
        <f t="shared" si="51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53"/>
        <v>5</v>
      </c>
      <c r="C278" s="19">
        <f t="shared" si="54"/>
        <v>2021</v>
      </c>
      <c r="D278" s="5" t="s">
        <v>323</v>
      </c>
      <c r="E278" s="5" t="s">
        <v>232</v>
      </c>
      <c r="F278" s="6" t="s">
        <v>233</v>
      </c>
      <c r="G278" s="98" t="s">
        <v>24</v>
      </c>
      <c r="H278" s="16">
        <v>1</v>
      </c>
      <c r="I278" s="5" t="s">
        <v>5</v>
      </c>
      <c r="J278" s="5">
        <v>0</v>
      </c>
      <c r="K278" s="4">
        <f t="shared" si="47"/>
        <v>44341</v>
      </c>
      <c r="L278" s="19">
        <v>5</v>
      </c>
      <c r="M278" s="19">
        <v>2021</v>
      </c>
      <c r="N278" s="31">
        <v>246</v>
      </c>
      <c r="O278" s="7">
        <f t="shared" si="52"/>
        <v>-246</v>
      </c>
      <c r="P278" s="7">
        <f t="shared" si="55"/>
        <v>0</v>
      </c>
      <c r="Q278" s="8">
        <f t="shared" si="51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53"/>
        <v>5</v>
      </c>
      <c r="C279" s="19">
        <f t="shared" si="54"/>
        <v>2021</v>
      </c>
      <c r="D279" s="5" t="s">
        <v>323</v>
      </c>
      <c r="E279" s="5" t="s">
        <v>232</v>
      </c>
      <c r="F279" s="6" t="s">
        <v>233</v>
      </c>
      <c r="G279" s="98" t="s">
        <v>183</v>
      </c>
      <c r="H279" s="16">
        <v>2</v>
      </c>
      <c r="I279" s="5" t="s">
        <v>5</v>
      </c>
      <c r="J279" s="5">
        <v>0</v>
      </c>
      <c r="K279" s="4">
        <f t="shared" si="47"/>
        <v>44341</v>
      </c>
      <c r="L279" s="19">
        <v>5</v>
      </c>
      <c r="M279" s="19">
        <v>2021</v>
      </c>
      <c r="N279" s="31">
        <v>90</v>
      </c>
      <c r="O279" s="7">
        <f t="shared" si="52"/>
        <v>-90</v>
      </c>
      <c r="P279" s="7">
        <f t="shared" si="55"/>
        <v>0</v>
      </c>
      <c r="Q279" s="8">
        <f t="shared" si="51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53"/>
        <v>5</v>
      </c>
      <c r="C280" s="19">
        <f t="shared" si="54"/>
        <v>2021</v>
      </c>
      <c r="D280" s="5" t="s">
        <v>323</v>
      </c>
      <c r="E280" s="5" t="s">
        <v>232</v>
      </c>
      <c r="F280" s="6" t="s">
        <v>233</v>
      </c>
      <c r="G280" s="98" t="s">
        <v>299</v>
      </c>
      <c r="H280" s="16">
        <v>1</v>
      </c>
      <c r="I280" s="5" t="s">
        <v>5</v>
      </c>
      <c r="J280" s="5">
        <v>0</v>
      </c>
      <c r="K280" s="4">
        <f t="shared" si="47"/>
        <v>44341</v>
      </c>
      <c r="L280" s="19">
        <v>5</v>
      </c>
      <c r="M280" s="19">
        <v>2021</v>
      </c>
      <c r="N280" s="31">
        <v>68</v>
      </c>
      <c r="O280" s="7">
        <f t="shared" si="52"/>
        <v>-68</v>
      </c>
      <c r="P280" s="7">
        <f t="shared" si="55"/>
        <v>0</v>
      </c>
      <c r="Q280" s="8">
        <f t="shared" si="51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53"/>
        <v>5</v>
      </c>
      <c r="C281" s="19">
        <f t="shared" si="54"/>
        <v>2021</v>
      </c>
      <c r="D281" s="5" t="s">
        <v>323</v>
      </c>
      <c r="E281" s="5" t="s">
        <v>232</v>
      </c>
      <c r="F281" s="6" t="s">
        <v>233</v>
      </c>
      <c r="G281" s="98" t="s">
        <v>300</v>
      </c>
      <c r="H281" s="16">
        <v>2</v>
      </c>
      <c r="I281" s="5" t="s">
        <v>5</v>
      </c>
      <c r="J281" s="5">
        <v>0</v>
      </c>
      <c r="K281" s="4">
        <f t="shared" si="47"/>
        <v>44341</v>
      </c>
      <c r="L281" s="19">
        <v>5</v>
      </c>
      <c r="M281" s="19">
        <v>2021</v>
      </c>
      <c r="N281" s="31">
        <v>130</v>
      </c>
      <c r="O281" s="7">
        <f t="shared" si="52"/>
        <v>-130</v>
      </c>
      <c r="P281" s="7">
        <f t="shared" si="55"/>
        <v>0</v>
      </c>
      <c r="Q281" s="8">
        <f t="shared" si="51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53"/>
        <v>5</v>
      </c>
      <c r="C282" s="19">
        <f t="shared" si="54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47"/>
        <v>44341</v>
      </c>
      <c r="L282" s="19">
        <v>5</v>
      </c>
      <c r="M282" s="19">
        <v>2021</v>
      </c>
      <c r="N282" s="31">
        <v>42</v>
      </c>
      <c r="O282" s="7">
        <f t="shared" si="52"/>
        <v>-42</v>
      </c>
      <c r="P282" s="7">
        <f t="shared" si="55"/>
        <v>0</v>
      </c>
      <c r="Q282" s="8">
        <f t="shared" si="51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53"/>
        <v>5</v>
      </c>
      <c r="C283" s="19">
        <f t="shared" si="54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47"/>
        <v>44341</v>
      </c>
      <c r="L283" s="19">
        <v>5</v>
      </c>
      <c r="M283" s="19">
        <v>2021</v>
      </c>
      <c r="N283" s="31">
        <v>60</v>
      </c>
      <c r="O283" s="7">
        <f t="shared" si="52"/>
        <v>-60</v>
      </c>
      <c r="P283" s="7">
        <f t="shared" si="55"/>
        <v>0</v>
      </c>
      <c r="Q283" s="8">
        <f t="shared" si="51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53"/>
        <v>5</v>
      </c>
      <c r="C284" s="19">
        <f t="shared" si="54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47"/>
        <v>44341</v>
      </c>
      <c r="L284" s="19">
        <v>5</v>
      </c>
      <c r="M284" s="19">
        <v>2021</v>
      </c>
      <c r="N284" s="31">
        <v>1870</v>
      </c>
      <c r="O284" s="7">
        <f t="shared" si="52"/>
        <v>-1870</v>
      </c>
      <c r="P284" s="7">
        <f t="shared" si="55"/>
        <v>0</v>
      </c>
      <c r="Q284" s="8">
        <f t="shared" si="51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si="53"/>
        <v>5</v>
      </c>
      <c r="C285" s="19">
        <f t="shared" si="54"/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47"/>
        <v>44341</v>
      </c>
      <c r="L285" s="19">
        <v>5</v>
      </c>
      <c r="M285" s="19">
        <v>2021</v>
      </c>
      <c r="N285" s="31">
        <v>55</v>
      </c>
      <c r="O285" s="7">
        <f t="shared" si="52"/>
        <v>-55</v>
      </c>
      <c r="P285" s="7">
        <f t="shared" si="55"/>
        <v>0</v>
      </c>
      <c r="Q285" s="8">
        <f t="shared" si="51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si="53"/>
        <v>5</v>
      </c>
      <c r="C286" s="19">
        <f t="shared" si="54"/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52"/>
        <v>-100</v>
      </c>
      <c r="P286" s="7">
        <f t="shared" si="55"/>
        <v>0</v>
      </c>
      <c r="Q286" s="8">
        <f t="shared" si="51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53"/>
        <v>6</v>
      </c>
      <c r="C287" s="5">
        <f t="shared" si="54"/>
        <v>2021</v>
      </c>
      <c r="D287" s="5" t="s">
        <v>361</v>
      </c>
      <c r="E287" s="5" t="s">
        <v>63</v>
      </c>
      <c r="F287" s="1" t="s">
        <v>64</v>
      </c>
      <c r="G287" s="97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350" si="56">MONTH(K287)</f>
        <v>9</v>
      </c>
      <c r="M287" s="19">
        <f t="shared" ref="M287:M350" si="57">YEAR(K287)</f>
        <v>2021</v>
      </c>
      <c r="N287" s="31">
        <v>6952</v>
      </c>
      <c r="O287" s="7">
        <f t="shared" si="52"/>
        <v>-6952</v>
      </c>
      <c r="P287" s="7">
        <f t="shared" si="55"/>
        <v>0</v>
      </c>
      <c r="Q287" s="8">
        <f t="shared" si="51"/>
        <v>398547.74999999988</v>
      </c>
      <c r="R287" s="43" t="s">
        <v>91</v>
      </c>
      <c r="S287" s="1" t="s">
        <v>446</v>
      </c>
    </row>
    <row r="288" spans="1:24" ht="15" customHeight="1" x14ac:dyDescent="0.35">
      <c r="A288" s="4">
        <v>44348</v>
      </c>
      <c r="B288" s="5">
        <f t="shared" si="53"/>
        <v>6</v>
      </c>
      <c r="C288" s="5">
        <f t="shared" si="54"/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56"/>
        <v>6</v>
      </c>
      <c r="M288" s="19">
        <f t="shared" si="57"/>
        <v>2021</v>
      </c>
      <c r="N288" s="31">
        <v>1530</v>
      </c>
      <c r="O288" s="7">
        <f t="shared" si="52"/>
        <v>-1530</v>
      </c>
      <c r="P288" s="7">
        <f t="shared" si="55"/>
        <v>0</v>
      </c>
      <c r="Q288" s="8">
        <f t="shared" si="51"/>
        <v>400077.74999999988</v>
      </c>
      <c r="R288" s="43" t="s">
        <v>91</v>
      </c>
      <c r="S288" s="1" t="s">
        <v>536</v>
      </c>
    </row>
    <row r="289" spans="1:21" ht="15" customHeight="1" x14ac:dyDescent="0.35">
      <c r="A289" s="4">
        <v>44348</v>
      </c>
      <c r="B289" s="5">
        <f t="shared" si="53"/>
        <v>6</v>
      </c>
      <c r="C289" s="5">
        <f t="shared" si="54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56"/>
        <v>6</v>
      </c>
      <c r="M289" s="19">
        <f t="shared" si="57"/>
        <v>2021</v>
      </c>
      <c r="N289" s="55">
        <v>2295</v>
      </c>
      <c r="O289" s="7">
        <f t="shared" si="52"/>
        <v>-2295</v>
      </c>
      <c r="P289" s="7">
        <f t="shared" si="55"/>
        <v>0</v>
      </c>
      <c r="Q289" s="8">
        <f t="shared" si="51"/>
        <v>402372.74999999988</v>
      </c>
      <c r="R289" s="43" t="s">
        <v>91</v>
      </c>
      <c r="S289" s="1" t="s">
        <v>536</v>
      </c>
    </row>
    <row r="290" spans="1:21" ht="15" customHeight="1" x14ac:dyDescent="0.35">
      <c r="A290" s="4">
        <v>44348</v>
      </c>
      <c r="B290" s="5">
        <f t="shared" si="53"/>
        <v>6</v>
      </c>
      <c r="C290" s="5">
        <f t="shared" si="54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si="56"/>
        <v>6</v>
      </c>
      <c r="M290" s="19">
        <f t="shared" si="57"/>
        <v>2021</v>
      </c>
      <c r="N290" s="55">
        <v>690</v>
      </c>
      <c r="O290" s="7">
        <f t="shared" si="52"/>
        <v>-690</v>
      </c>
      <c r="P290" s="7">
        <f t="shared" si="55"/>
        <v>0</v>
      </c>
      <c r="Q290" s="8">
        <f t="shared" si="51"/>
        <v>403062.74999999988</v>
      </c>
      <c r="R290" s="43" t="s">
        <v>91</v>
      </c>
      <c r="S290" s="1" t="s">
        <v>536</v>
      </c>
    </row>
    <row r="291" spans="1:21" x14ac:dyDescent="0.35">
      <c r="A291" s="4">
        <v>44348</v>
      </c>
      <c r="B291" s="5">
        <f t="shared" si="53"/>
        <v>6</v>
      </c>
      <c r="C291" s="5">
        <f t="shared" si="54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322" si="58">A291+J291</f>
        <v>44468</v>
      </c>
      <c r="L291" s="19">
        <f t="shared" si="56"/>
        <v>9</v>
      </c>
      <c r="M291" s="19">
        <f t="shared" si="57"/>
        <v>2021</v>
      </c>
      <c r="N291" s="55">
        <v>550</v>
      </c>
      <c r="O291" s="7">
        <f t="shared" si="52"/>
        <v>-550</v>
      </c>
      <c r="P291" s="7">
        <f t="shared" si="55"/>
        <v>0</v>
      </c>
      <c r="Q291" s="8">
        <f t="shared" si="51"/>
        <v>403612.74999999988</v>
      </c>
      <c r="R291" s="43" t="s">
        <v>91</v>
      </c>
      <c r="S291" s="1" t="s">
        <v>446</v>
      </c>
      <c r="T291"/>
    </row>
    <row r="292" spans="1:21" x14ac:dyDescent="0.35">
      <c r="A292" s="4">
        <v>44348</v>
      </c>
      <c r="B292" s="5">
        <f t="shared" si="53"/>
        <v>6</v>
      </c>
      <c r="C292" s="5">
        <f t="shared" si="54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58"/>
        <v>44468</v>
      </c>
      <c r="L292" s="19">
        <f t="shared" si="56"/>
        <v>9</v>
      </c>
      <c r="M292" s="19">
        <f t="shared" si="57"/>
        <v>2021</v>
      </c>
      <c r="N292" s="7">
        <v>380</v>
      </c>
      <c r="O292" s="7">
        <f t="shared" si="52"/>
        <v>-380</v>
      </c>
      <c r="P292" s="7">
        <f t="shared" si="55"/>
        <v>0</v>
      </c>
      <c r="Q292" s="8">
        <f t="shared" si="51"/>
        <v>403992.74999999988</v>
      </c>
      <c r="R292" s="43" t="s">
        <v>91</v>
      </c>
      <c r="S292" s="1" t="s">
        <v>446</v>
      </c>
    </row>
    <row r="293" spans="1:21" x14ac:dyDescent="0.35">
      <c r="A293" s="4">
        <v>44440</v>
      </c>
      <c r="B293" s="5">
        <f t="shared" si="53"/>
        <v>9</v>
      </c>
      <c r="C293" s="5">
        <f t="shared" si="54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58"/>
        <v>44440</v>
      </c>
      <c r="L293" s="19">
        <f t="shared" si="56"/>
        <v>9</v>
      </c>
      <c r="M293" s="19">
        <f t="shared" si="57"/>
        <v>2021</v>
      </c>
      <c r="N293" s="7">
        <v>600</v>
      </c>
      <c r="O293" s="7">
        <f t="shared" si="52"/>
        <v>-600</v>
      </c>
      <c r="P293" s="7">
        <f t="shared" si="55"/>
        <v>0</v>
      </c>
      <c r="Q293" s="8">
        <f t="shared" si="51"/>
        <v>404592.74999999988</v>
      </c>
      <c r="R293" s="43" t="s">
        <v>91</v>
      </c>
      <c r="S293" s="12" t="s">
        <v>394</v>
      </c>
    </row>
    <row r="294" spans="1:21" x14ac:dyDescent="0.35">
      <c r="A294" s="4">
        <v>44440</v>
      </c>
      <c r="B294" s="5">
        <f t="shared" si="53"/>
        <v>9</v>
      </c>
      <c r="C294" s="5">
        <f t="shared" si="54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si="58"/>
        <v>44440</v>
      </c>
      <c r="L294" s="19">
        <f t="shared" si="56"/>
        <v>9</v>
      </c>
      <c r="M294" s="19">
        <f t="shared" si="57"/>
        <v>2021</v>
      </c>
      <c r="N294" s="7">
        <v>255</v>
      </c>
      <c r="O294" s="7">
        <f t="shared" si="52"/>
        <v>-255</v>
      </c>
      <c r="P294" s="7">
        <f t="shared" si="55"/>
        <v>0</v>
      </c>
      <c r="Q294" s="8">
        <f t="shared" si="51"/>
        <v>404847.74999999988</v>
      </c>
      <c r="R294" s="43" t="s">
        <v>91</v>
      </c>
      <c r="S294" s="12" t="s">
        <v>394</v>
      </c>
    </row>
    <row r="295" spans="1:21" x14ac:dyDescent="0.35">
      <c r="A295" s="4">
        <v>44440</v>
      </c>
      <c r="B295" s="5">
        <f t="shared" si="53"/>
        <v>9</v>
      </c>
      <c r="C295" s="5">
        <f t="shared" si="54"/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si="58"/>
        <v>44440</v>
      </c>
      <c r="L295" s="19">
        <f t="shared" si="56"/>
        <v>9</v>
      </c>
      <c r="M295" s="19">
        <f t="shared" si="57"/>
        <v>2021</v>
      </c>
      <c r="N295" s="7">
        <v>1826</v>
      </c>
      <c r="O295" s="7">
        <f t="shared" si="52"/>
        <v>-1826</v>
      </c>
      <c r="P295" s="7">
        <f t="shared" si="55"/>
        <v>0</v>
      </c>
      <c r="Q295" s="8">
        <f t="shared" si="51"/>
        <v>406673.74999999988</v>
      </c>
      <c r="R295" s="43" t="s">
        <v>5</v>
      </c>
      <c r="S295" s="12" t="s">
        <v>393</v>
      </c>
    </row>
    <row r="296" spans="1:21" x14ac:dyDescent="0.35">
      <c r="A296" s="4">
        <v>44440</v>
      </c>
      <c r="B296" s="5">
        <f t="shared" si="53"/>
        <v>9</v>
      </c>
      <c r="C296" s="5">
        <f t="shared" si="54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58"/>
        <v>44440</v>
      </c>
      <c r="L296" s="19">
        <f t="shared" si="56"/>
        <v>9</v>
      </c>
      <c r="M296" s="19">
        <f t="shared" si="57"/>
        <v>2021</v>
      </c>
      <c r="N296" s="7">
        <v>1826</v>
      </c>
      <c r="O296" s="7">
        <f t="shared" si="52"/>
        <v>-1826</v>
      </c>
      <c r="P296" s="7">
        <f t="shared" si="55"/>
        <v>0</v>
      </c>
      <c r="Q296" s="8">
        <f t="shared" si="51"/>
        <v>408499.74999999988</v>
      </c>
      <c r="R296" s="43" t="s">
        <v>5</v>
      </c>
      <c r="S296" s="12" t="s">
        <v>395</v>
      </c>
    </row>
    <row r="297" spans="1:21" x14ac:dyDescent="0.35">
      <c r="A297" s="4">
        <v>44440</v>
      </c>
      <c r="B297" s="5">
        <f t="shared" si="53"/>
        <v>9</v>
      </c>
      <c r="C297" s="5">
        <f t="shared" si="54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58"/>
        <v>44440</v>
      </c>
      <c r="L297" s="19">
        <f t="shared" si="56"/>
        <v>9</v>
      </c>
      <c r="M297" s="19">
        <f t="shared" si="57"/>
        <v>2021</v>
      </c>
      <c r="N297" s="7">
        <v>100</v>
      </c>
      <c r="O297" s="7">
        <f t="shared" si="52"/>
        <v>-100</v>
      </c>
      <c r="P297" s="7">
        <f t="shared" si="55"/>
        <v>0</v>
      </c>
      <c r="Q297" s="8">
        <f t="shared" si="51"/>
        <v>408599.74999999988</v>
      </c>
      <c r="R297" s="43" t="s">
        <v>5</v>
      </c>
      <c r="S297" s="12" t="s">
        <v>395</v>
      </c>
    </row>
    <row r="298" spans="1:21" x14ac:dyDescent="0.35">
      <c r="A298" s="4">
        <v>44440</v>
      </c>
      <c r="B298" s="5">
        <f t="shared" si="53"/>
        <v>9</v>
      </c>
      <c r="C298" s="5">
        <f t="shared" si="54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58"/>
        <v>44560</v>
      </c>
      <c r="L298" s="19">
        <f t="shared" si="56"/>
        <v>12</v>
      </c>
      <c r="M298" s="19">
        <f t="shared" si="57"/>
        <v>2021</v>
      </c>
      <c r="N298" s="7">
        <v>2016</v>
      </c>
      <c r="O298" s="7">
        <f t="shared" si="52"/>
        <v>-2016</v>
      </c>
      <c r="P298" s="7">
        <f t="shared" si="55"/>
        <v>0</v>
      </c>
      <c r="Q298" s="8">
        <f t="shared" si="51"/>
        <v>410615.74999999988</v>
      </c>
      <c r="R298" s="43" t="s">
        <v>91</v>
      </c>
      <c r="S298" s="1" t="s">
        <v>584</v>
      </c>
    </row>
    <row r="299" spans="1:21" x14ac:dyDescent="0.35">
      <c r="A299" s="4">
        <v>44440</v>
      </c>
      <c r="B299" s="5">
        <f t="shared" si="53"/>
        <v>9</v>
      </c>
      <c r="C299" s="5">
        <f t="shared" si="54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58"/>
        <v>44560</v>
      </c>
      <c r="L299" s="19">
        <f t="shared" si="56"/>
        <v>12</v>
      </c>
      <c r="M299" s="19">
        <f t="shared" si="57"/>
        <v>2021</v>
      </c>
      <c r="N299" s="7">
        <v>1814.4</v>
      </c>
      <c r="O299" s="7">
        <f t="shared" si="52"/>
        <v>-1814.4</v>
      </c>
      <c r="P299" s="7">
        <f t="shared" si="55"/>
        <v>0</v>
      </c>
      <c r="Q299" s="8">
        <f t="shared" si="51"/>
        <v>412430.14999999991</v>
      </c>
      <c r="R299" s="43" t="s">
        <v>91</v>
      </c>
      <c r="S299" s="1" t="s">
        <v>584</v>
      </c>
    </row>
    <row r="300" spans="1:21" x14ac:dyDescent="0.35">
      <c r="A300" s="4">
        <v>44440</v>
      </c>
      <c r="B300" s="5">
        <f t="shared" si="53"/>
        <v>9</v>
      </c>
      <c r="C300" s="5">
        <f t="shared" si="54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58"/>
        <v>44440</v>
      </c>
      <c r="L300" s="19">
        <f t="shared" si="56"/>
        <v>9</v>
      </c>
      <c r="M300" s="19">
        <f t="shared" si="57"/>
        <v>2021</v>
      </c>
      <c r="N300" s="7">
        <v>3432</v>
      </c>
      <c r="O300" s="7">
        <f t="shared" si="52"/>
        <v>-3432</v>
      </c>
      <c r="P300" s="7">
        <f t="shared" si="55"/>
        <v>0</v>
      </c>
      <c r="Q300" s="8">
        <f t="shared" si="51"/>
        <v>415862.14999999991</v>
      </c>
      <c r="R300" s="43" t="s">
        <v>5</v>
      </c>
      <c r="S300" s="12" t="s">
        <v>447</v>
      </c>
    </row>
    <row r="301" spans="1:21" x14ac:dyDescent="0.35">
      <c r="A301" s="4">
        <v>44453</v>
      </c>
      <c r="B301" s="5">
        <f t="shared" si="53"/>
        <v>9</v>
      </c>
      <c r="C301" s="5">
        <f t="shared" si="54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58"/>
        <v>44498</v>
      </c>
      <c r="L301" s="19">
        <f t="shared" si="56"/>
        <v>10</v>
      </c>
      <c r="M301" s="19">
        <f t="shared" si="57"/>
        <v>2021</v>
      </c>
      <c r="N301" s="7">
        <v>5610</v>
      </c>
      <c r="O301" s="7">
        <f>-1400-1400-1400-1400-10</f>
        <v>-5610</v>
      </c>
      <c r="P301" s="7">
        <f t="shared" si="55"/>
        <v>0</v>
      </c>
      <c r="Q301" s="8">
        <f t="shared" si="51"/>
        <v>421472.14999999991</v>
      </c>
      <c r="R301" s="43" t="s">
        <v>91</v>
      </c>
      <c r="S301" s="108" t="s">
        <v>493</v>
      </c>
      <c r="T301" s="91"/>
      <c r="U301" s="22"/>
    </row>
    <row r="302" spans="1:21" x14ac:dyDescent="0.35">
      <c r="A302" s="4">
        <v>44453</v>
      </c>
      <c r="B302" s="5">
        <f t="shared" si="53"/>
        <v>9</v>
      </c>
      <c r="C302" s="5">
        <f t="shared" si="54"/>
        <v>2021</v>
      </c>
      <c r="D302" s="5" t="s">
        <v>377</v>
      </c>
      <c r="E302" s="5" t="s">
        <v>19</v>
      </c>
      <c r="F302" s="1" t="s">
        <v>20</v>
      </c>
      <c r="G302" s="95" t="s">
        <v>56</v>
      </c>
      <c r="H302" s="5">
        <v>4</v>
      </c>
      <c r="I302" s="5" t="s">
        <v>72</v>
      </c>
      <c r="J302" s="5">
        <v>45</v>
      </c>
      <c r="K302" s="4">
        <f t="shared" si="58"/>
        <v>44498</v>
      </c>
      <c r="L302" s="19">
        <f t="shared" si="56"/>
        <v>10</v>
      </c>
      <c r="M302" s="19">
        <f t="shared" si="57"/>
        <v>2021</v>
      </c>
      <c r="N302" s="7">
        <v>200</v>
      </c>
      <c r="O302" s="7">
        <f t="shared" ref="O302:O320" si="59">-N302</f>
        <v>-200</v>
      </c>
      <c r="P302" s="7">
        <f t="shared" si="55"/>
        <v>0</v>
      </c>
      <c r="Q302" s="8">
        <f t="shared" si="51"/>
        <v>421672.14999999991</v>
      </c>
      <c r="R302" s="43" t="s">
        <v>91</v>
      </c>
      <c r="S302" s="108" t="s">
        <v>495</v>
      </c>
      <c r="T302" s="91"/>
      <c r="U302" s="22"/>
    </row>
    <row r="303" spans="1:21" x14ac:dyDescent="0.35">
      <c r="A303" s="4">
        <v>44453</v>
      </c>
      <c r="B303" s="5">
        <f t="shared" si="53"/>
        <v>9</v>
      </c>
      <c r="C303" s="5">
        <f t="shared" si="54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58"/>
        <v>44498</v>
      </c>
      <c r="L303" s="19">
        <f t="shared" si="56"/>
        <v>10</v>
      </c>
      <c r="M303" s="19">
        <f t="shared" si="57"/>
        <v>2021</v>
      </c>
      <c r="N303" s="7">
        <v>600</v>
      </c>
      <c r="O303" s="7">
        <f t="shared" si="59"/>
        <v>-600</v>
      </c>
      <c r="P303" s="7">
        <f t="shared" si="55"/>
        <v>0</v>
      </c>
      <c r="Q303" s="8">
        <f t="shared" si="51"/>
        <v>422272.14999999991</v>
      </c>
      <c r="R303" s="43" t="s">
        <v>91</v>
      </c>
      <c r="S303" s="71" t="s">
        <v>494</v>
      </c>
      <c r="T303" s="91"/>
      <c r="U303" s="22"/>
    </row>
    <row r="304" spans="1:21" x14ac:dyDescent="0.35">
      <c r="A304" s="4">
        <v>44453</v>
      </c>
      <c r="B304" s="5">
        <f t="shared" si="53"/>
        <v>9</v>
      </c>
      <c r="C304" s="5">
        <f t="shared" si="54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si="58"/>
        <v>44498</v>
      </c>
      <c r="L304" s="19">
        <f t="shared" si="56"/>
        <v>10</v>
      </c>
      <c r="M304" s="19">
        <f t="shared" si="57"/>
        <v>2021</v>
      </c>
      <c r="N304" s="7">
        <v>45</v>
      </c>
      <c r="O304" s="7">
        <f t="shared" si="59"/>
        <v>-45</v>
      </c>
      <c r="P304" s="7">
        <f t="shared" si="55"/>
        <v>0</v>
      </c>
      <c r="Q304" s="8">
        <f t="shared" si="51"/>
        <v>422317.14999999991</v>
      </c>
      <c r="R304" s="43" t="s">
        <v>91</v>
      </c>
      <c r="S304" s="71" t="s">
        <v>496</v>
      </c>
      <c r="T304" s="91"/>
      <c r="U304" s="22"/>
    </row>
    <row r="305" spans="1:21" ht="29" x14ac:dyDescent="0.35">
      <c r="A305" s="4">
        <v>44453</v>
      </c>
      <c r="B305" s="5">
        <f t="shared" si="53"/>
        <v>9</v>
      </c>
      <c r="C305" s="5">
        <f t="shared" si="54"/>
        <v>2021</v>
      </c>
      <c r="D305" s="5" t="s">
        <v>377</v>
      </c>
      <c r="E305" s="5" t="s">
        <v>19</v>
      </c>
      <c r="F305" s="1" t="s">
        <v>20</v>
      </c>
      <c r="G305" s="86" t="s">
        <v>101</v>
      </c>
      <c r="H305" s="5">
        <v>1</v>
      </c>
      <c r="I305" s="5" t="s">
        <v>72</v>
      </c>
      <c r="J305" s="5">
        <v>45</v>
      </c>
      <c r="K305" s="4">
        <f t="shared" si="58"/>
        <v>44498</v>
      </c>
      <c r="L305" s="19">
        <f t="shared" si="56"/>
        <v>10</v>
      </c>
      <c r="M305" s="19">
        <f t="shared" si="57"/>
        <v>2021</v>
      </c>
      <c r="N305" s="7">
        <v>459</v>
      </c>
      <c r="O305" s="7">
        <f t="shared" si="59"/>
        <v>-459</v>
      </c>
      <c r="P305" s="7">
        <f t="shared" si="55"/>
        <v>0</v>
      </c>
      <c r="Q305" s="8">
        <f t="shared" si="51"/>
        <v>422776.14999999991</v>
      </c>
      <c r="R305" s="43" t="s">
        <v>91</v>
      </c>
      <c r="S305" s="114" t="s">
        <v>497</v>
      </c>
      <c r="T305" s="91"/>
      <c r="U305" s="22"/>
    </row>
    <row r="306" spans="1:21" x14ac:dyDescent="0.35">
      <c r="A306" s="4">
        <v>44453</v>
      </c>
      <c r="B306" s="5">
        <f t="shared" si="53"/>
        <v>9</v>
      </c>
      <c r="C306" s="5">
        <f t="shared" si="54"/>
        <v>2021</v>
      </c>
      <c r="D306" s="5" t="s">
        <v>378</v>
      </c>
      <c r="E306" s="5" t="s">
        <v>63</v>
      </c>
      <c r="F306" s="1" t="s">
        <v>64</v>
      </c>
      <c r="G306" s="97" t="s">
        <v>309</v>
      </c>
      <c r="H306" s="5">
        <v>6</v>
      </c>
      <c r="I306" s="5" t="s">
        <v>50</v>
      </c>
      <c r="J306" s="5">
        <v>120</v>
      </c>
      <c r="K306" s="4">
        <f t="shared" si="58"/>
        <v>44573</v>
      </c>
      <c r="L306" s="19">
        <f t="shared" si="56"/>
        <v>1</v>
      </c>
      <c r="M306" s="19">
        <f t="shared" si="57"/>
        <v>2022</v>
      </c>
      <c r="N306" s="7">
        <v>10428</v>
      </c>
      <c r="O306" s="7">
        <f t="shared" si="59"/>
        <v>-10428</v>
      </c>
      <c r="P306" s="7">
        <f t="shared" si="55"/>
        <v>0</v>
      </c>
      <c r="Q306" s="8">
        <f t="shared" si="51"/>
        <v>433204.14999999991</v>
      </c>
      <c r="R306" s="43" t="s">
        <v>91</v>
      </c>
      <c r="S306" s="12" t="s">
        <v>532</v>
      </c>
    </row>
    <row r="307" spans="1:21" x14ac:dyDescent="0.35">
      <c r="A307" s="4">
        <v>44453</v>
      </c>
      <c r="B307" s="5">
        <f t="shared" si="53"/>
        <v>9</v>
      </c>
      <c r="C307" s="5">
        <f t="shared" si="54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58"/>
        <v>44573</v>
      </c>
      <c r="L307" s="19">
        <f t="shared" si="56"/>
        <v>1</v>
      </c>
      <c r="M307" s="19">
        <f t="shared" si="57"/>
        <v>2022</v>
      </c>
      <c r="N307" s="7">
        <v>2550</v>
      </c>
      <c r="O307" s="7">
        <f t="shared" si="59"/>
        <v>-2550</v>
      </c>
      <c r="P307" s="7">
        <f t="shared" si="55"/>
        <v>0</v>
      </c>
      <c r="Q307" s="8">
        <f t="shared" si="51"/>
        <v>435754.14999999991</v>
      </c>
      <c r="R307" s="43" t="s">
        <v>91</v>
      </c>
      <c r="S307" s="12" t="s">
        <v>532</v>
      </c>
    </row>
    <row r="308" spans="1:21" x14ac:dyDescent="0.35">
      <c r="A308" s="4">
        <v>44453</v>
      </c>
      <c r="B308" s="5">
        <f t="shared" si="53"/>
        <v>9</v>
      </c>
      <c r="C308" s="5">
        <f t="shared" si="54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58"/>
        <v>44573</v>
      </c>
      <c r="L308" s="19">
        <f t="shared" si="56"/>
        <v>1</v>
      </c>
      <c r="M308" s="19">
        <f t="shared" si="57"/>
        <v>2022</v>
      </c>
      <c r="N308" s="7">
        <v>550</v>
      </c>
      <c r="O308" s="7">
        <f t="shared" si="59"/>
        <v>-550</v>
      </c>
      <c r="P308" s="7">
        <f t="shared" si="55"/>
        <v>0</v>
      </c>
      <c r="Q308" s="8">
        <f t="shared" si="51"/>
        <v>436304.14999999991</v>
      </c>
      <c r="R308" s="43" t="s">
        <v>91</v>
      </c>
      <c r="S308" s="12" t="s">
        <v>532</v>
      </c>
    </row>
    <row r="309" spans="1:21" x14ac:dyDescent="0.35">
      <c r="A309" s="4">
        <v>44453</v>
      </c>
      <c r="B309" s="5">
        <f t="shared" si="53"/>
        <v>9</v>
      </c>
      <c r="C309" s="5">
        <f t="shared" si="54"/>
        <v>2021</v>
      </c>
      <c r="D309" s="5" t="s">
        <v>378</v>
      </c>
      <c r="E309" s="5" t="s">
        <v>63</v>
      </c>
      <c r="F309" s="1" t="s">
        <v>64</v>
      </c>
      <c r="G309" s="92" t="s">
        <v>387</v>
      </c>
      <c r="H309" s="16">
        <v>4</v>
      </c>
      <c r="I309" s="5" t="s">
        <v>50</v>
      </c>
      <c r="J309" s="5">
        <v>120</v>
      </c>
      <c r="K309" s="4">
        <f t="shared" si="58"/>
        <v>44573</v>
      </c>
      <c r="L309" s="19">
        <f t="shared" si="56"/>
        <v>1</v>
      </c>
      <c r="M309" s="19">
        <f t="shared" si="57"/>
        <v>2022</v>
      </c>
      <c r="N309" s="7">
        <v>320</v>
      </c>
      <c r="O309" s="7">
        <f t="shared" si="59"/>
        <v>-320</v>
      </c>
      <c r="P309" s="7">
        <f t="shared" si="55"/>
        <v>0</v>
      </c>
      <c r="Q309" s="8">
        <f t="shared" si="51"/>
        <v>436624.14999999991</v>
      </c>
      <c r="R309" s="43" t="s">
        <v>91</v>
      </c>
      <c r="S309" s="12" t="s">
        <v>532</v>
      </c>
    </row>
    <row r="310" spans="1:21" x14ac:dyDescent="0.35">
      <c r="A310" s="4">
        <v>44453</v>
      </c>
      <c r="B310" s="5">
        <f t="shared" si="53"/>
        <v>9</v>
      </c>
      <c r="C310" s="5">
        <f t="shared" si="54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58"/>
        <v>44573</v>
      </c>
      <c r="L310" s="19">
        <f t="shared" si="56"/>
        <v>1</v>
      </c>
      <c r="M310" s="19">
        <f t="shared" si="57"/>
        <v>2022</v>
      </c>
      <c r="N310" s="7">
        <v>360</v>
      </c>
      <c r="O310" s="7">
        <f t="shared" si="59"/>
        <v>-360</v>
      </c>
      <c r="P310" s="7">
        <f t="shared" si="55"/>
        <v>0</v>
      </c>
      <c r="Q310" s="8">
        <f t="shared" si="51"/>
        <v>436984.14999999991</v>
      </c>
      <c r="R310" s="43" t="s">
        <v>91</v>
      </c>
      <c r="S310" s="12" t="s">
        <v>532</v>
      </c>
    </row>
    <row r="311" spans="1:21" x14ac:dyDescent="0.35">
      <c r="A311" s="4">
        <v>44460</v>
      </c>
      <c r="B311" s="5">
        <f t="shared" si="53"/>
        <v>9</v>
      </c>
      <c r="C311" s="5">
        <f t="shared" si="54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58"/>
        <v>44460</v>
      </c>
      <c r="L311" s="19">
        <f t="shared" si="56"/>
        <v>9</v>
      </c>
      <c r="M311" s="19">
        <f t="shared" si="57"/>
        <v>2021</v>
      </c>
      <c r="N311" s="7">
        <v>6952</v>
      </c>
      <c r="O311" s="7">
        <f t="shared" si="59"/>
        <v>-6952</v>
      </c>
      <c r="P311" s="7">
        <f t="shared" si="55"/>
        <v>0</v>
      </c>
      <c r="Q311" s="8">
        <f t="shared" si="51"/>
        <v>443936.14999999991</v>
      </c>
      <c r="R311" s="43" t="s">
        <v>5</v>
      </c>
      <c r="S311" s="12" t="s">
        <v>399</v>
      </c>
    </row>
    <row r="312" spans="1:21" x14ac:dyDescent="0.35">
      <c r="A312" s="4">
        <v>44460</v>
      </c>
      <c r="B312" s="5">
        <f t="shared" si="53"/>
        <v>9</v>
      </c>
      <c r="C312" s="5">
        <f t="shared" si="54"/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58"/>
        <v>44460</v>
      </c>
      <c r="L312" s="19">
        <f t="shared" si="56"/>
        <v>9</v>
      </c>
      <c r="M312" s="19">
        <f t="shared" si="57"/>
        <v>2021</v>
      </c>
      <c r="N312" s="7">
        <v>2400</v>
      </c>
      <c r="O312" s="7">
        <f t="shared" si="59"/>
        <v>-2400</v>
      </c>
      <c r="P312" s="7">
        <f t="shared" si="55"/>
        <v>0</v>
      </c>
      <c r="Q312" s="8">
        <f t="shared" si="51"/>
        <v>446336.14999999991</v>
      </c>
      <c r="R312" s="43" t="s">
        <v>5</v>
      </c>
      <c r="S312" s="12" t="s">
        <v>399</v>
      </c>
    </row>
    <row r="313" spans="1:21" x14ac:dyDescent="0.35">
      <c r="A313" s="4">
        <v>44460</v>
      </c>
      <c r="B313" s="5">
        <f t="shared" si="53"/>
        <v>9</v>
      </c>
      <c r="C313" s="5">
        <f t="shared" si="54"/>
        <v>2021</v>
      </c>
      <c r="D313" s="5" t="s">
        <v>379</v>
      </c>
      <c r="E313" s="5" t="s">
        <v>380</v>
      </c>
      <c r="F313" s="1" t="s">
        <v>381</v>
      </c>
      <c r="G313" s="92" t="s">
        <v>387</v>
      </c>
      <c r="H313" s="16">
        <v>3</v>
      </c>
      <c r="I313" s="5" t="s">
        <v>5</v>
      </c>
      <c r="J313" s="5">
        <v>0</v>
      </c>
      <c r="K313" s="4">
        <f t="shared" si="58"/>
        <v>44460</v>
      </c>
      <c r="L313" s="19">
        <f t="shared" si="56"/>
        <v>9</v>
      </c>
      <c r="M313" s="19">
        <f t="shared" si="57"/>
        <v>2021</v>
      </c>
      <c r="N313" s="7">
        <v>240</v>
      </c>
      <c r="O313" s="7">
        <f t="shared" si="59"/>
        <v>-240</v>
      </c>
      <c r="P313" s="7">
        <f t="shared" si="55"/>
        <v>0</v>
      </c>
      <c r="Q313" s="8">
        <f t="shared" si="51"/>
        <v>446576.14999999991</v>
      </c>
      <c r="R313" s="43" t="s">
        <v>5</v>
      </c>
      <c r="S313" s="12" t="s">
        <v>399</v>
      </c>
    </row>
    <row r="314" spans="1:21" x14ac:dyDescent="0.35">
      <c r="A314" s="4">
        <v>44464</v>
      </c>
      <c r="B314" s="5">
        <f t="shared" si="53"/>
        <v>9</v>
      </c>
      <c r="C314" s="5">
        <f t="shared" si="54"/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58"/>
        <v>44464</v>
      </c>
      <c r="L314" s="19">
        <f t="shared" si="56"/>
        <v>9</v>
      </c>
      <c r="M314" s="19">
        <f t="shared" si="57"/>
        <v>2021</v>
      </c>
      <c r="N314" s="7">
        <v>1870</v>
      </c>
      <c r="O314" s="7">
        <f t="shared" si="59"/>
        <v>-1870</v>
      </c>
      <c r="P314" s="7">
        <f t="shared" si="55"/>
        <v>0</v>
      </c>
      <c r="Q314" s="8">
        <f t="shared" si="51"/>
        <v>448446.14999999991</v>
      </c>
      <c r="R314" s="43" t="s">
        <v>5</v>
      </c>
      <c r="S314" s="12" t="s">
        <v>439</v>
      </c>
    </row>
    <row r="315" spans="1:21" x14ac:dyDescent="0.35">
      <c r="A315" s="4">
        <v>44466</v>
      </c>
      <c r="B315" s="5">
        <f t="shared" si="53"/>
        <v>9</v>
      </c>
      <c r="C315" s="5">
        <f t="shared" si="54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si="58"/>
        <v>44586</v>
      </c>
      <c r="L315" s="19">
        <f t="shared" si="56"/>
        <v>1</v>
      </c>
      <c r="M315" s="19">
        <f t="shared" si="57"/>
        <v>2022</v>
      </c>
      <c r="N315" s="7">
        <v>8690</v>
      </c>
      <c r="O315" s="7">
        <f t="shared" si="59"/>
        <v>-8690</v>
      </c>
      <c r="P315" s="7">
        <f t="shared" si="55"/>
        <v>0</v>
      </c>
      <c r="Q315" s="8">
        <f t="shared" si="51"/>
        <v>457136.14999999991</v>
      </c>
      <c r="R315" s="43" t="s">
        <v>91</v>
      </c>
      <c r="S315" s="1" t="s">
        <v>584</v>
      </c>
    </row>
    <row r="316" spans="1:21" x14ac:dyDescent="0.35">
      <c r="A316" s="4">
        <v>44466</v>
      </c>
      <c r="B316" s="5">
        <f t="shared" si="53"/>
        <v>9</v>
      </c>
      <c r="C316" s="5">
        <f t="shared" si="54"/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58"/>
        <v>44586</v>
      </c>
      <c r="L316" s="19">
        <f t="shared" si="56"/>
        <v>1</v>
      </c>
      <c r="M316" s="19">
        <f t="shared" si="57"/>
        <v>2022</v>
      </c>
      <c r="N316" s="7">
        <v>1738</v>
      </c>
      <c r="O316" s="7">
        <f t="shared" si="59"/>
        <v>-1738</v>
      </c>
      <c r="P316" s="7">
        <f t="shared" si="55"/>
        <v>0</v>
      </c>
      <c r="Q316" s="8">
        <f t="shared" si="51"/>
        <v>458874.14999999991</v>
      </c>
      <c r="R316" s="43" t="s">
        <v>91</v>
      </c>
      <c r="S316" s="1" t="s">
        <v>584</v>
      </c>
    </row>
    <row r="317" spans="1:21" x14ac:dyDescent="0.35">
      <c r="A317" s="4">
        <v>44466</v>
      </c>
      <c r="B317" s="5">
        <f t="shared" si="53"/>
        <v>9</v>
      </c>
      <c r="C317" s="5">
        <f t="shared" si="54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58"/>
        <v>44586</v>
      </c>
      <c r="L317" s="19">
        <f t="shared" si="56"/>
        <v>1</v>
      </c>
      <c r="M317" s="19">
        <f t="shared" si="57"/>
        <v>2022</v>
      </c>
      <c r="N317" s="7">
        <v>2016</v>
      </c>
      <c r="O317" s="7">
        <f t="shared" si="59"/>
        <v>-2016</v>
      </c>
      <c r="P317" s="7">
        <f t="shared" si="55"/>
        <v>0</v>
      </c>
      <c r="Q317" s="8">
        <f t="shared" si="51"/>
        <v>460890.14999999991</v>
      </c>
      <c r="R317" s="43" t="s">
        <v>91</v>
      </c>
      <c r="S317" s="1" t="s">
        <v>584</v>
      </c>
    </row>
    <row r="318" spans="1:21" x14ac:dyDescent="0.35">
      <c r="A318" s="4">
        <v>44466</v>
      </c>
      <c r="B318" s="5">
        <f t="shared" si="53"/>
        <v>9</v>
      </c>
      <c r="C318" s="5">
        <f t="shared" si="54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58"/>
        <v>44586</v>
      </c>
      <c r="L318" s="19">
        <f t="shared" si="56"/>
        <v>1</v>
      </c>
      <c r="M318" s="19">
        <f t="shared" si="57"/>
        <v>2022</v>
      </c>
      <c r="N318" s="7">
        <v>80</v>
      </c>
      <c r="O318" s="7">
        <f t="shared" si="59"/>
        <v>-80</v>
      </c>
      <c r="P318" s="7">
        <f t="shared" si="55"/>
        <v>0</v>
      </c>
      <c r="Q318" s="8">
        <f t="shared" si="51"/>
        <v>460970.14999999991</v>
      </c>
      <c r="R318" s="43" t="s">
        <v>91</v>
      </c>
      <c r="S318" s="1" t="s">
        <v>584</v>
      </c>
    </row>
    <row r="319" spans="1:21" x14ac:dyDescent="0.35">
      <c r="A319" s="4">
        <v>44467</v>
      </c>
      <c r="B319" s="5">
        <f t="shared" si="53"/>
        <v>9</v>
      </c>
      <c r="C319" s="5">
        <f t="shared" si="54"/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58"/>
        <v>44467</v>
      </c>
      <c r="L319" s="19">
        <f t="shared" si="56"/>
        <v>9</v>
      </c>
      <c r="M319" s="19">
        <f t="shared" si="57"/>
        <v>2021</v>
      </c>
      <c r="N319" s="7">
        <v>1826</v>
      </c>
      <c r="O319" s="7">
        <f t="shared" si="59"/>
        <v>-1826</v>
      </c>
      <c r="P319" s="7">
        <f t="shared" si="55"/>
        <v>0</v>
      </c>
      <c r="Q319" s="8">
        <f t="shared" si="51"/>
        <v>462796.14999999991</v>
      </c>
      <c r="R319" s="43" t="s">
        <v>91</v>
      </c>
      <c r="S319" s="12" t="s">
        <v>440</v>
      </c>
    </row>
    <row r="320" spans="1:21" x14ac:dyDescent="0.35">
      <c r="A320" s="4">
        <v>44469</v>
      </c>
      <c r="B320" s="5">
        <f t="shared" si="53"/>
        <v>9</v>
      </c>
      <c r="C320" s="5">
        <f t="shared" si="54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58"/>
        <v>44589</v>
      </c>
      <c r="L320" s="19">
        <f t="shared" si="56"/>
        <v>1</v>
      </c>
      <c r="M320" s="19">
        <f t="shared" si="57"/>
        <v>2022</v>
      </c>
      <c r="N320" s="7">
        <v>240</v>
      </c>
      <c r="O320" s="7">
        <f t="shared" si="59"/>
        <v>-240</v>
      </c>
      <c r="P320" s="7">
        <f t="shared" si="55"/>
        <v>0</v>
      </c>
      <c r="Q320" s="8">
        <f t="shared" si="51"/>
        <v>463036.14999999991</v>
      </c>
      <c r="R320" s="43" t="s">
        <v>91</v>
      </c>
      <c r="S320" s="1" t="s">
        <v>584</v>
      </c>
    </row>
    <row r="321" spans="1:19" x14ac:dyDescent="0.35">
      <c r="A321" s="4">
        <v>44470</v>
      </c>
      <c r="B321" s="5">
        <f t="shared" si="53"/>
        <v>10</v>
      </c>
      <c r="C321" s="5">
        <f t="shared" si="54"/>
        <v>2021</v>
      </c>
      <c r="D321" s="5" t="s">
        <v>404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58"/>
        <v>44470</v>
      </c>
      <c r="L321" s="5">
        <f t="shared" si="56"/>
        <v>10</v>
      </c>
      <c r="M321" s="5">
        <f t="shared" si="57"/>
        <v>2021</v>
      </c>
      <c r="N321" s="7">
        <v>240</v>
      </c>
      <c r="O321" s="7">
        <f>SUM(-N321)</f>
        <v>-240</v>
      </c>
      <c r="P321" s="7">
        <f t="shared" si="55"/>
        <v>0</v>
      </c>
      <c r="Q321" s="8">
        <f t="shared" si="51"/>
        <v>463276.14999999991</v>
      </c>
      <c r="R321" s="5" t="s">
        <v>5</v>
      </c>
      <c r="S321" s="1" t="s">
        <v>487</v>
      </c>
    </row>
    <row r="322" spans="1:19" x14ac:dyDescent="0.35">
      <c r="A322" s="4">
        <v>44471</v>
      </c>
      <c r="B322" s="5">
        <f t="shared" si="53"/>
        <v>10</v>
      </c>
      <c r="C322" s="5">
        <f t="shared" si="54"/>
        <v>2021</v>
      </c>
      <c r="D322" s="5" t="s">
        <v>405</v>
      </c>
      <c r="E322" s="5" t="s">
        <v>406</v>
      </c>
      <c r="F322" s="1" t="s">
        <v>407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58"/>
        <v>44471</v>
      </c>
      <c r="L322" s="5">
        <f t="shared" si="56"/>
        <v>10</v>
      </c>
      <c r="M322" s="5">
        <f t="shared" si="57"/>
        <v>2021</v>
      </c>
      <c r="N322" s="7">
        <v>3696</v>
      </c>
      <c r="O322" s="7">
        <f t="shared" ref="O322:O330" si="60">-N322</f>
        <v>-3696</v>
      </c>
      <c r="P322" s="7">
        <f t="shared" si="55"/>
        <v>0</v>
      </c>
      <c r="Q322" s="8">
        <f t="shared" si="51"/>
        <v>466972.14999999991</v>
      </c>
      <c r="R322" s="5" t="s">
        <v>5</v>
      </c>
      <c r="S322" s="1" t="s">
        <v>437</v>
      </c>
    </row>
    <row r="323" spans="1:19" x14ac:dyDescent="0.35">
      <c r="A323" s="4">
        <v>44471</v>
      </c>
      <c r="B323" s="5">
        <f t="shared" si="53"/>
        <v>10</v>
      </c>
      <c r="C323" s="5">
        <f t="shared" si="54"/>
        <v>2021</v>
      </c>
      <c r="D323" s="5" t="s">
        <v>405</v>
      </c>
      <c r="E323" s="5" t="s">
        <v>406</v>
      </c>
      <c r="F323" s="1" t="s">
        <v>407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ref="K323:K354" si="61">A323+J323</f>
        <v>44471</v>
      </c>
      <c r="L323" s="5">
        <f t="shared" si="56"/>
        <v>10</v>
      </c>
      <c r="M323" s="5">
        <f t="shared" si="57"/>
        <v>2021</v>
      </c>
      <c r="N323" s="7">
        <v>475.2</v>
      </c>
      <c r="O323" s="7">
        <f t="shared" si="60"/>
        <v>-475.2</v>
      </c>
      <c r="P323" s="7">
        <f t="shared" si="55"/>
        <v>0</v>
      </c>
      <c r="Q323" s="8">
        <f t="shared" ref="Q323:Q386" si="62">SUM(Q322+N323)</f>
        <v>467447.34999999992</v>
      </c>
      <c r="R323" s="5" t="s">
        <v>5</v>
      </c>
      <c r="S323" s="1" t="s">
        <v>437</v>
      </c>
    </row>
    <row r="324" spans="1:19" x14ac:dyDescent="0.35">
      <c r="A324" s="4">
        <v>44471</v>
      </c>
      <c r="B324" s="5">
        <f t="shared" si="53"/>
        <v>10</v>
      </c>
      <c r="C324" s="5">
        <f t="shared" si="54"/>
        <v>2021</v>
      </c>
      <c r="D324" s="5" t="s">
        <v>405</v>
      </c>
      <c r="E324" s="5" t="s">
        <v>406</v>
      </c>
      <c r="F324" s="1" t="s">
        <v>407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61"/>
        <v>44471</v>
      </c>
      <c r="L324" s="5">
        <f t="shared" si="56"/>
        <v>10</v>
      </c>
      <c r="M324" s="5">
        <f t="shared" si="57"/>
        <v>2021</v>
      </c>
      <c r="N324" s="7">
        <v>720</v>
      </c>
      <c r="O324" s="7">
        <f t="shared" si="60"/>
        <v>-720</v>
      </c>
      <c r="P324" s="7">
        <f t="shared" si="55"/>
        <v>0</v>
      </c>
      <c r="Q324" s="8">
        <f t="shared" si="62"/>
        <v>468167.34999999992</v>
      </c>
      <c r="R324" s="5" t="s">
        <v>5</v>
      </c>
      <c r="S324" s="1" t="s">
        <v>437</v>
      </c>
    </row>
    <row r="325" spans="1:19" x14ac:dyDescent="0.35">
      <c r="A325" s="4">
        <v>44471</v>
      </c>
      <c r="B325" s="5">
        <f t="shared" si="53"/>
        <v>10</v>
      </c>
      <c r="C325" s="5">
        <f t="shared" si="54"/>
        <v>2021</v>
      </c>
      <c r="D325" s="5" t="s">
        <v>405</v>
      </c>
      <c r="E325" s="5" t="s">
        <v>406</v>
      </c>
      <c r="F325" s="1" t="s">
        <v>407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61"/>
        <v>44471</v>
      </c>
      <c r="L325" s="5">
        <f t="shared" si="56"/>
        <v>10</v>
      </c>
      <c r="M325" s="5">
        <f t="shared" si="57"/>
        <v>2021</v>
      </c>
      <c r="N325" s="7">
        <v>165</v>
      </c>
      <c r="O325" s="7">
        <f t="shared" si="60"/>
        <v>-165</v>
      </c>
      <c r="P325" s="7">
        <f t="shared" si="55"/>
        <v>0</v>
      </c>
      <c r="Q325" s="8">
        <f t="shared" si="62"/>
        <v>468332.34999999992</v>
      </c>
      <c r="R325" s="5" t="s">
        <v>5</v>
      </c>
      <c r="S325" s="1" t="s">
        <v>437</v>
      </c>
    </row>
    <row r="326" spans="1:19" x14ac:dyDescent="0.35">
      <c r="A326" s="4">
        <v>44474</v>
      </c>
      <c r="B326" s="5">
        <f t="shared" si="53"/>
        <v>10</v>
      </c>
      <c r="C326" s="5">
        <f t="shared" si="54"/>
        <v>2021</v>
      </c>
      <c r="D326" s="5" t="s">
        <v>408</v>
      </c>
      <c r="E326" s="5" t="s">
        <v>406</v>
      </c>
      <c r="F326" s="1" t="s">
        <v>407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61"/>
        <v>44474</v>
      </c>
      <c r="L326" s="5">
        <f t="shared" si="56"/>
        <v>10</v>
      </c>
      <c r="M326" s="5">
        <f t="shared" si="57"/>
        <v>2021</v>
      </c>
      <c r="N326" s="7">
        <v>100</v>
      </c>
      <c r="O326" s="7">
        <f t="shared" si="60"/>
        <v>-100</v>
      </c>
      <c r="P326" s="7">
        <f t="shared" si="55"/>
        <v>0</v>
      </c>
      <c r="Q326" s="8">
        <f t="shared" si="62"/>
        <v>468432.34999999992</v>
      </c>
      <c r="R326" s="5" t="s">
        <v>5</v>
      </c>
      <c r="S326" s="1" t="s">
        <v>438</v>
      </c>
    </row>
    <row r="327" spans="1:19" x14ac:dyDescent="0.35">
      <c r="A327" s="4">
        <v>44474</v>
      </c>
      <c r="B327" s="5">
        <f t="shared" si="53"/>
        <v>10</v>
      </c>
      <c r="C327" s="5">
        <f t="shared" si="54"/>
        <v>2021</v>
      </c>
      <c r="D327" s="5" t="s">
        <v>409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61"/>
        <v>44594</v>
      </c>
      <c r="L327" s="5">
        <f t="shared" si="56"/>
        <v>2</v>
      </c>
      <c r="M327" s="5">
        <f t="shared" si="57"/>
        <v>2022</v>
      </c>
      <c r="N327" s="89">
        <v>10428</v>
      </c>
      <c r="O327" s="7">
        <f t="shared" si="60"/>
        <v>-10428</v>
      </c>
      <c r="P327" s="7">
        <f t="shared" si="55"/>
        <v>0</v>
      </c>
      <c r="Q327" s="8">
        <f t="shared" si="62"/>
        <v>478860.34999999992</v>
      </c>
      <c r="R327" s="5" t="s">
        <v>91</v>
      </c>
      <c r="S327" s="1" t="s">
        <v>586</v>
      </c>
    </row>
    <row r="328" spans="1:19" x14ac:dyDescent="0.35">
      <c r="A328" s="4">
        <v>44474</v>
      </c>
      <c r="B328" s="5">
        <f t="shared" si="53"/>
        <v>10</v>
      </c>
      <c r="C328" s="5">
        <f t="shared" si="54"/>
        <v>2021</v>
      </c>
      <c r="D328" s="5" t="s">
        <v>409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61"/>
        <v>44594</v>
      </c>
      <c r="L328" s="5">
        <f t="shared" si="56"/>
        <v>2</v>
      </c>
      <c r="M328" s="5">
        <f t="shared" si="57"/>
        <v>2022</v>
      </c>
      <c r="N328" s="7">
        <v>1258</v>
      </c>
      <c r="O328" s="7">
        <f t="shared" si="60"/>
        <v>-1258</v>
      </c>
      <c r="P328" s="7">
        <f t="shared" si="55"/>
        <v>0</v>
      </c>
      <c r="Q328" s="8">
        <f t="shared" si="62"/>
        <v>480118.34999999992</v>
      </c>
      <c r="R328" s="5" t="s">
        <v>91</v>
      </c>
      <c r="S328" s="1" t="s">
        <v>586</v>
      </c>
    </row>
    <row r="329" spans="1:19" x14ac:dyDescent="0.35">
      <c r="A329" s="4">
        <v>44474</v>
      </c>
      <c r="B329" s="5">
        <f t="shared" si="53"/>
        <v>10</v>
      </c>
      <c r="C329" s="5">
        <f t="shared" si="54"/>
        <v>2021</v>
      </c>
      <c r="D329" s="5" t="s">
        <v>409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61"/>
        <v>44594</v>
      </c>
      <c r="L329" s="5">
        <f t="shared" si="56"/>
        <v>2</v>
      </c>
      <c r="M329" s="5">
        <f t="shared" si="57"/>
        <v>2022</v>
      </c>
      <c r="N329" s="7">
        <v>275</v>
      </c>
      <c r="O329" s="7">
        <f t="shared" si="60"/>
        <v>-275</v>
      </c>
      <c r="P329" s="7">
        <f t="shared" si="55"/>
        <v>0</v>
      </c>
      <c r="Q329" s="8">
        <f t="shared" si="62"/>
        <v>480393.34999999992</v>
      </c>
      <c r="R329" s="5" t="s">
        <v>91</v>
      </c>
      <c r="S329" s="1" t="s">
        <v>586</v>
      </c>
    </row>
    <row r="330" spans="1:19" x14ac:dyDescent="0.35">
      <c r="A330" s="4">
        <v>44474</v>
      </c>
      <c r="B330" s="5">
        <f t="shared" si="53"/>
        <v>10</v>
      </c>
      <c r="C330" s="5">
        <f t="shared" si="54"/>
        <v>2021</v>
      </c>
      <c r="D330" s="5" t="s">
        <v>409</v>
      </c>
      <c r="E330" s="5" t="s">
        <v>63</v>
      </c>
      <c r="F330" s="1" t="s">
        <v>64</v>
      </c>
      <c r="G330" s="96" t="s">
        <v>387</v>
      </c>
      <c r="H330" s="5">
        <v>2</v>
      </c>
      <c r="I330" s="5" t="s">
        <v>50</v>
      </c>
      <c r="J330" s="5">
        <v>120</v>
      </c>
      <c r="K330" s="4">
        <f t="shared" si="61"/>
        <v>44594</v>
      </c>
      <c r="L330" s="5">
        <f t="shared" si="56"/>
        <v>2</v>
      </c>
      <c r="M330" s="5">
        <f t="shared" si="57"/>
        <v>2022</v>
      </c>
      <c r="N330" s="7">
        <v>160</v>
      </c>
      <c r="O330" s="7">
        <f t="shared" si="60"/>
        <v>-160</v>
      </c>
      <c r="P330" s="7">
        <f t="shared" si="55"/>
        <v>0</v>
      </c>
      <c r="Q330" s="8">
        <f t="shared" si="62"/>
        <v>480553.34999999992</v>
      </c>
      <c r="R330" s="5" t="s">
        <v>91</v>
      </c>
      <c r="S330" s="1" t="s">
        <v>586</v>
      </c>
    </row>
    <row r="331" spans="1:19" ht="62" x14ac:dyDescent="0.35">
      <c r="A331" s="4">
        <v>44476</v>
      </c>
      <c r="B331" s="5">
        <f t="shared" si="53"/>
        <v>10</v>
      </c>
      <c r="C331" s="5">
        <f t="shared" si="54"/>
        <v>2021</v>
      </c>
      <c r="D331" s="5" t="s">
        <v>410</v>
      </c>
      <c r="E331" s="5" t="s">
        <v>19</v>
      </c>
      <c r="F331" s="1" t="s">
        <v>20</v>
      </c>
      <c r="G331" s="2" t="s">
        <v>411</v>
      </c>
      <c r="H331" s="5">
        <v>1</v>
      </c>
      <c r="I331" s="5" t="s">
        <v>72</v>
      </c>
      <c r="J331" s="5">
        <v>45</v>
      </c>
      <c r="K331" s="4">
        <f t="shared" si="61"/>
        <v>44521</v>
      </c>
      <c r="L331" s="5">
        <f t="shared" si="56"/>
        <v>11</v>
      </c>
      <c r="M331" s="5">
        <f t="shared" si="57"/>
        <v>2021</v>
      </c>
      <c r="N331" s="7">
        <v>1870</v>
      </c>
      <c r="O331" s="7">
        <f>-1314-556</f>
        <v>-1870</v>
      </c>
      <c r="P331" s="7">
        <f t="shared" si="55"/>
        <v>0</v>
      </c>
      <c r="Q331" s="8">
        <f t="shared" si="62"/>
        <v>482423.34999999992</v>
      </c>
      <c r="R331" s="5" t="s">
        <v>91</v>
      </c>
      <c r="S331" s="113" t="s">
        <v>547</v>
      </c>
    </row>
    <row r="332" spans="1:19" ht="31" x14ac:dyDescent="0.35">
      <c r="A332" s="4">
        <v>44476</v>
      </c>
      <c r="B332" s="5">
        <f t="shared" si="53"/>
        <v>10</v>
      </c>
      <c r="C332" s="5">
        <f t="shared" si="54"/>
        <v>2021</v>
      </c>
      <c r="D332" s="5" t="s">
        <v>410</v>
      </c>
      <c r="E332" s="5" t="s">
        <v>19</v>
      </c>
      <c r="F332" s="1" t="s">
        <v>20</v>
      </c>
      <c r="G332" s="95" t="s">
        <v>56</v>
      </c>
      <c r="H332" s="5">
        <v>6</v>
      </c>
      <c r="I332" s="5" t="s">
        <v>72</v>
      </c>
      <c r="J332" s="5">
        <v>45</v>
      </c>
      <c r="K332" s="4">
        <f t="shared" si="61"/>
        <v>44521</v>
      </c>
      <c r="L332" s="5">
        <f t="shared" si="56"/>
        <v>11</v>
      </c>
      <c r="M332" s="5">
        <f t="shared" si="57"/>
        <v>2021</v>
      </c>
      <c r="N332" s="7">
        <v>300</v>
      </c>
      <c r="O332" s="7">
        <f>-N332</f>
        <v>-300</v>
      </c>
      <c r="P332" s="7">
        <f t="shared" si="55"/>
        <v>0</v>
      </c>
      <c r="Q332" s="8">
        <f t="shared" si="62"/>
        <v>482723.34999999992</v>
      </c>
      <c r="R332" s="5" t="s">
        <v>91</v>
      </c>
      <c r="S332" s="113" t="s">
        <v>546</v>
      </c>
    </row>
    <row r="333" spans="1:19" ht="31" x14ac:dyDescent="0.35">
      <c r="A333" s="4">
        <v>44476</v>
      </c>
      <c r="B333" s="5">
        <f t="shared" si="53"/>
        <v>10</v>
      </c>
      <c r="C333" s="5">
        <f t="shared" si="54"/>
        <v>2021</v>
      </c>
      <c r="D333" s="5" t="s">
        <v>410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61"/>
        <v>44521</v>
      </c>
      <c r="L333" s="5">
        <f t="shared" si="56"/>
        <v>11</v>
      </c>
      <c r="M333" s="5">
        <f t="shared" si="57"/>
        <v>2021</v>
      </c>
      <c r="N333" s="7">
        <v>160</v>
      </c>
      <c r="O333" s="7">
        <f>-N333</f>
        <v>-160</v>
      </c>
      <c r="P333" s="7">
        <f t="shared" si="55"/>
        <v>0</v>
      </c>
      <c r="Q333" s="8">
        <f t="shared" si="62"/>
        <v>482883.34999999992</v>
      </c>
      <c r="R333" s="5" t="s">
        <v>91</v>
      </c>
      <c r="S333" s="113" t="s">
        <v>533</v>
      </c>
    </row>
    <row r="334" spans="1:19" ht="62" x14ac:dyDescent="0.35">
      <c r="A334" s="4">
        <v>44477</v>
      </c>
      <c r="B334" s="5">
        <f t="shared" si="53"/>
        <v>10</v>
      </c>
      <c r="C334" s="5">
        <f t="shared" si="54"/>
        <v>2021</v>
      </c>
      <c r="D334" s="5" t="s">
        <v>412</v>
      </c>
      <c r="E334" s="5" t="s">
        <v>19</v>
      </c>
      <c r="F334" s="1" t="s">
        <v>20</v>
      </c>
      <c r="G334" s="96" t="s">
        <v>413</v>
      </c>
      <c r="H334" s="5">
        <v>1</v>
      </c>
      <c r="I334" s="5" t="s">
        <v>72</v>
      </c>
      <c r="J334" s="5">
        <v>45</v>
      </c>
      <c r="K334" s="4">
        <f t="shared" si="61"/>
        <v>44522</v>
      </c>
      <c r="L334" s="5">
        <f t="shared" si="56"/>
        <v>11</v>
      </c>
      <c r="M334" s="5">
        <f t="shared" si="57"/>
        <v>2021</v>
      </c>
      <c r="N334" s="7">
        <v>1300</v>
      </c>
      <c r="O334" s="7">
        <f>-484-816</f>
        <v>-1300</v>
      </c>
      <c r="P334" s="7">
        <f t="shared" si="55"/>
        <v>0</v>
      </c>
      <c r="Q334" s="8">
        <f t="shared" si="62"/>
        <v>484183.34999999992</v>
      </c>
      <c r="R334" s="5" t="s">
        <v>91</v>
      </c>
      <c r="S334" s="113" t="s">
        <v>534</v>
      </c>
    </row>
    <row r="335" spans="1:19" x14ac:dyDescent="0.35">
      <c r="A335" s="4">
        <v>44478</v>
      </c>
      <c r="B335" s="5">
        <f t="shared" si="53"/>
        <v>10</v>
      </c>
      <c r="C335" s="5">
        <f t="shared" si="54"/>
        <v>2021</v>
      </c>
      <c r="D335" s="5" t="s">
        <v>414</v>
      </c>
      <c r="E335" s="5" t="s">
        <v>415</v>
      </c>
      <c r="F335" s="1" t="s">
        <v>416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61"/>
        <v>44478</v>
      </c>
      <c r="L335" s="5">
        <f t="shared" si="56"/>
        <v>10</v>
      </c>
      <c r="M335" s="5">
        <f t="shared" si="57"/>
        <v>2021</v>
      </c>
      <c r="N335" s="7">
        <v>1760</v>
      </c>
      <c r="O335" s="7">
        <f t="shared" ref="O335:O375" si="63">-N335</f>
        <v>-1760</v>
      </c>
      <c r="P335" s="7">
        <f t="shared" si="55"/>
        <v>0</v>
      </c>
      <c r="Q335" s="8">
        <f t="shared" si="62"/>
        <v>485943.34999999992</v>
      </c>
      <c r="R335" s="5" t="s">
        <v>5</v>
      </c>
      <c r="S335" s="1" t="s">
        <v>438</v>
      </c>
    </row>
    <row r="336" spans="1:19" x14ac:dyDescent="0.35">
      <c r="A336" s="4">
        <v>44480</v>
      </c>
      <c r="B336" s="5">
        <f t="shared" si="53"/>
        <v>10</v>
      </c>
      <c r="C336" s="5">
        <f t="shared" si="54"/>
        <v>2021</v>
      </c>
      <c r="D336" s="5" t="s">
        <v>417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61"/>
        <v>44480</v>
      </c>
      <c r="L336" s="5">
        <f t="shared" si="56"/>
        <v>10</v>
      </c>
      <c r="M336" s="5">
        <f t="shared" si="57"/>
        <v>2021</v>
      </c>
      <c r="N336" s="7">
        <v>125</v>
      </c>
      <c r="O336" s="7">
        <f t="shared" si="63"/>
        <v>-125</v>
      </c>
      <c r="P336" s="7">
        <f t="shared" si="55"/>
        <v>0</v>
      </c>
      <c r="Q336" s="8">
        <f t="shared" si="62"/>
        <v>486068.34999999992</v>
      </c>
      <c r="R336" s="5" t="s">
        <v>5</v>
      </c>
      <c r="S336" s="1" t="s">
        <v>438</v>
      </c>
    </row>
    <row r="337" spans="1:19" x14ac:dyDescent="0.35">
      <c r="A337" s="4">
        <v>44480</v>
      </c>
      <c r="B337" s="5">
        <f t="shared" si="53"/>
        <v>10</v>
      </c>
      <c r="C337" s="5">
        <f t="shared" si="54"/>
        <v>2021</v>
      </c>
      <c r="D337" s="5" t="s">
        <v>417</v>
      </c>
      <c r="E337" s="5" t="s">
        <v>232</v>
      </c>
      <c r="F337" s="1" t="s">
        <v>233</v>
      </c>
      <c r="G337" s="96" t="s">
        <v>387</v>
      </c>
      <c r="H337" s="5">
        <v>1</v>
      </c>
      <c r="I337" s="5" t="s">
        <v>5</v>
      </c>
      <c r="J337" s="5">
        <v>0</v>
      </c>
      <c r="K337" s="4">
        <f t="shared" si="61"/>
        <v>44480</v>
      </c>
      <c r="L337" s="5">
        <f t="shared" si="56"/>
        <v>10</v>
      </c>
      <c r="M337" s="5">
        <f t="shared" si="57"/>
        <v>2021</v>
      </c>
      <c r="N337" s="7">
        <v>80</v>
      </c>
      <c r="O337" s="7">
        <f t="shared" si="63"/>
        <v>-80</v>
      </c>
      <c r="P337" s="7">
        <f t="shared" si="55"/>
        <v>0</v>
      </c>
      <c r="Q337" s="8">
        <f t="shared" si="62"/>
        <v>486148.34999999992</v>
      </c>
      <c r="R337" s="5" t="s">
        <v>5</v>
      </c>
      <c r="S337" s="1" t="s">
        <v>438</v>
      </c>
    </row>
    <row r="338" spans="1:19" x14ac:dyDescent="0.35">
      <c r="A338" s="4">
        <v>44481</v>
      </c>
      <c r="B338" s="5">
        <f t="shared" ref="B338:B401" si="64">MONTH(A338)</f>
        <v>10</v>
      </c>
      <c r="C338" s="5">
        <f t="shared" ref="C338:C401" si="65">YEAR(A338)</f>
        <v>2021</v>
      </c>
      <c r="D338" s="5" t="s">
        <v>418</v>
      </c>
      <c r="E338" s="5" t="s">
        <v>415</v>
      </c>
      <c r="F338" s="1" t="s">
        <v>416</v>
      </c>
      <c r="G338" s="92" t="s">
        <v>419</v>
      </c>
      <c r="H338" s="5">
        <v>4</v>
      </c>
      <c r="I338" s="5" t="s">
        <v>5</v>
      </c>
      <c r="J338" s="5">
        <v>0</v>
      </c>
      <c r="K338" s="4">
        <f t="shared" si="61"/>
        <v>44481</v>
      </c>
      <c r="L338" s="5">
        <f t="shared" si="56"/>
        <v>10</v>
      </c>
      <c r="M338" s="5">
        <f t="shared" si="57"/>
        <v>2021</v>
      </c>
      <c r="N338" s="7">
        <v>7650</v>
      </c>
      <c r="O338" s="7">
        <f t="shared" si="63"/>
        <v>-7650</v>
      </c>
      <c r="P338" s="7">
        <f t="shared" si="55"/>
        <v>0</v>
      </c>
      <c r="Q338" s="8">
        <f t="shared" si="62"/>
        <v>493798.34999999992</v>
      </c>
      <c r="R338" s="5" t="s">
        <v>5</v>
      </c>
      <c r="S338" s="1" t="s">
        <v>441</v>
      </c>
    </row>
    <row r="339" spans="1:19" ht="29" x14ac:dyDescent="0.35">
      <c r="A339" s="4">
        <v>44481</v>
      </c>
      <c r="B339" s="5">
        <f t="shared" si="64"/>
        <v>10</v>
      </c>
      <c r="C339" s="5">
        <f t="shared" si="65"/>
        <v>2021</v>
      </c>
      <c r="D339" s="5" t="s">
        <v>418</v>
      </c>
      <c r="E339" s="5" t="s">
        <v>415</v>
      </c>
      <c r="F339" s="1" t="s">
        <v>416</v>
      </c>
      <c r="G339" s="92" t="s">
        <v>420</v>
      </c>
      <c r="H339" s="5">
        <v>10</v>
      </c>
      <c r="I339" s="5" t="s">
        <v>5</v>
      </c>
      <c r="J339" s="5">
        <v>0</v>
      </c>
      <c r="K339" s="4">
        <f t="shared" si="61"/>
        <v>44481</v>
      </c>
      <c r="L339" s="5">
        <f t="shared" si="56"/>
        <v>10</v>
      </c>
      <c r="M339" s="5">
        <f t="shared" si="57"/>
        <v>2021</v>
      </c>
      <c r="N339" s="7">
        <v>3182</v>
      </c>
      <c r="O339" s="7">
        <f t="shared" si="63"/>
        <v>-3182</v>
      </c>
      <c r="P339" s="7">
        <f t="shared" si="55"/>
        <v>0</v>
      </c>
      <c r="Q339" s="8">
        <f t="shared" si="62"/>
        <v>496980.34999999992</v>
      </c>
      <c r="R339" s="5" t="s">
        <v>5</v>
      </c>
      <c r="S339" s="1" t="s">
        <v>441</v>
      </c>
    </row>
    <row r="340" spans="1:19" x14ac:dyDescent="0.35">
      <c r="A340" s="4">
        <v>44481</v>
      </c>
      <c r="B340" s="5">
        <f t="shared" si="64"/>
        <v>10</v>
      </c>
      <c r="C340" s="5">
        <f t="shared" si="65"/>
        <v>2021</v>
      </c>
      <c r="D340" s="5" t="s">
        <v>418</v>
      </c>
      <c r="E340" s="5" t="s">
        <v>415</v>
      </c>
      <c r="F340" s="1" t="s">
        <v>416</v>
      </c>
      <c r="G340" s="92" t="s">
        <v>66</v>
      </c>
      <c r="H340" s="5">
        <v>2</v>
      </c>
      <c r="I340" s="5" t="s">
        <v>5</v>
      </c>
      <c r="J340" s="5">
        <v>0</v>
      </c>
      <c r="K340" s="4">
        <f t="shared" si="61"/>
        <v>44481</v>
      </c>
      <c r="L340" s="5">
        <f t="shared" si="56"/>
        <v>10</v>
      </c>
      <c r="M340" s="5">
        <f t="shared" si="57"/>
        <v>2021</v>
      </c>
      <c r="N340" s="7">
        <v>125</v>
      </c>
      <c r="O340" s="7">
        <f t="shared" si="63"/>
        <v>-125</v>
      </c>
      <c r="P340" s="7">
        <f t="shared" si="55"/>
        <v>0</v>
      </c>
      <c r="Q340" s="8">
        <f t="shared" si="62"/>
        <v>497105.34999999992</v>
      </c>
      <c r="R340" s="5" t="s">
        <v>5</v>
      </c>
      <c r="S340" s="1" t="s">
        <v>441</v>
      </c>
    </row>
    <row r="341" spans="1:19" x14ac:dyDescent="0.35">
      <c r="A341" s="4">
        <v>44481</v>
      </c>
      <c r="B341" s="5">
        <f t="shared" si="64"/>
        <v>10</v>
      </c>
      <c r="C341" s="5">
        <f t="shared" si="65"/>
        <v>2021</v>
      </c>
      <c r="D341" s="5" t="s">
        <v>418</v>
      </c>
      <c r="E341" s="5" t="s">
        <v>415</v>
      </c>
      <c r="F341" s="1" t="s">
        <v>416</v>
      </c>
      <c r="G341" s="92" t="s">
        <v>387</v>
      </c>
      <c r="H341" s="5">
        <v>4</v>
      </c>
      <c r="I341" s="5" t="s">
        <v>5</v>
      </c>
      <c r="J341" s="5">
        <v>0</v>
      </c>
      <c r="K341" s="4">
        <f t="shared" si="61"/>
        <v>44481</v>
      </c>
      <c r="L341" s="5">
        <f t="shared" si="56"/>
        <v>10</v>
      </c>
      <c r="M341" s="5">
        <f t="shared" si="57"/>
        <v>2021</v>
      </c>
      <c r="N341" s="7">
        <v>320</v>
      </c>
      <c r="O341" s="7">
        <f t="shared" si="63"/>
        <v>-320</v>
      </c>
      <c r="P341" s="7">
        <f t="shared" ref="P341:P404" si="66">SUM(N341+O341)</f>
        <v>0</v>
      </c>
      <c r="Q341" s="8">
        <f t="shared" si="62"/>
        <v>497425.34999999992</v>
      </c>
      <c r="R341" s="5" t="s">
        <v>5</v>
      </c>
      <c r="S341" s="1" t="s">
        <v>441</v>
      </c>
    </row>
    <row r="342" spans="1:19" ht="29" x14ac:dyDescent="0.35">
      <c r="A342" s="4">
        <v>44481</v>
      </c>
      <c r="B342" s="5">
        <f t="shared" si="64"/>
        <v>10</v>
      </c>
      <c r="C342" s="5">
        <f t="shared" si="65"/>
        <v>2021</v>
      </c>
      <c r="D342" s="5" t="s">
        <v>418</v>
      </c>
      <c r="E342" s="5" t="s">
        <v>415</v>
      </c>
      <c r="F342" s="1" t="s">
        <v>416</v>
      </c>
      <c r="G342" s="92" t="s">
        <v>421</v>
      </c>
      <c r="H342" s="5">
        <v>4</v>
      </c>
      <c r="I342" s="5" t="s">
        <v>5</v>
      </c>
      <c r="J342" s="5">
        <v>0</v>
      </c>
      <c r="K342" s="4">
        <f t="shared" si="61"/>
        <v>44481</v>
      </c>
      <c r="L342" s="5">
        <f t="shared" si="56"/>
        <v>10</v>
      </c>
      <c r="M342" s="5">
        <f t="shared" si="57"/>
        <v>2021</v>
      </c>
      <c r="N342" s="7">
        <v>1350</v>
      </c>
      <c r="O342" s="7">
        <f t="shared" si="63"/>
        <v>-1350</v>
      </c>
      <c r="P342" s="7">
        <f t="shared" si="66"/>
        <v>0</v>
      </c>
      <c r="Q342" s="8">
        <f t="shared" si="62"/>
        <v>498775.34999999992</v>
      </c>
      <c r="R342" s="5" t="s">
        <v>5</v>
      </c>
      <c r="S342" s="1" t="s">
        <v>441</v>
      </c>
    </row>
    <row r="343" spans="1:19" x14ac:dyDescent="0.35">
      <c r="A343" s="4">
        <v>44482</v>
      </c>
      <c r="B343" s="5">
        <f t="shared" si="64"/>
        <v>10</v>
      </c>
      <c r="C343" s="5">
        <f t="shared" si="65"/>
        <v>2021</v>
      </c>
      <c r="D343" s="5" t="s">
        <v>422</v>
      </c>
      <c r="E343" s="5" t="s">
        <v>406</v>
      </c>
      <c r="F343" s="1" t="s">
        <v>407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si="61"/>
        <v>44482</v>
      </c>
      <c r="L343" s="5">
        <f t="shared" si="56"/>
        <v>10</v>
      </c>
      <c r="M343" s="5">
        <f t="shared" si="57"/>
        <v>2021</v>
      </c>
      <c r="N343" s="7">
        <v>3696</v>
      </c>
      <c r="O343" s="7">
        <f t="shared" si="63"/>
        <v>-3696</v>
      </c>
      <c r="P343" s="7">
        <f t="shared" si="66"/>
        <v>0</v>
      </c>
      <c r="Q343" s="8">
        <f t="shared" si="62"/>
        <v>502471.34999999992</v>
      </c>
      <c r="R343" s="5" t="s">
        <v>5</v>
      </c>
      <c r="S343" s="1" t="s">
        <v>442</v>
      </c>
    </row>
    <row r="344" spans="1:19" x14ac:dyDescent="0.35">
      <c r="A344" s="4">
        <v>44482</v>
      </c>
      <c r="B344" s="5">
        <f t="shared" si="64"/>
        <v>10</v>
      </c>
      <c r="C344" s="5">
        <f t="shared" si="65"/>
        <v>2021</v>
      </c>
      <c r="D344" s="5" t="s">
        <v>422</v>
      </c>
      <c r="E344" s="5" t="s">
        <v>406</v>
      </c>
      <c r="F344" s="1" t="s">
        <v>407</v>
      </c>
      <c r="G344" s="107" t="s">
        <v>486</v>
      </c>
      <c r="H344" s="5">
        <v>2</v>
      </c>
      <c r="I344" s="5" t="s">
        <v>5</v>
      </c>
      <c r="J344" s="5">
        <v>0</v>
      </c>
      <c r="K344" s="4">
        <f t="shared" si="61"/>
        <v>44482</v>
      </c>
      <c r="L344" s="5">
        <f t="shared" si="56"/>
        <v>10</v>
      </c>
      <c r="M344" s="5">
        <f t="shared" si="57"/>
        <v>2021</v>
      </c>
      <c r="N344" s="7">
        <v>950.4</v>
      </c>
      <c r="O344" s="7">
        <f t="shared" si="63"/>
        <v>-950.4</v>
      </c>
      <c r="P344" s="7">
        <f t="shared" si="66"/>
        <v>0</v>
      </c>
      <c r="Q344" s="8">
        <f t="shared" si="62"/>
        <v>503421.74999999994</v>
      </c>
      <c r="R344" s="5" t="s">
        <v>5</v>
      </c>
      <c r="S344" s="1" t="s">
        <v>442</v>
      </c>
    </row>
    <row r="345" spans="1:19" x14ac:dyDescent="0.35">
      <c r="A345" s="4">
        <v>44482</v>
      </c>
      <c r="B345" s="5">
        <f t="shared" si="64"/>
        <v>10</v>
      </c>
      <c r="C345" s="5">
        <f t="shared" si="65"/>
        <v>2021</v>
      </c>
      <c r="D345" s="5" t="s">
        <v>422</v>
      </c>
      <c r="E345" s="5" t="s">
        <v>406</v>
      </c>
      <c r="F345" s="1" t="s">
        <v>407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61"/>
        <v>44482</v>
      </c>
      <c r="L345" s="5">
        <f t="shared" si="56"/>
        <v>10</v>
      </c>
      <c r="M345" s="5">
        <f t="shared" si="57"/>
        <v>2021</v>
      </c>
      <c r="N345" s="7">
        <v>360</v>
      </c>
      <c r="O345" s="7">
        <f t="shared" si="63"/>
        <v>-360</v>
      </c>
      <c r="P345" s="7">
        <f t="shared" si="66"/>
        <v>0</v>
      </c>
      <c r="Q345" s="8">
        <f t="shared" si="62"/>
        <v>503781.74999999994</v>
      </c>
      <c r="R345" s="5" t="s">
        <v>5</v>
      </c>
      <c r="S345" s="1" t="s">
        <v>442</v>
      </c>
    </row>
    <row r="346" spans="1:19" x14ac:dyDescent="0.35">
      <c r="A346" s="4">
        <v>44483</v>
      </c>
      <c r="B346" s="5">
        <f t="shared" si="64"/>
        <v>10</v>
      </c>
      <c r="C346" s="5">
        <f t="shared" si="65"/>
        <v>2021</v>
      </c>
      <c r="D346" s="5" t="s">
        <v>423</v>
      </c>
      <c r="E346" s="5" t="s">
        <v>406</v>
      </c>
      <c r="F346" s="1" t="s">
        <v>407</v>
      </c>
      <c r="G346" s="92" t="s">
        <v>424</v>
      </c>
      <c r="H346" s="5">
        <v>6</v>
      </c>
      <c r="I346" s="5" t="s">
        <v>5</v>
      </c>
      <c r="J346" s="5">
        <v>0</v>
      </c>
      <c r="K346" s="4">
        <f t="shared" si="61"/>
        <v>44483</v>
      </c>
      <c r="L346" s="5">
        <f t="shared" si="56"/>
        <v>10</v>
      </c>
      <c r="M346" s="5">
        <f t="shared" si="57"/>
        <v>2021</v>
      </c>
      <c r="N346" s="7">
        <v>300</v>
      </c>
      <c r="O346" s="7">
        <f t="shared" si="63"/>
        <v>-300</v>
      </c>
      <c r="P346" s="7">
        <f t="shared" si="66"/>
        <v>0</v>
      </c>
      <c r="Q346" s="8">
        <f t="shared" si="62"/>
        <v>504081.74999999994</v>
      </c>
      <c r="R346" s="5" t="s">
        <v>5</v>
      </c>
      <c r="S346" s="1" t="s">
        <v>442</v>
      </c>
    </row>
    <row r="347" spans="1:19" x14ac:dyDescent="0.35">
      <c r="A347" s="4">
        <v>44483</v>
      </c>
      <c r="B347" s="5">
        <f t="shared" si="64"/>
        <v>10</v>
      </c>
      <c r="C347" s="5">
        <f t="shared" si="65"/>
        <v>2021</v>
      </c>
      <c r="D347" s="5" t="s">
        <v>423</v>
      </c>
      <c r="E347" s="5" t="s">
        <v>406</v>
      </c>
      <c r="F347" s="1" t="s">
        <v>407</v>
      </c>
      <c r="G347" s="92" t="s">
        <v>46</v>
      </c>
      <c r="H347" s="5">
        <v>1</v>
      </c>
      <c r="I347" s="5" t="s">
        <v>5</v>
      </c>
      <c r="J347" s="5">
        <v>0</v>
      </c>
      <c r="K347" s="4">
        <f t="shared" si="61"/>
        <v>44483</v>
      </c>
      <c r="L347" s="5">
        <f t="shared" si="56"/>
        <v>10</v>
      </c>
      <c r="M347" s="5">
        <f t="shared" si="57"/>
        <v>2021</v>
      </c>
      <c r="N347" s="7">
        <v>100</v>
      </c>
      <c r="O347" s="7">
        <f t="shared" si="63"/>
        <v>-100</v>
      </c>
      <c r="P347" s="7">
        <f t="shared" si="66"/>
        <v>0</v>
      </c>
      <c r="Q347" s="8">
        <f t="shared" si="62"/>
        <v>504181.74999999994</v>
      </c>
      <c r="R347" s="5" t="s">
        <v>5</v>
      </c>
      <c r="S347" s="1" t="s">
        <v>442</v>
      </c>
    </row>
    <row r="348" spans="1:19" x14ac:dyDescent="0.35">
      <c r="A348" s="4">
        <v>44483</v>
      </c>
      <c r="B348" s="5">
        <f t="shared" si="64"/>
        <v>10</v>
      </c>
      <c r="C348" s="5">
        <f t="shared" si="65"/>
        <v>2021</v>
      </c>
      <c r="D348" s="5" t="s">
        <v>425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61"/>
        <v>44543</v>
      </c>
      <c r="L348" s="5">
        <f t="shared" si="56"/>
        <v>12</v>
      </c>
      <c r="M348" s="5">
        <f t="shared" si="57"/>
        <v>2021</v>
      </c>
      <c r="N348" s="7">
        <v>5100</v>
      </c>
      <c r="O348" s="7">
        <f t="shared" si="63"/>
        <v>-5100</v>
      </c>
      <c r="P348" s="7">
        <f t="shared" si="66"/>
        <v>0</v>
      </c>
      <c r="Q348" s="8">
        <f t="shared" si="62"/>
        <v>509281.74999999994</v>
      </c>
      <c r="R348" s="5" t="s">
        <v>91</v>
      </c>
      <c r="S348" s="12" t="s">
        <v>592</v>
      </c>
    </row>
    <row r="349" spans="1:19" x14ac:dyDescent="0.35">
      <c r="A349" s="4">
        <v>44484</v>
      </c>
      <c r="B349" s="5">
        <f t="shared" si="64"/>
        <v>10</v>
      </c>
      <c r="C349" s="5">
        <f t="shared" si="65"/>
        <v>2021</v>
      </c>
      <c r="D349" s="5" t="s">
        <v>426</v>
      </c>
      <c r="E349" s="5" t="s">
        <v>263</v>
      </c>
      <c r="F349" s="1" t="s">
        <v>268</v>
      </c>
      <c r="G349" s="92" t="s">
        <v>427</v>
      </c>
      <c r="H349" s="5">
        <v>3</v>
      </c>
      <c r="I349" s="5" t="s">
        <v>5</v>
      </c>
      <c r="J349" s="5">
        <v>0</v>
      </c>
      <c r="K349" s="4">
        <f t="shared" si="61"/>
        <v>44484</v>
      </c>
      <c r="L349" s="5">
        <f t="shared" si="56"/>
        <v>10</v>
      </c>
      <c r="M349" s="5">
        <f t="shared" si="57"/>
        <v>2021</v>
      </c>
      <c r="N349" s="7">
        <v>2025</v>
      </c>
      <c r="O349" s="7">
        <f t="shared" si="63"/>
        <v>-2025</v>
      </c>
      <c r="P349" s="7">
        <f t="shared" si="66"/>
        <v>0</v>
      </c>
      <c r="Q349" s="8">
        <f t="shared" si="62"/>
        <v>511306.74999999994</v>
      </c>
      <c r="R349" s="5" t="s">
        <v>5</v>
      </c>
      <c r="S349" s="12" t="s">
        <v>444</v>
      </c>
    </row>
    <row r="350" spans="1:19" ht="29" x14ac:dyDescent="0.35">
      <c r="A350" s="4">
        <v>44484</v>
      </c>
      <c r="B350" s="5">
        <f t="shared" si="64"/>
        <v>10</v>
      </c>
      <c r="C350" s="5">
        <f t="shared" si="65"/>
        <v>2021</v>
      </c>
      <c r="D350" s="5" t="s">
        <v>426</v>
      </c>
      <c r="E350" s="5" t="s">
        <v>263</v>
      </c>
      <c r="F350" s="1" t="s">
        <v>268</v>
      </c>
      <c r="G350" s="92" t="s">
        <v>420</v>
      </c>
      <c r="H350" s="5">
        <v>2</v>
      </c>
      <c r="I350" s="5" t="s">
        <v>5</v>
      </c>
      <c r="J350" s="5">
        <v>0</v>
      </c>
      <c r="K350" s="4">
        <f t="shared" si="61"/>
        <v>44484</v>
      </c>
      <c r="L350" s="5">
        <f t="shared" si="56"/>
        <v>10</v>
      </c>
      <c r="M350" s="5">
        <f t="shared" si="57"/>
        <v>2021</v>
      </c>
      <c r="N350" s="7">
        <v>516</v>
      </c>
      <c r="O350" s="7">
        <f t="shared" si="63"/>
        <v>-516</v>
      </c>
      <c r="P350" s="7">
        <f t="shared" si="66"/>
        <v>0</v>
      </c>
      <c r="Q350" s="8">
        <f t="shared" si="62"/>
        <v>511822.74999999994</v>
      </c>
      <c r="R350" s="5" t="s">
        <v>5</v>
      </c>
      <c r="S350" s="12" t="s">
        <v>444</v>
      </c>
    </row>
    <row r="351" spans="1:19" x14ac:dyDescent="0.35">
      <c r="A351" s="4">
        <v>44484</v>
      </c>
      <c r="B351" s="5">
        <f t="shared" si="64"/>
        <v>10</v>
      </c>
      <c r="C351" s="5">
        <f t="shared" si="65"/>
        <v>2021</v>
      </c>
      <c r="D351" s="5" t="s">
        <v>426</v>
      </c>
      <c r="E351" s="5" t="s">
        <v>263</v>
      </c>
      <c r="F351" s="1" t="s">
        <v>268</v>
      </c>
      <c r="G351" s="92" t="s">
        <v>66</v>
      </c>
      <c r="H351" s="5">
        <v>1</v>
      </c>
      <c r="I351" s="5" t="s">
        <v>5</v>
      </c>
      <c r="J351" s="5">
        <v>0</v>
      </c>
      <c r="K351" s="4">
        <f t="shared" si="61"/>
        <v>44484</v>
      </c>
      <c r="L351" s="5">
        <f t="shared" ref="L351:L414" si="67">MONTH(K351)</f>
        <v>10</v>
      </c>
      <c r="M351" s="5">
        <f t="shared" ref="M351:M414" si="68">YEAR(K351)</f>
        <v>2021</v>
      </c>
      <c r="N351" s="7">
        <v>55</v>
      </c>
      <c r="O351" s="7">
        <f t="shared" si="63"/>
        <v>-55</v>
      </c>
      <c r="P351" s="7">
        <f t="shared" si="66"/>
        <v>0</v>
      </c>
      <c r="Q351" s="8">
        <f t="shared" si="62"/>
        <v>511877.74999999994</v>
      </c>
      <c r="R351" s="5" t="s">
        <v>5</v>
      </c>
      <c r="S351" s="12" t="s">
        <v>444</v>
      </c>
    </row>
    <row r="352" spans="1:19" x14ac:dyDescent="0.35">
      <c r="A352" s="4">
        <v>44484</v>
      </c>
      <c r="B352" s="5">
        <f t="shared" si="64"/>
        <v>10</v>
      </c>
      <c r="C352" s="5">
        <f t="shared" si="65"/>
        <v>2021</v>
      </c>
      <c r="D352" s="5" t="s">
        <v>426</v>
      </c>
      <c r="E352" s="5" t="s">
        <v>263</v>
      </c>
      <c r="F352" s="1" t="s">
        <v>268</v>
      </c>
      <c r="G352" s="92" t="s">
        <v>387</v>
      </c>
      <c r="H352" s="5">
        <v>1</v>
      </c>
      <c r="I352" s="5" t="s">
        <v>5</v>
      </c>
      <c r="J352" s="5">
        <v>0</v>
      </c>
      <c r="K352" s="4">
        <f t="shared" si="61"/>
        <v>44484</v>
      </c>
      <c r="L352" s="5">
        <f t="shared" si="67"/>
        <v>10</v>
      </c>
      <c r="M352" s="5">
        <f t="shared" si="68"/>
        <v>2021</v>
      </c>
      <c r="N352" s="7">
        <v>80</v>
      </c>
      <c r="O352" s="7">
        <f t="shared" si="63"/>
        <v>-80</v>
      </c>
      <c r="P352" s="7">
        <f t="shared" si="66"/>
        <v>0</v>
      </c>
      <c r="Q352" s="8">
        <f t="shared" si="62"/>
        <v>511957.74999999994</v>
      </c>
      <c r="R352" s="5" t="s">
        <v>5</v>
      </c>
      <c r="S352" s="12" t="s">
        <v>444</v>
      </c>
    </row>
    <row r="353" spans="1:19" x14ac:dyDescent="0.35">
      <c r="A353" s="4">
        <v>44484</v>
      </c>
      <c r="B353" s="5">
        <f t="shared" si="64"/>
        <v>10</v>
      </c>
      <c r="C353" s="5">
        <f t="shared" si="65"/>
        <v>2021</v>
      </c>
      <c r="D353" s="5" t="s">
        <v>430</v>
      </c>
      <c r="E353" s="5" t="s">
        <v>34</v>
      </c>
      <c r="F353" s="1" t="s">
        <v>35</v>
      </c>
      <c r="G353" s="92" t="s">
        <v>69</v>
      </c>
      <c r="H353" s="5">
        <v>1</v>
      </c>
      <c r="I353" s="5" t="s">
        <v>5</v>
      </c>
      <c r="J353" s="5">
        <v>0</v>
      </c>
      <c r="K353" s="4">
        <f t="shared" si="61"/>
        <v>44484</v>
      </c>
      <c r="L353" s="5">
        <f t="shared" si="67"/>
        <v>10</v>
      </c>
      <c r="M353" s="5">
        <f t="shared" si="68"/>
        <v>2021</v>
      </c>
      <c r="N353" s="7">
        <v>1826</v>
      </c>
      <c r="O353" s="7">
        <f t="shared" si="63"/>
        <v>-1826</v>
      </c>
      <c r="P353" s="7">
        <f t="shared" si="66"/>
        <v>0</v>
      </c>
      <c r="Q353" s="8">
        <f t="shared" si="62"/>
        <v>513783.74999999994</v>
      </c>
      <c r="R353" s="5" t="s">
        <v>5</v>
      </c>
      <c r="S353" s="12" t="s">
        <v>470</v>
      </c>
    </row>
    <row r="354" spans="1:19" x14ac:dyDescent="0.35">
      <c r="A354" s="4">
        <v>44484</v>
      </c>
      <c r="B354" s="5">
        <f t="shared" si="64"/>
        <v>10</v>
      </c>
      <c r="C354" s="5">
        <f t="shared" si="65"/>
        <v>2021</v>
      </c>
      <c r="D354" s="5" t="s">
        <v>430</v>
      </c>
      <c r="E354" s="5" t="s">
        <v>34</v>
      </c>
      <c r="F354" s="1" t="s">
        <v>35</v>
      </c>
      <c r="G354" s="92" t="s">
        <v>46</v>
      </c>
      <c r="H354" s="5">
        <v>1</v>
      </c>
      <c r="I354" s="5" t="s">
        <v>5</v>
      </c>
      <c r="J354" s="5">
        <v>0</v>
      </c>
      <c r="K354" s="4">
        <f t="shared" si="61"/>
        <v>44484</v>
      </c>
      <c r="L354" s="5">
        <f t="shared" si="67"/>
        <v>10</v>
      </c>
      <c r="M354" s="5">
        <f t="shared" si="68"/>
        <v>2021</v>
      </c>
      <c r="N354" s="7">
        <v>100</v>
      </c>
      <c r="O354" s="7">
        <f t="shared" si="63"/>
        <v>-100</v>
      </c>
      <c r="P354" s="7">
        <f t="shared" si="66"/>
        <v>0</v>
      </c>
      <c r="Q354" s="8">
        <f t="shared" si="62"/>
        <v>513883.74999999994</v>
      </c>
      <c r="R354" s="5" t="s">
        <v>5</v>
      </c>
      <c r="S354" s="12" t="s">
        <v>470</v>
      </c>
    </row>
    <row r="355" spans="1:19" ht="31" x14ac:dyDescent="0.35">
      <c r="A355" s="4">
        <v>44484</v>
      </c>
      <c r="B355" s="5">
        <f t="shared" si="64"/>
        <v>10</v>
      </c>
      <c r="C355" s="5">
        <f t="shared" si="65"/>
        <v>2021</v>
      </c>
      <c r="D355" s="5" t="s">
        <v>431</v>
      </c>
      <c r="E355" s="5" t="s">
        <v>415</v>
      </c>
      <c r="F355" s="1" t="s">
        <v>416</v>
      </c>
      <c r="G355" s="99" t="s">
        <v>224</v>
      </c>
      <c r="H355" s="5">
        <v>2</v>
      </c>
      <c r="I355" s="5" t="s">
        <v>5</v>
      </c>
      <c r="J355" s="5">
        <v>0</v>
      </c>
      <c r="K355" s="4">
        <f t="shared" ref="K355:K386" si="69">A355+J355</f>
        <v>44484</v>
      </c>
      <c r="L355" s="5">
        <f t="shared" si="67"/>
        <v>10</v>
      </c>
      <c r="M355" s="5">
        <f t="shared" si="68"/>
        <v>2021</v>
      </c>
      <c r="N355" s="7">
        <v>636.4</v>
      </c>
      <c r="O355" s="7">
        <f t="shared" si="63"/>
        <v>-636.4</v>
      </c>
      <c r="P355" s="7">
        <f t="shared" si="66"/>
        <v>0</v>
      </c>
      <c r="Q355" s="8">
        <f t="shared" si="62"/>
        <v>514520.14999999997</v>
      </c>
      <c r="R355" s="5" t="s">
        <v>5</v>
      </c>
      <c r="S355" s="1" t="s">
        <v>443</v>
      </c>
    </row>
    <row r="356" spans="1:19" ht="29" x14ac:dyDescent="0.35">
      <c r="A356" s="4">
        <v>44484</v>
      </c>
      <c r="B356" s="5">
        <f t="shared" si="64"/>
        <v>10</v>
      </c>
      <c r="C356" s="5">
        <f t="shared" si="65"/>
        <v>2021</v>
      </c>
      <c r="D356" s="5" t="s">
        <v>431</v>
      </c>
      <c r="E356" s="5" t="s">
        <v>415</v>
      </c>
      <c r="F356" s="1" t="s">
        <v>416</v>
      </c>
      <c r="G356" s="92" t="s">
        <v>421</v>
      </c>
      <c r="H356" s="5">
        <v>2</v>
      </c>
      <c r="I356" s="5" t="s">
        <v>5</v>
      </c>
      <c r="J356" s="5">
        <v>0</v>
      </c>
      <c r="K356" s="4">
        <f t="shared" si="69"/>
        <v>44484</v>
      </c>
      <c r="L356" s="5">
        <f t="shared" si="67"/>
        <v>10</v>
      </c>
      <c r="M356" s="5">
        <f t="shared" si="68"/>
        <v>2021</v>
      </c>
      <c r="N356" s="7">
        <v>675</v>
      </c>
      <c r="O356" s="7">
        <f t="shared" si="63"/>
        <v>-675</v>
      </c>
      <c r="P356" s="7">
        <f t="shared" si="66"/>
        <v>0</v>
      </c>
      <c r="Q356" s="8">
        <f t="shared" si="62"/>
        <v>515195.14999999997</v>
      </c>
      <c r="R356" s="5" t="s">
        <v>5</v>
      </c>
      <c r="S356" s="1" t="s">
        <v>443</v>
      </c>
    </row>
    <row r="357" spans="1:19" x14ac:dyDescent="0.35">
      <c r="A357" s="4">
        <v>44487</v>
      </c>
      <c r="B357" s="5">
        <f t="shared" si="64"/>
        <v>10</v>
      </c>
      <c r="C357" s="5">
        <f t="shared" si="65"/>
        <v>2021</v>
      </c>
      <c r="D357" s="5" t="s">
        <v>432</v>
      </c>
      <c r="E357" s="5" t="s">
        <v>415</v>
      </c>
      <c r="F357" s="1" t="s">
        <v>416</v>
      </c>
      <c r="G357" s="92" t="s">
        <v>435</v>
      </c>
      <c r="H357" s="5">
        <v>2</v>
      </c>
      <c r="I357" s="5" t="s">
        <v>5</v>
      </c>
      <c r="J357" s="5">
        <v>0</v>
      </c>
      <c r="K357" s="4">
        <f t="shared" si="69"/>
        <v>44487</v>
      </c>
      <c r="L357" s="5">
        <f t="shared" si="67"/>
        <v>10</v>
      </c>
      <c r="M357" s="5">
        <f t="shared" si="68"/>
        <v>2021</v>
      </c>
      <c r="N357" s="7">
        <v>3825</v>
      </c>
      <c r="O357" s="7">
        <f t="shared" si="63"/>
        <v>-3825</v>
      </c>
      <c r="P357" s="7">
        <f t="shared" si="66"/>
        <v>0</v>
      </c>
      <c r="Q357" s="8">
        <f t="shared" si="62"/>
        <v>519020.14999999997</v>
      </c>
      <c r="R357" s="5" t="s">
        <v>5</v>
      </c>
      <c r="S357" s="12" t="s">
        <v>461</v>
      </c>
    </row>
    <row r="358" spans="1:19" x14ac:dyDescent="0.35">
      <c r="A358" s="4">
        <v>44487</v>
      </c>
      <c r="B358" s="5">
        <f t="shared" si="64"/>
        <v>10</v>
      </c>
      <c r="C358" s="5">
        <f t="shared" si="65"/>
        <v>2021</v>
      </c>
      <c r="D358" s="5" t="s">
        <v>432</v>
      </c>
      <c r="E358" s="5" t="s">
        <v>415</v>
      </c>
      <c r="F358" s="1" t="s">
        <v>416</v>
      </c>
      <c r="G358" s="92" t="s">
        <v>99</v>
      </c>
      <c r="H358" s="5">
        <v>2</v>
      </c>
      <c r="I358" s="5" t="s">
        <v>5</v>
      </c>
      <c r="J358" s="5">
        <v>0</v>
      </c>
      <c r="K358" s="4">
        <f t="shared" si="69"/>
        <v>44487</v>
      </c>
      <c r="L358" s="5">
        <f t="shared" si="67"/>
        <v>10</v>
      </c>
      <c r="M358" s="5">
        <f t="shared" si="68"/>
        <v>2021</v>
      </c>
      <c r="N358" s="7">
        <v>3740</v>
      </c>
      <c r="O358" s="7">
        <f t="shared" si="63"/>
        <v>-3740</v>
      </c>
      <c r="P358" s="7">
        <f t="shared" si="66"/>
        <v>0</v>
      </c>
      <c r="Q358" s="8">
        <f t="shared" si="62"/>
        <v>522760.14999999997</v>
      </c>
      <c r="R358" s="5" t="s">
        <v>5</v>
      </c>
      <c r="S358" s="12" t="s">
        <v>461</v>
      </c>
    </row>
    <row r="359" spans="1:19" ht="29" x14ac:dyDescent="0.35">
      <c r="A359" s="4">
        <v>44487</v>
      </c>
      <c r="B359" s="5">
        <f t="shared" si="64"/>
        <v>10</v>
      </c>
      <c r="C359" s="5">
        <f t="shared" si="65"/>
        <v>2021</v>
      </c>
      <c r="D359" s="5" t="s">
        <v>432</v>
      </c>
      <c r="E359" s="5" t="s">
        <v>415</v>
      </c>
      <c r="F359" s="1" t="s">
        <v>416</v>
      </c>
      <c r="G359" s="92" t="s">
        <v>420</v>
      </c>
      <c r="H359" s="5">
        <v>6</v>
      </c>
      <c r="I359" s="5" t="s">
        <v>5</v>
      </c>
      <c r="J359" s="5">
        <v>0</v>
      </c>
      <c r="K359" s="4">
        <f t="shared" si="69"/>
        <v>44487</v>
      </c>
      <c r="L359" s="5">
        <f t="shared" si="67"/>
        <v>10</v>
      </c>
      <c r="M359" s="5">
        <f t="shared" si="68"/>
        <v>2021</v>
      </c>
      <c r="N359" s="7">
        <v>1909.2</v>
      </c>
      <c r="O359" s="7">
        <f t="shared" si="63"/>
        <v>-1909.2</v>
      </c>
      <c r="P359" s="7">
        <f t="shared" si="66"/>
        <v>0</v>
      </c>
      <c r="Q359" s="8">
        <f t="shared" si="62"/>
        <v>524669.35</v>
      </c>
      <c r="R359" s="5" t="s">
        <v>5</v>
      </c>
      <c r="S359" s="12" t="s">
        <v>461</v>
      </c>
    </row>
    <row r="360" spans="1:19" x14ac:dyDescent="0.35">
      <c r="A360" s="4">
        <v>44487</v>
      </c>
      <c r="B360" s="5">
        <f t="shared" si="64"/>
        <v>10</v>
      </c>
      <c r="C360" s="5">
        <f t="shared" si="65"/>
        <v>2021</v>
      </c>
      <c r="D360" s="5" t="s">
        <v>432</v>
      </c>
      <c r="E360" s="5" t="s">
        <v>415</v>
      </c>
      <c r="F360" s="1" t="s">
        <v>416</v>
      </c>
      <c r="G360" s="92" t="s">
        <v>66</v>
      </c>
      <c r="H360" s="5">
        <v>7</v>
      </c>
      <c r="I360" s="5" t="s">
        <v>5</v>
      </c>
      <c r="J360" s="5">
        <v>0</v>
      </c>
      <c r="K360" s="4">
        <f t="shared" si="69"/>
        <v>44487</v>
      </c>
      <c r="L360" s="5">
        <f t="shared" si="67"/>
        <v>10</v>
      </c>
      <c r="M360" s="5">
        <f t="shared" si="68"/>
        <v>2021</v>
      </c>
      <c r="N360" s="7">
        <v>437.5</v>
      </c>
      <c r="O360" s="7">
        <f t="shared" si="63"/>
        <v>-437.5</v>
      </c>
      <c r="P360" s="7">
        <f t="shared" si="66"/>
        <v>0</v>
      </c>
      <c r="Q360" s="8">
        <f t="shared" si="62"/>
        <v>525106.85</v>
      </c>
      <c r="R360" s="5" t="s">
        <v>5</v>
      </c>
      <c r="S360" s="12" t="s">
        <v>461</v>
      </c>
    </row>
    <row r="361" spans="1:19" x14ac:dyDescent="0.35">
      <c r="A361" s="4">
        <v>44487</v>
      </c>
      <c r="B361" s="5">
        <f t="shared" si="64"/>
        <v>10</v>
      </c>
      <c r="C361" s="5">
        <f t="shared" si="65"/>
        <v>2021</v>
      </c>
      <c r="D361" s="5" t="s">
        <v>432</v>
      </c>
      <c r="E361" s="5" t="s">
        <v>415</v>
      </c>
      <c r="F361" s="1" t="s">
        <v>416</v>
      </c>
      <c r="G361" s="92" t="s">
        <v>387</v>
      </c>
      <c r="H361" s="5">
        <v>2</v>
      </c>
      <c r="I361" s="5" t="s">
        <v>5</v>
      </c>
      <c r="J361" s="5">
        <v>0</v>
      </c>
      <c r="K361" s="4">
        <f t="shared" si="69"/>
        <v>44487</v>
      </c>
      <c r="L361" s="5">
        <f t="shared" si="67"/>
        <v>10</v>
      </c>
      <c r="M361" s="5">
        <f t="shared" si="68"/>
        <v>2021</v>
      </c>
      <c r="N361" s="7">
        <v>160</v>
      </c>
      <c r="O361" s="7">
        <f t="shared" si="63"/>
        <v>-160</v>
      </c>
      <c r="P361" s="7">
        <f t="shared" si="66"/>
        <v>0</v>
      </c>
      <c r="Q361" s="8">
        <f t="shared" si="62"/>
        <v>525266.85</v>
      </c>
      <c r="R361" s="5" t="s">
        <v>5</v>
      </c>
      <c r="S361" s="12" t="s">
        <v>461</v>
      </c>
    </row>
    <row r="362" spans="1:19" ht="29" x14ac:dyDescent="0.35">
      <c r="A362" s="4">
        <v>44487</v>
      </c>
      <c r="B362" s="5">
        <f t="shared" si="64"/>
        <v>10</v>
      </c>
      <c r="C362" s="5">
        <f t="shared" si="65"/>
        <v>2021</v>
      </c>
      <c r="D362" s="5" t="s">
        <v>432</v>
      </c>
      <c r="E362" s="5" t="s">
        <v>415</v>
      </c>
      <c r="F362" s="1" t="s">
        <v>416</v>
      </c>
      <c r="G362" s="92" t="s">
        <v>421</v>
      </c>
      <c r="H362" s="5">
        <v>9</v>
      </c>
      <c r="I362" s="5" t="s">
        <v>5</v>
      </c>
      <c r="J362" s="5">
        <v>0</v>
      </c>
      <c r="K362" s="4">
        <f t="shared" si="69"/>
        <v>44487</v>
      </c>
      <c r="L362" s="5">
        <f t="shared" si="67"/>
        <v>10</v>
      </c>
      <c r="M362" s="5">
        <f t="shared" si="68"/>
        <v>2021</v>
      </c>
      <c r="N362" s="7">
        <v>3037.5</v>
      </c>
      <c r="O362" s="7">
        <f t="shared" si="63"/>
        <v>-3037.5</v>
      </c>
      <c r="P362" s="7">
        <f t="shared" si="66"/>
        <v>0</v>
      </c>
      <c r="Q362" s="8">
        <f t="shared" si="62"/>
        <v>528304.35</v>
      </c>
      <c r="R362" s="5" t="s">
        <v>5</v>
      </c>
      <c r="S362" s="12" t="s">
        <v>461</v>
      </c>
    </row>
    <row r="363" spans="1:19" x14ac:dyDescent="0.35">
      <c r="A363" s="4">
        <v>44488</v>
      </c>
      <c r="B363" s="5">
        <f t="shared" si="64"/>
        <v>10</v>
      </c>
      <c r="C363" s="5">
        <f t="shared" si="65"/>
        <v>2021</v>
      </c>
      <c r="D363" s="5" t="s">
        <v>433</v>
      </c>
      <c r="E363" s="5" t="s">
        <v>415</v>
      </c>
      <c r="F363" s="1" t="s">
        <v>416</v>
      </c>
      <c r="G363" s="92" t="s">
        <v>436</v>
      </c>
      <c r="H363" s="5">
        <v>1</v>
      </c>
      <c r="I363" s="5" t="s">
        <v>5</v>
      </c>
      <c r="J363" s="5">
        <v>0</v>
      </c>
      <c r="K363" s="4">
        <f t="shared" si="69"/>
        <v>44488</v>
      </c>
      <c r="L363" s="5">
        <f t="shared" si="67"/>
        <v>10</v>
      </c>
      <c r="M363" s="5">
        <f t="shared" si="68"/>
        <v>2021</v>
      </c>
      <c r="N363" s="7">
        <v>1000</v>
      </c>
      <c r="O363" s="7">
        <f t="shared" si="63"/>
        <v>-1000</v>
      </c>
      <c r="P363" s="7">
        <f t="shared" si="66"/>
        <v>0</v>
      </c>
      <c r="Q363" s="8">
        <f t="shared" si="62"/>
        <v>529304.35</v>
      </c>
      <c r="R363" s="5" t="s">
        <v>5</v>
      </c>
      <c r="S363" s="12" t="s">
        <v>461</v>
      </c>
    </row>
    <row r="364" spans="1:19" x14ac:dyDescent="0.35">
      <c r="A364" s="4">
        <v>44489</v>
      </c>
      <c r="B364" s="5">
        <f t="shared" si="64"/>
        <v>10</v>
      </c>
      <c r="C364" s="5">
        <f t="shared" si="65"/>
        <v>2021</v>
      </c>
      <c r="D364" s="5" t="s">
        <v>434</v>
      </c>
      <c r="E364" s="5" t="s">
        <v>415</v>
      </c>
      <c r="F364" s="1" t="s">
        <v>416</v>
      </c>
      <c r="G364" s="92" t="s">
        <v>435</v>
      </c>
      <c r="H364" s="5">
        <v>2</v>
      </c>
      <c r="I364" s="5" t="s">
        <v>5</v>
      </c>
      <c r="J364" s="5">
        <v>0</v>
      </c>
      <c r="K364" s="4">
        <f t="shared" si="69"/>
        <v>44489</v>
      </c>
      <c r="L364" s="5">
        <f t="shared" si="67"/>
        <v>10</v>
      </c>
      <c r="M364" s="5">
        <f t="shared" si="68"/>
        <v>2021</v>
      </c>
      <c r="N364" s="7">
        <v>3825</v>
      </c>
      <c r="O364" s="7">
        <f t="shared" si="63"/>
        <v>-3825</v>
      </c>
      <c r="P364" s="7">
        <f t="shared" si="66"/>
        <v>0</v>
      </c>
      <c r="Q364" s="8">
        <f t="shared" si="62"/>
        <v>533129.35</v>
      </c>
      <c r="R364" s="5" t="s">
        <v>5</v>
      </c>
      <c r="S364" s="12" t="s">
        <v>506</v>
      </c>
    </row>
    <row r="365" spans="1:19" x14ac:dyDescent="0.35">
      <c r="A365" s="4">
        <v>44489</v>
      </c>
      <c r="B365" s="5">
        <f t="shared" si="64"/>
        <v>10</v>
      </c>
      <c r="C365" s="5">
        <f t="shared" si="65"/>
        <v>2021</v>
      </c>
      <c r="D365" s="5" t="s">
        <v>434</v>
      </c>
      <c r="E365" s="5" t="s">
        <v>415</v>
      </c>
      <c r="F365" s="1" t="s">
        <v>416</v>
      </c>
      <c r="G365" s="92" t="s">
        <v>99</v>
      </c>
      <c r="H365" s="5">
        <v>1</v>
      </c>
      <c r="I365" s="5" t="s">
        <v>5</v>
      </c>
      <c r="J365" s="5">
        <v>0</v>
      </c>
      <c r="K365" s="4">
        <f t="shared" si="69"/>
        <v>44489</v>
      </c>
      <c r="L365" s="5">
        <f t="shared" si="67"/>
        <v>10</v>
      </c>
      <c r="M365" s="5">
        <f t="shared" si="68"/>
        <v>2021</v>
      </c>
      <c r="N365" s="7">
        <v>1870</v>
      </c>
      <c r="O365" s="7">
        <f t="shared" si="63"/>
        <v>-1870</v>
      </c>
      <c r="P365" s="7">
        <f t="shared" si="66"/>
        <v>0</v>
      </c>
      <c r="Q365" s="8">
        <f t="shared" si="62"/>
        <v>534999.35</v>
      </c>
      <c r="R365" s="5" t="s">
        <v>5</v>
      </c>
      <c r="S365" s="12" t="s">
        <v>506</v>
      </c>
    </row>
    <row r="366" spans="1:19" ht="29" x14ac:dyDescent="0.35">
      <c r="A366" s="4">
        <v>44489</v>
      </c>
      <c r="B366" s="5">
        <f t="shared" si="64"/>
        <v>10</v>
      </c>
      <c r="C366" s="5">
        <f t="shared" si="65"/>
        <v>2021</v>
      </c>
      <c r="D366" s="5" t="s">
        <v>434</v>
      </c>
      <c r="E366" s="5" t="s">
        <v>415</v>
      </c>
      <c r="F366" s="1" t="s">
        <v>416</v>
      </c>
      <c r="G366" s="92" t="s">
        <v>420</v>
      </c>
      <c r="H366" s="5">
        <v>12</v>
      </c>
      <c r="I366" s="5" t="s">
        <v>5</v>
      </c>
      <c r="J366" s="5">
        <v>0</v>
      </c>
      <c r="K366" s="4">
        <f t="shared" si="69"/>
        <v>44489</v>
      </c>
      <c r="L366" s="5">
        <f t="shared" si="67"/>
        <v>10</v>
      </c>
      <c r="M366" s="5">
        <f t="shared" si="68"/>
        <v>2021</v>
      </c>
      <c r="N366" s="7">
        <v>3818.4</v>
      </c>
      <c r="O366" s="7">
        <f t="shared" si="63"/>
        <v>-3818.4</v>
      </c>
      <c r="P366" s="7">
        <f t="shared" si="66"/>
        <v>0</v>
      </c>
      <c r="Q366" s="8">
        <f t="shared" si="62"/>
        <v>538817.75</v>
      </c>
      <c r="R366" s="5" t="s">
        <v>5</v>
      </c>
      <c r="S366" s="12" t="s">
        <v>506</v>
      </c>
    </row>
    <row r="367" spans="1:19" x14ac:dyDescent="0.35">
      <c r="A367" s="4">
        <v>44489</v>
      </c>
      <c r="B367" s="5">
        <f t="shared" si="64"/>
        <v>10</v>
      </c>
      <c r="C367" s="5">
        <f t="shared" si="65"/>
        <v>2021</v>
      </c>
      <c r="D367" s="5" t="s">
        <v>434</v>
      </c>
      <c r="E367" s="5" t="s">
        <v>415</v>
      </c>
      <c r="F367" s="1" t="s">
        <v>416</v>
      </c>
      <c r="G367" s="92" t="s">
        <v>387</v>
      </c>
      <c r="H367" s="5">
        <v>2</v>
      </c>
      <c r="I367" s="5" t="s">
        <v>5</v>
      </c>
      <c r="J367" s="5">
        <v>0</v>
      </c>
      <c r="K367" s="4">
        <f t="shared" si="69"/>
        <v>44489</v>
      </c>
      <c r="L367" s="5">
        <f t="shared" si="67"/>
        <v>10</v>
      </c>
      <c r="M367" s="5">
        <f t="shared" si="68"/>
        <v>2021</v>
      </c>
      <c r="N367" s="7">
        <v>160</v>
      </c>
      <c r="O367" s="7">
        <f t="shared" si="63"/>
        <v>-160</v>
      </c>
      <c r="P367" s="7">
        <f t="shared" si="66"/>
        <v>0</v>
      </c>
      <c r="Q367" s="8">
        <f t="shared" si="62"/>
        <v>538977.75</v>
      </c>
      <c r="R367" s="5" t="s">
        <v>5</v>
      </c>
      <c r="S367" s="12" t="s">
        <v>506</v>
      </c>
    </row>
    <row r="368" spans="1:19" x14ac:dyDescent="0.35">
      <c r="A368" s="4">
        <v>44492</v>
      </c>
      <c r="B368" s="5">
        <f t="shared" si="64"/>
        <v>10</v>
      </c>
      <c r="C368" s="5">
        <f t="shared" si="65"/>
        <v>2021</v>
      </c>
      <c r="D368" s="5" t="s">
        <v>448</v>
      </c>
      <c r="E368" s="5" t="s">
        <v>53</v>
      </c>
      <c r="F368" s="6" t="s">
        <v>54</v>
      </c>
      <c r="G368" s="92" t="s">
        <v>69</v>
      </c>
      <c r="H368" s="5">
        <v>1</v>
      </c>
      <c r="I368" s="5" t="s">
        <v>5</v>
      </c>
      <c r="J368" s="5">
        <v>0</v>
      </c>
      <c r="K368" s="4">
        <f t="shared" si="69"/>
        <v>44492</v>
      </c>
      <c r="L368" s="5">
        <f t="shared" si="67"/>
        <v>10</v>
      </c>
      <c r="M368" s="5">
        <f t="shared" si="68"/>
        <v>2021</v>
      </c>
      <c r="N368" s="7">
        <v>1892</v>
      </c>
      <c r="O368" s="7">
        <f t="shared" si="63"/>
        <v>-1892</v>
      </c>
      <c r="P368" s="7">
        <f t="shared" si="66"/>
        <v>0</v>
      </c>
      <c r="Q368" s="8">
        <f t="shared" si="62"/>
        <v>540869.75</v>
      </c>
      <c r="R368" s="5" t="s">
        <v>5</v>
      </c>
      <c r="S368" s="12" t="s">
        <v>459</v>
      </c>
    </row>
    <row r="369" spans="1:19" ht="31" x14ac:dyDescent="0.35">
      <c r="A369" s="4">
        <v>44492</v>
      </c>
      <c r="B369" s="5">
        <f t="shared" si="64"/>
        <v>10</v>
      </c>
      <c r="C369" s="5">
        <f t="shared" si="65"/>
        <v>2021</v>
      </c>
      <c r="D369" s="5" t="s">
        <v>448</v>
      </c>
      <c r="E369" s="5" t="s">
        <v>53</v>
      </c>
      <c r="F369" s="6" t="s">
        <v>54</v>
      </c>
      <c r="G369" s="99" t="s">
        <v>224</v>
      </c>
      <c r="H369" s="5">
        <v>2</v>
      </c>
      <c r="I369" s="5" t="s">
        <v>5</v>
      </c>
      <c r="J369" s="5">
        <v>0</v>
      </c>
      <c r="K369" s="4">
        <f t="shared" si="69"/>
        <v>44492</v>
      </c>
      <c r="L369" s="5">
        <f t="shared" si="67"/>
        <v>10</v>
      </c>
      <c r="M369" s="5">
        <f t="shared" si="68"/>
        <v>2021</v>
      </c>
      <c r="N369" s="7">
        <v>510</v>
      </c>
      <c r="O369" s="7">
        <f t="shared" si="63"/>
        <v>-510</v>
      </c>
      <c r="P369" s="7">
        <f t="shared" si="66"/>
        <v>0</v>
      </c>
      <c r="Q369" s="8">
        <f t="shared" si="62"/>
        <v>541379.75</v>
      </c>
      <c r="R369" s="5" t="s">
        <v>5</v>
      </c>
      <c r="S369" s="12" t="s">
        <v>459</v>
      </c>
    </row>
    <row r="370" spans="1:19" x14ac:dyDescent="0.35">
      <c r="A370" s="4">
        <v>44492</v>
      </c>
      <c r="B370" s="5">
        <f t="shared" si="64"/>
        <v>10</v>
      </c>
      <c r="C370" s="5">
        <f t="shared" si="65"/>
        <v>2021</v>
      </c>
      <c r="D370" s="5" t="s">
        <v>448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69"/>
        <v>44492</v>
      </c>
      <c r="L370" s="5">
        <f t="shared" si="67"/>
        <v>10</v>
      </c>
      <c r="M370" s="5">
        <f t="shared" si="68"/>
        <v>2021</v>
      </c>
      <c r="N370" s="7">
        <v>960</v>
      </c>
      <c r="O370" s="7">
        <f t="shared" si="63"/>
        <v>-960</v>
      </c>
      <c r="P370" s="7">
        <f t="shared" si="66"/>
        <v>0</v>
      </c>
      <c r="Q370" s="8">
        <f t="shared" si="62"/>
        <v>542339.75</v>
      </c>
      <c r="R370" s="5" t="s">
        <v>5</v>
      </c>
      <c r="S370" s="12" t="s">
        <v>459</v>
      </c>
    </row>
    <row r="371" spans="1:19" x14ac:dyDescent="0.35">
      <c r="A371" s="4">
        <v>44495</v>
      </c>
      <c r="B371" s="5">
        <f t="shared" si="64"/>
        <v>10</v>
      </c>
      <c r="C371" s="5">
        <f t="shared" si="65"/>
        <v>2021</v>
      </c>
      <c r="D371" s="5" t="s">
        <v>449</v>
      </c>
      <c r="E371" s="5" t="s">
        <v>6</v>
      </c>
      <c r="F371" s="1" t="s">
        <v>7</v>
      </c>
      <c r="G371" s="92" t="s">
        <v>69</v>
      </c>
      <c r="H371" s="5">
        <v>2</v>
      </c>
      <c r="I371" s="5" t="s">
        <v>5</v>
      </c>
      <c r="J371" s="5">
        <v>0</v>
      </c>
      <c r="K371" s="4">
        <f t="shared" si="69"/>
        <v>44495</v>
      </c>
      <c r="L371" s="5">
        <f t="shared" si="67"/>
        <v>10</v>
      </c>
      <c r="M371" s="5">
        <f t="shared" si="68"/>
        <v>2021</v>
      </c>
      <c r="N371" s="7">
        <v>3740</v>
      </c>
      <c r="O371" s="7">
        <f t="shared" si="63"/>
        <v>-3740</v>
      </c>
      <c r="P371" s="7">
        <f t="shared" si="66"/>
        <v>0</v>
      </c>
      <c r="Q371" s="8">
        <f t="shared" si="62"/>
        <v>546079.75</v>
      </c>
      <c r="R371" s="5" t="s">
        <v>5</v>
      </c>
      <c r="S371" s="12" t="s">
        <v>457</v>
      </c>
    </row>
    <row r="372" spans="1:19" ht="31" x14ac:dyDescent="0.35">
      <c r="A372" s="4">
        <v>44495</v>
      </c>
      <c r="B372" s="5">
        <f t="shared" si="64"/>
        <v>10</v>
      </c>
      <c r="C372" s="5">
        <f t="shared" si="65"/>
        <v>2021</v>
      </c>
      <c r="D372" s="5" t="s">
        <v>449</v>
      </c>
      <c r="E372" s="5" t="s">
        <v>6</v>
      </c>
      <c r="F372" s="1" t="s">
        <v>7</v>
      </c>
      <c r="G372" s="99" t="s">
        <v>224</v>
      </c>
      <c r="H372" s="5">
        <v>8</v>
      </c>
      <c r="I372" s="5" t="s">
        <v>5</v>
      </c>
      <c r="J372" s="5">
        <v>0</v>
      </c>
      <c r="K372" s="4">
        <f t="shared" si="69"/>
        <v>44495</v>
      </c>
      <c r="L372" s="5">
        <f t="shared" si="67"/>
        <v>10</v>
      </c>
      <c r="M372" s="5">
        <f t="shared" si="68"/>
        <v>2021</v>
      </c>
      <c r="N372" s="7">
        <v>2516</v>
      </c>
      <c r="O372" s="7">
        <f t="shared" si="63"/>
        <v>-2516</v>
      </c>
      <c r="P372" s="7">
        <f t="shared" si="66"/>
        <v>0</v>
      </c>
      <c r="Q372" s="8">
        <f t="shared" si="62"/>
        <v>548595.75</v>
      </c>
      <c r="R372" s="5" t="s">
        <v>5</v>
      </c>
      <c r="S372" s="12" t="s">
        <v>457</v>
      </c>
    </row>
    <row r="373" spans="1:19" x14ac:dyDescent="0.35">
      <c r="A373" s="4">
        <v>44495</v>
      </c>
      <c r="B373" s="5">
        <f t="shared" si="64"/>
        <v>10</v>
      </c>
      <c r="C373" s="5">
        <f t="shared" si="65"/>
        <v>2021</v>
      </c>
      <c r="D373" s="5" t="s">
        <v>449</v>
      </c>
      <c r="E373" s="5" t="s">
        <v>6</v>
      </c>
      <c r="F373" s="1" t="s">
        <v>7</v>
      </c>
      <c r="G373" s="97" t="s">
        <v>46</v>
      </c>
      <c r="H373" s="5">
        <v>4</v>
      </c>
      <c r="I373" s="5" t="s">
        <v>5</v>
      </c>
      <c r="J373" s="5">
        <v>0</v>
      </c>
      <c r="K373" s="4">
        <f t="shared" si="69"/>
        <v>44495</v>
      </c>
      <c r="L373" s="5">
        <f t="shared" si="67"/>
        <v>10</v>
      </c>
      <c r="M373" s="5">
        <f t="shared" si="68"/>
        <v>2021</v>
      </c>
      <c r="N373" s="7">
        <v>400</v>
      </c>
      <c r="O373" s="7">
        <f t="shared" si="63"/>
        <v>-400</v>
      </c>
      <c r="P373" s="7">
        <f t="shared" si="66"/>
        <v>0</v>
      </c>
      <c r="Q373" s="8">
        <f t="shared" si="62"/>
        <v>548995.75</v>
      </c>
      <c r="R373" s="5" t="s">
        <v>5</v>
      </c>
      <c r="S373" s="12" t="s">
        <v>457</v>
      </c>
    </row>
    <row r="374" spans="1:19" x14ac:dyDescent="0.35">
      <c r="A374" s="4">
        <v>44495</v>
      </c>
      <c r="B374" s="5">
        <f t="shared" si="64"/>
        <v>10</v>
      </c>
      <c r="C374" s="5">
        <f t="shared" si="65"/>
        <v>2021</v>
      </c>
      <c r="D374" s="5" t="s">
        <v>449</v>
      </c>
      <c r="E374" s="5" t="s">
        <v>6</v>
      </c>
      <c r="F374" s="1" t="s">
        <v>7</v>
      </c>
      <c r="G374" s="97" t="s">
        <v>245</v>
      </c>
      <c r="H374" s="5">
        <v>1</v>
      </c>
      <c r="I374" s="5" t="s">
        <v>5</v>
      </c>
      <c r="J374" s="5">
        <v>0</v>
      </c>
      <c r="K374" s="4">
        <f t="shared" si="69"/>
        <v>44495</v>
      </c>
      <c r="L374" s="5">
        <f t="shared" si="67"/>
        <v>10</v>
      </c>
      <c r="M374" s="5">
        <f t="shared" si="68"/>
        <v>2021</v>
      </c>
      <c r="N374" s="100">
        <v>0</v>
      </c>
      <c r="O374" s="7">
        <f t="shared" si="63"/>
        <v>0</v>
      </c>
      <c r="P374" s="7">
        <f t="shared" si="66"/>
        <v>0</v>
      </c>
      <c r="Q374" s="8">
        <f t="shared" si="62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64"/>
        <v>10</v>
      </c>
      <c r="C375" s="5">
        <f t="shared" si="65"/>
        <v>2021</v>
      </c>
      <c r="D375" s="5" t="s">
        <v>450</v>
      </c>
      <c r="E375" s="5" t="s">
        <v>415</v>
      </c>
      <c r="F375" s="1" t="s">
        <v>416</v>
      </c>
      <c r="G375" s="92" t="s">
        <v>69</v>
      </c>
      <c r="H375" s="5">
        <v>2</v>
      </c>
      <c r="I375" s="5" t="s">
        <v>5</v>
      </c>
      <c r="J375" s="5">
        <v>0</v>
      </c>
      <c r="K375" s="4">
        <f t="shared" si="69"/>
        <v>44495</v>
      </c>
      <c r="L375" s="5">
        <f t="shared" si="67"/>
        <v>10</v>
      </c>
      <c r="M375" s="5">
        <f t="shared" si="68"/>
        <v>2021</v>
      </c>
      <c r="N375" s="7">
        <v>3916</v>
      </c>
      <c r="O375" s="7">
        <f t="shared" si="63"/>
        <v>-3916</v>
      </c>
      <c r="P375" s="7">
        <f t="shared" si="66"/>
        <v>0</v>
      </c>
      <c r="Q375" s="8">
        <f t="shared" si="62"/>
        <v>552911.75</v>
      </c>
      <c r="R375" s="5" t="s">
        <v>5</v>
      </c>
      <c r="S375" s="12" t="s">
        <v>502</v>
      </c>
    </row>
    <row r="376" spans="1:19" ht="46.5" x14ac:dyDescent="0.35">
      <c r="A376" s="4">
        <v>44495</v>
      </c>
      <c r="B376" s="5">
        <f t="shared" si="64"/>
        <v>10</v>
      </c>
      <c r="C376" s="5">
        <f t="shared" si="65"/>
        <v>2021</v>
      </c>
      <c r="D376" s="5" t="s">
        <v>450</v>
      </c>
      <c r="E376" s="5" t="s">
        <v>415</v>
      </c>
      <c r="F376" s="1" t="s">
        <v>416</v>
      </c>
      <c r="G376" s="92" t="s">
        <v>99</v>
      </c>
      <c r="H376" s="5">
        <v>2</v>
      </c>
      <c r="I376" s="5" t="s">
        <v>5</v>
      </c>
      <c r="J376" s="5">
        <v>0</v>
      </c>
      <c r="K376" s="4">
        <f t="shared" si="69"/>
        <v>44495</v>
      </c>
      <c r="L376" s="5">
        <f t="shared" si="67"/>
        <v>10</v>
      </c>
      <c r="M376" s="5">
        <f t="shared" si="68"/>
        <v>2021</v>
      </c>
      <c r="N376" s="7">
        <v>3916</v>
      </c>
      <c r="O376" s="7">
        <f>-3084-832</f>
        <v>-3916</v>
      </c>
      <c r="P376" s="7">
        <f t="shared" si="66"/>
        <v>0</v>
      </c>
      <c r="Q376" s="8">
        <f t="shared" si="62"/>
        <v>556827.75</v>
      </c>
      <c r="R376" s="5" t="s">
        <v>5</v>
      </c>
      <c r="S376" s="50" t="s">
        <v>527</v>
      </c>
    </row>
    <row r="377" spans="1:19" ht="46.5" x14ac:dyDescent="0.35">
      <c r="A377" s="4">
        <v>44495</v>
      </c>
      <c r="B377" s="5">
        <f t="shared" si="64"/>
        <v>10</v>
      </c>
      <c r="C377" s="5">
        <f t="shared" si="65"/>
        <v>2021</v>
      </c>
      <c r="D377" s="5" t="s">
        <v>450</v>
      </c>
      <c r="E377" s="5" t="s">
        <v>415</v>
      </c>
      <c r="F377" s="1" t="s">
        <v>416</v>
      </c>
      <c r="G377" s="99" t="s">
        <v>224</v>
      </c>
      <c r="H377" s="5">
        <v>14</v>
      </c>
      <c r="I377" s="5" t="s">
        <v>5</v>
      </c>
      <c r="J377" s="5">
        <v>0</v>
      </c>
      <c r="K377" s="4">
        <f t="shared" si="69"/>
        <v>44495</v>
      </c>
      <c r="L377" s="5">
        <f t="shared" si="67"/>
        <v>10</v>
      </c>
      <c r="M377" s="5">
        <f t="shared" si="68"/>
        <v>2021</v>
      </c>
      <c r="N377" s="7">
        <v>4610.2</v>
      </c>
      <c r="O377" s="7">
        <f>-2168-2442.2</f>
        <v>-4610.2</v>
      </c>
      <c r="P377" s="7">
        <f t="shared" si="66"/>
        <v>0</v>
      </c>
      <c r="Q377" s="8">
        <f t="shared" si="62"/>
        <v>561437.94999999995</v>
      </c>
      <c r="R377" s="5" t="s">
        <v>5</v>
      </c>
      <c r="S377" s="50" t="s">
        <v>528</v>
      </c>
    </row>
    <row r="378" spans="1:19" x14ac:dyDescent="0.35">
      <c r="A378" s="4">
        <v>44495</v>
      </c>
      <c r="B378" s="5">
        <f t="shared" si="64"/>
        <v>10</v>
      </c>
      <c r="C378" s="5">
        <f t="shared" si="65"/>
        <v>2021</v>
      </c>
      <c r="D378" s="5" t="s">
        <v>450</v>
      </c>
      <c r="E378" s="5" t="s">
        <v>415</v>
      </c>
      <c r="F378" s="1" t="s">
        <v>416</v>
      </c>
      <c r="G378" s="92" t="s">
        <v>66</v>
      </c>
      <c r="H378" s="5">
        <v>6</v>
      </c>
      <c r="I378" s="5" t="s">
        <v>5</v>
      </c>
      <c r="J378" s="5">
        <v>0</v>
      </c>
      <c r="K378" s="4">
        <f t="shared" si="69"/>
        <v>44495</v>
      </c>
      <c r="L378" s="5">
        <f t="shared" si="67"/>
        <v>10</v>
      </c>
      <c r="M378" s="5">
        <f t="shared" si="68"/>
        <v>2021</v>
      </c>
      <c r="N378" s="7">
        <v>375</v>
      </c>
      <c r="O378" s="7">
        <f t="shared" ref="O378:O395" si="70">-N378</f>
        <v>-375</v>
      </c>
      <c r="P378" s="7">
        <f t="shared" si="66"/>
        <v>0</v>
      </c>
      <c r="Q378" s="8">
        <f t="shared" si="62"/>
        <v>561812.94999999995</v>
      </c>
      <c r="R378" s="5" t="s">
        <v>5</v>
      </c>
      <c r="S378" s="12" t="s">
        <v>529</v>
      </c>
    </row>
    <row r="379" spans="1:19" ht="29" x14ac:dyDescent="0.35">
      <c r="A379" s="4">
        <v>44495</v>
      </c>
      <c r="B379" s="5">
        <f t="shared" si="64"/>
        <v>10</v>
      </c>
      <c r="C379" s="5">
        <f t="shared" si="65"/>
        <v>2021</v>
      </c>
      <c r="D379" s="5" t="s">
        <v>450</v>
      </c>
      <c r="E379" s="5" t="s">
        <v>415</v>
      </c>
      <c r="F379" s="1" t="s">
        <v>416</v>
      </c>
      <c r="G379" s="92" t="s">
        <v>421</v>
      </c>
      <c r="H379" s="5">
        <v>9</v>
      </c>
      <c r="I379" s="5" t="s">
        <v>5</v>
      </c>
      <c r="J379" s="5">
        <v>0</v>
      </c>
      <c r="K379" s="4">
        <f t="shared" si="69"/>
        <v>44495</v>
      </c>
      <c r="L379" s="5">
        <f t="shared" si="67"/>
        <v>10</v>
      </c>
      <c r="M379" s="5">
        <f t="shared" si="68"/>
        <v>2021</v>
      </c>
      <c r="N379" s="7">
        <v>3159</v>
      </c>
      <c r="O379" s="7">
        <f t="shared" si="70"/>
        <v>-3159</v>
      </c>
      <c r="P379" s="7">
        <f t="shared" si="66"/>
        <v>0</v>
      </c>
      <c r="Q379" s="8">
        <f t="shared" si="62"/>
        <v>564971.94999999995</v>
      </c>
      <c r="R379" s="5" t="s">
        <v>5</v>
      </c>
      <c r="S379" s="12" t="s">
        <v>529</v>
      </c>
    </row>
    <row r="380" spans="1:19" x14ac:dyDescent="0.35">
      <c r="A380" s="4">
        <v>44495</v>
      </c>
      <c r="B380" s="5">
        <f t="shared" si="64"/>
        <v>10</v>
      </c>
      <c r="C380" s="5">
        <f t="shared" si="65"/>
        <v>2021</v>
      </c>
      <c r="D380" s="5" t="s">
        <v>450</v>
      </c>
      <c r="E380" s="5" t="s">
        <v>415</v>
      </c>
      <c r="F380" s="1" t="s">
        <v>416</v>
      </c>
      <c r="G380" s="92" t="s">
        <v>436</v>
      </c>
      <c r="H380" s="5">
        <v>1</v>
      </c>
      <c r="I380" s="5" t="s">
        <v>5</v>
      </c>
      <c r="J380" s="5">
        <v>0</v>
      </c>
      <c r="K380" s="4">
        <f t="shared" si="69"/>
        <v>44495</v>
      </c>
      <c r="L380" s="5">
        <f t="shared" si="67"/>
        <v>10</v>
      </c>
      <c r="M380" s="5">
        <f t="shared" si="68"/>
        <v>2021</v>
      </c>
      <c r="N380" s="7">
        <v>1000</v>
      </c>
      <c r="O380" s="7">
        <f t="shared" si="70"/>
        <v>-1000</v>
      </c>
      <c r="P380" s="7">
        <f t="shared" si="66"/>
        <v>0</v>
      </c>
      <c r="Q380" s="8">
        <f t="shared" si="62"/>
        <v>565971.94999999995</v>
      </c>
      <c r="R380" s="5" t="s">
        <v>5</v>
      </c>
      <c r="S380" s="12" t="s">
        <v>529</v>
      </c>
    </row>
    <row r="381" spans="1:19" ht="31" x14ac:dyDescent="0.35">
      <c r="A381" s="4">
        <v>44497</v>
      </c>
      <c r="B381" s="5">
        <f t="shared" si="64"/>
        <v>10</v>
      </c>
      <c r="C381" s="5">
        <f t="shared" si="65"/>
        <v>2021</v>
      </c>
      <c r="D381" s="5" t="s">
        <v>451</v>
      </c>
      <c r="E381" s="5" t="s">
        <v>53</v>
      </c>
      <c r="F381" s="6" t="s">
        <v>54</v>
      </c>
      <c r="G381" s="99" t="s">
        <v>224</v>
      </c>
      <c r="H381" s="5">
        <v>2</v>
      </c>
      <c r="I381" s="5" t="s">
        <v>5</v>
      </c>
      <c r="J381" s="5">
        <v>0</v>
      </c>
      <c r="K381" s="4">
        <f t="shared" si="69"/>
        <v>44497</v>
      </c>
      <c r="L381" s="5">
        <f t="shared" si="67"/>
        <v>10</v>
      </c>
      <c r="M381" s="5">
        <f t="shared" si="68"/>
        <v>2021</v>
      </c>
      <c r="N381" s="7">
        <v>510</v>
      </c>
      <c r="O381" s="7">
        <f t="shared" si="70"/>
        <v>-510</v>
      </c>
      <c r="P381" s="41">
        <f t="shared" si="66"/>
        <v>0</v>
      </c>
      <c r="Q381" s="8">
        <f t="shared" si="62"/>
        <v>566481.94999999995</v>
      </c>
      <c r="R381" s="5" t="s">
        <v>5</v>
      </c>
      <c r="S381" s="12" t="s">
        <v>590</v>
      </c>
    </row>
    <row r="382" spans="1:19" x14ac:dyDescent="0.35">
      <c r="A382" s="4">
        <v>44496</v>
      </c>
      <c r="B382" s="5">
        <f t="shared" si="64"/>
        <v>10</v>
      </c>
      <c r="C382" s="5">
        <f t="shared" si="65"/>
        <v>2021</v>
      </c>
      <c r="D382" s="5" t="s">
        <v>452</v>
      </c>
      <c r="E382" s="5" t="s">
        <v>415</v>
      </c>
      <c r="F382" s="1" t="s">
        <v>416</v>
      </c>
      <c r="G382" s="92" t="s">
        <v>69</v>
      </c>
      <c r="H382" s="5">
        <v>3</v>
      </c>
      <c r="I382" s="5" t="s">
        <v>5</v>
      </c>
      <c r="J382" s="5">
        <v>0</v>
      </c>
      <c r="K382" s="4">
        <f t="shared" si="69"/>
        <v>44496</v>
      </c>
      <c r="L382" s="5">
        <f t="shared" si="67"/>
        <v>10</v>
      </c>
      <c r="M382" s="5">
        <f t="shared" si="68"/>
        <v>2021</v>
      </c>
      <c r="N382" s="7">
        <v>5874</v>
      </c>
      <c r="O382" s="7">
        <f t="shared" si="70"/>
        <v>-5874</v>
      </c>
      <c r="P382" s="7">
        <f t="shared" si="66"/>
        <v>0</v>
      </c>
      <c r="Q382" s="8">
        <f t="shared" si="62"/>
        <v>572355.94999999995</v>
      </c>
      <c r="R382" s="5" t="s">
        <v>5</v>
      </c>
      <c r="S382" s="12" t="s">
        <v>529</v>
      </c>
    </row>
    <row r="383" spans="1:19" x14ac:dyDescent="0.35">
      <c r="A383" s="4">
        <v>44497</v>
      </c>
      <c r="B383" s="5">
        <f t="shared" si="64"/>
        <v>10</v>
      </c>
      <c r="C383" s="5">
        <f t="shared" si="65"/>
        <v>2021</v>
      </c>
      <c r="D383" s="5" t="s">
        <v>453</v>
      </c>
      <c r="E383" s="5" t="s">
        <v>63</v>
      </c>
      <c r="F383" s="1" t="s">
        <v>64</v>
      </c>
      <c r="G383" s="97" t="s">
        <v>309</v>
      </c>
      <c r="H383" s="5">
        <v>6</v>
      </c>
      <c r="I383" s="5" t="s">
        <v>50</v>
      </c>
      <c r="J383" s="5">
        <v>120</v>
      </c>
      <c r="K383" s="4">
        <f t="shared" si="69"/>
        <v>44617</v>
      </c>
      <c r="L383" s="5">
        <f t="shared" si="67"/>
        <v>2</v>
      </c>
      <c r="M383" s="5">
        <f t="shared" si="68"/>
        <v>2022</v>
      </c>
      <c r="N383" s="7">
        <v>11748</v>
      </c>
      <c r="O383" s="7">
        <f t="shared" si="70"/>
        <v>-11748</v>
      </c>
      <c r="P383" s="7">
        <f t="shared" si="66"/>
        <v>0</v>
      </c>
      <c r="Q383" s="8">
        <f t="shared" si="62"/>
        <v>584103.94999999995</v>
      </c>
      <c r="R383" s="5" t="s">
        <v>91</v>
      </c>
      <c r="S383" s="1" t="s">
        <v>586</v>
      </c>
    </row>
    <row r="384" spans="1:19" x14ac:dyDescent="0.35">
      <c r="A384" s="4">
        <v>44497</v>
      </c>
      <c r="B384" s="5">
        <f t="shared" si="64"/>
        <v>10</v>
      </c>
      <c r="C384" s="5">
        <f t="shared" si="65"/>
        <v>2021</v>
      </c>
      <c r="D384" s="5" t="s">
        <v>453</v>
      </c>
      <c r="E384" s="5" t="s">
        <v>63</v>
      </c>
      <c r="F384" s="1" t="s">
        <v>64</v>
      </c>
      <c r="G384" s="67" t="s">
        <v>455</v>
      </c>
      <c r="H384" s="5">
        <v>6</v>
      </c>
      <c r="I384" s="5" t="s">
        <v>50</v>
      </c>
      <c r="J384" s="5">
        <v>120</v>
      </c>
      <c r="K384" s="4">
        <f t="shared" si="69"/>
        <v>44617</v>
      </c>
      <c r="L384" s="5">
        <f t="shared" si="67"/>
        <v>2</v>
      </c>
      <c r="M384" s="5">
        <f t="shared" si="68"/>
        <v>2022</v>
      </c>
      <c r="N384" s="7">
        <v>1975.8</v>
      </c>
      <c r="O384" s="7">
        <f t="shared" si="70"/>
        <v>-1975.8</v>
      </c>
      <c r="P384" s="7">
        <f t="shared" si="66"/>
        <v>0</v>
      </c>
      <c r="Q384" s="8">
        <f t="shared" si="62"/>
        <v>586079.75</v>
      </c>
      <c r="R384" s="43" t="s">
        <v>91</v>
      </c>
      <c r="S384" s="1" t="s">
        <v>586</v>
      </c>
    </row>
    <row r="385" spans="1:19" x14ac:dyDescent="0.35">
      <c r="A385" s="4">
        <v>44497</v>
      </c>
      <c r="B385" s="5">
        <f t="shared" si="64"/>
        <v>10</v>
      </c>
      <c r="C385" s="5">
        <f t="shared" si="65"/>
        <v>2021</v>
      </c>
      <c r="D385" s="5" t="s">
        <v>454</v>
      </c>
      <c r="E385" s="5" t="s">
        <v>406</v>
      </c>
      <c r="F385" s="1" t="s">
        <v>407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69"/>
        <v>44497</v>
      </c>
      <c r="L385" s="5">
        <f t="shared" si="67"/>
        <v>10</v>
      </c>
      <c r="M385" s="5">
        <f t="shared" si="68"/>
        <v>2021</v>
      </c>
      <c r="N385" s="7">
        <v>720</v>
      </c>
      <c r="O385" s="7">
        <f t="shared" si="70"/>
        <v>-720</v>
      </c>
      <c r="P385" s="7">
        <f t="shared" si="66"/>
        <v>0</v>
      </c>
      <c r="Q385" s="8">
        <f t="shared" si="62"/>
        <v>586799.75</v>
      </c>
      <c r="R385" s="43" t="s">
        <v>5</v>
      </c>
      <c r="S385" s="12" t="s">
        <v>458</v>
      </c>
    </row>
    <row r="386" spans="1:19" x14ac:dyDescent="0.35">
      <c r="A386" s="4">
        <v>44499</v>
      </c>
      <c r="B386" s="5">
        <f t="shared" si="64"/>
        <v>10</v>
      </c>
      <c r="C386" s="5">
        <f t="shared" si="65"/>
        <v>2021</v>
      </c>
      <c r="D386" s="5" t="s">
        <v>456</v>
      </c>
      <c r="E386" s="5" t="s">
        <v>63</v>
      </c>
      <c r="F386" s="1" t="s">
        <v>64</v>
      </c>
      <c r="G386" s="97" t="s">
        <v>309</v>
      </c>
      <c r="H386" s="5">
        <v>4</v>
      </c>
      <c r="I386" s="5" t="s">
        <v>50</v>
      </c>
      <c r="J386" s="5">
        <v>120</v>
      </c>
      <c r="K386" s="4">
        <f t="shared" si="69"/>
        <v>44619</v>
      </c>
      <c r="L386" s="5">
        <f t="shared" si="67"/>
        <v>2</v>
      </c>
      <c r="M386" s="5">
        <f t="shared" si="68"/>
        <v>2022</v>
      </c>
      <c r="N386" s="7">
        <v>7832</v>
      </c>
      <c r="O386" s="7">
        <f t="shared" si="70"/>
        <v>-7832</v>
      </c>
      <c r="P386" s="7">
        <f t="shared" si="66"/>
        <v>0</v>
      </c>
      <c r="Q386" s="8">
        <f t="shared" si="62"/>
        <v>594631.75</v>
      </c>
      <c r="R386" s="43" t="s">
        <v>91</v>
      </c>
      <c r="S386" s="1" t="s">
        <v>586</v>
      </c>
    </row>
    <row r="387" spans="1:19" x14ac:dyDescent="0.35">
      <c r="A387" s="4">
        <v>44499</v>
      </c>
      <c r="B387" s="5">
        <f t="shared" si="64"/>
        <v>10</v>
      </c>
      <c r="C387" s="5">
        <f t="shared" si="65"/>
        <v>2021</v>
      </c>
      <c r="D387" s="5" t="s">
        <v>456</v>
      </c>
      <c r="E387" s="5" t="s">
        <v>63</v>
      </c>
      <c r="F387" s="1" t="s">
        <v>64</v>
      </c>
      <c r="G387" s="97" t="s">
        <v>455</v>
      </c>
      <c r="H387" s="5">
        <v>4</v>
      </c>
      <c r="I387" s="5" t="s">
        <v>50</v>
      </c>
      <c r="J387" s="5">
        <v>120</v>
      </c>
      <c r="K387" s="4">
        <f t="shared" ref="K387:K405" si="71">A387+J387</f>
        <v>44619</v>
      </c>
      <c r="L387" s="5">
        <f t="shared" si="67"/>
        <v>2</v>
      </c>
      <c r="M387" s="5">
        <f t="shared" si="68"/>
        <v>2022</v>
      </c>
      <c r="N387" s="7">
        <v>1317.2</v>
      </c>
      <c r="O387" s="7">
        <f t="shared" si="70"/>
        <v>-1317.2</v>
      </c>
      <c r="P387" s="7">
        <f t="shared" si="66"/>
        <v>0</v>
      </c>
      <c r="Q387" s="8">
        <f t="shared" ref="Q387:Q450" si="72">SUM(Q386+N387)</f>
        <v>595948.94999999995</v>
      </c>
      <c r="R387" s="43" t="s">
        <v>91</v>
      </c>
      <c r="S387" s="1" t="s">
        <v>586</v>
      </c>
    </row>
    <row r="388" spans="1:19" x14ac:dyDescent="0.35">
      <c r="A388" s="4">
        <v>44499</v>
      </c>
      <c r="B388" s="5">
        <f t="shared" si="64"/>
        <v>10</v>
      </c>
      <c r="C388" s="5">
        <f t="shared" si="65"/>
        <v>2021</v>
      </c>
      <c r="D388" s="5" t="s">
        <v>456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71"/>
        <v>44619</v>
      </c>
      <c r="L388" s="5">
        <f t="shared" si="67"/>
        <v>2</v>
      </c>
      <c r="M388" s="5">
        <f t="shared" si="68"/>
        <v>2022</v>
      </c>
      <c r="N388" s="7">
        <v>550</v>
      </c>
      <c r="O388" s="7">
        <f t="shared" si="70"/>
        <v>-550</v>
      </c>
      <c r="P388" s="7">
        <f t="shared" si="66"/>
        <v>0</v>
      </c>
      <c r="Q388" s="8">
        <f t="shared" si="72"/>
        <v>596498.94999999995</v>
      </c>
      <c r="R388" s="43" t="s">
        <v>91</v>
      </c>
      <c r="S388" s="1" t="s">
        <v>586</v>
      </c>
    </row>
    <row r="389" spans="1:19" x14ac:dyDescent="0.35">
      <c r="A389" s="4">
        <v>44499</v>
      </c>
      <c r="B389" s="5">
        <f t="shared" si="64"/>
        <v>10</v>
      </c>
      <c r="C389" s="5">
        <f t="shared" si="65"/>
        <v>2021</v>
      </c>
      <c r="D389" s="5" t="s">
        <v>456</v>
      </c>
      <c r="E389" s="5" t="s">
        <v>63</v>
      </c>
      <c r="F389" s="1" t="s">
        <v>64</v>
      </c>
      <c r="G389" s="96" t="s">
        <v>387</v>
      </c>
      <c r="H389" s="5">
        <v>4</v>
      </c>
      <c r="I389" s="5" t="s">
        <v>50</v>
      </c>
      <c r="J389" s="5">
        <v>120</v>
      </c>
      <c r="K389" s="4">
        <f t="shared" si="71"/>
        <v>44619</v>
      </c>
      <c r="L389" s="5">
        <f t="shared" si="67"/>
        <v>2</v>
      </c>
      <c r="M389" s="5">
        <f t="shared" si="68"/>
        <v>2022</v>
      </c>
      <c r="N389" s="7">
        <v>320</v>
      </c>
      <c r="O389" s="7">
        <f t="shared" si="70"/>
        <v>-320</v>
      </c>
      <c r="P389" s="7">
        <f t="shared" si="66"/>
        <v>0</v>
      </c>
      <c r="Q389" s="8">
        <f t="shared" si="72"/>
        <v>596818.94999999995</v>
      </c>
      <c r="R389" s="43" t="s">
        <v>91</v>
      </c>
      <c r="S389" s="1" t="s">
        <v>586</v>
      </c>
    </row>
    <row r="390" spans="1:19" x14ac:dyDescent="0.35">
      <c r="A390" s="4">
        <v>44501</v>
      </c>
      <c r="B390" s="5">
        <f t="shared" si="64"/>
        <v>11</v>
      </c>
      <c r="C390" s="5">
        <f t="shared" si="65"/>
        <v>2021</v>
      </c>
      <c r="D390" s="5" t="s">
        <v>462</v>
      </c>
      <c r="E390" s="5" t="s">
        <v>34</v>
      </c>
      <c r="F390" s="1" t="s">
        <v>35</v>
      </c>
      <c r="G390" s="101" t="s">
        <v>455</v>
      </c>
      <c r="H390" s="5">
        <v>1</v>
      </c>
      <c r="I390" s="5" t="s">
        <v>5</v>
      </c>
      <c r="J390" s="5">
        <v>0</v>
      </c>
      <c r="K390" s="4">
        <f t="shared" si="71"/>
        <v>44501</v>
      </c>
      <c r="L390" s="5">
        <f t="shared" si="67"/>
        <v>11</v>
      </c>
      <c r="M390" s="5">
        <f t="shared" si="68"/>
        <v>2021</v>
      </c>
      <c r="N390" s="7">
        <v>340.4</v>
      </c>
      <c r="O390" s="7">
        <f t="shared" si="70"/>
        <v>-340.4</v>
      </c>
      <c r="P390" s="7">
        <f t="shared" si="66"/>
        <v>0</v>
      </c>
      <c r="Q390" s="8">
        <f t="shared" si="72"/>
        <v>597159.35</v>
      </c>
      <c r="R390" s="43" t="s">
        <v>5</v>
      </c>
      <c r="S390" s="12" t="s">
        <v>498</v>
      </c>
    </row>
    <row r="391" spans="1:19" x14ac:dyDescent="0.35">
      <c r="A391" s="4">
        <v>44501</v>
      </c>
      <c r="B391" s="5">
        <f t="shared" si="64"/>
        <v>11</v>
      </c>
      <c r="C391" s="5">
        <f t="shared" si="65"/>
        <v>2021</v>
      </c>
      <c r="D391" s="5" t="s">
        <v>462</v>
      </c>
      <c r="E391" s="5" t="s">
        <v>34</v>
      </c>
      <c r="F391" s="1" t="s">
        <v>35</v>
      </c>
      <c r="G391" s="66" t="s">
        <v>463</v>
      </c>
      <c r="H391" s="5">
        <v>1</v>
      </c>
      <c r="I391" s="5" t="s">
        <v>5</v>
      </c>
      <c r="J391" s="5">
        <v>0</v>
      </c>
      <c r="K391" s="4">
        <f t="shared" si="71"/>
        <v>44501</v>
      </c>
      <c r="L391" s="5">
        <f t="shared" si="67"/>
        <v>11</v>
      </c>
      <c r="M391" s="5">
        <f t="shared" si="68"/>
        <v>2021</v>
      </c>
      <c r="N391" s="7">
        <v>40</v>
      </c>
      <c r="O391" s="7">
        <f t="shared" si="70"/>
        <v>-40</v>
      </c>
      <c r="P391" s="7">
        <f t="shared" si="66"/>
        <v>0</v>
      </c>
      <c r="Q391" s="8">
        <f t="shared" si="72"/>
        <v>597199.35</v>
      </c>
      <c r="R391" s="43" t="s">
        <v>5</v>
      </c>
      <c r="S391" s="12" t="s">
        <v>498</v>
      </c>
    </row>
    <row r="392" spans="1:19" x14ac:dyDescent="0.35">
      <c r="A392" s="4">
        <v>44502</v>
      </c>
      <c r="B392" s="5">
        <f t="shared" si="64"/>
        <v>11</v>
      </c>
      <c r="C392" s="5">
        <f t="shared" si="65"/>
        <v>2021</v>
      </c>
      <c r="D392" s="5" t="s">
        <v>464</v>
      </c>
      <c r="E392" s="5" t="s">
        <v>406</v>
      </c>
      <c r="F392" s="1" t="s">
        <v>407</v>
      </c>
      <c r="G392" s="97" t="s">
        <v>309</v>
      </c>
      <c r="H392" s="5">
        <v>2</v>
      </c>
      <c r="I392" s="5" t="s">
        <v>5</v>
      </c>
      <c r="J392" s="5">
        <v>0</v>
      </c>
      <c r="K392" s="4">
        <f t="shared" si="71"/>
        <v>44502</v>
      </c>
      <c r="L392" s="5">
        <f t="shared" si="67"/>
        <v>11</v>
      </c>
      <c r="M392" s="5">
        <f t="shared" si="68"/>
        <v>2021</v>
      </c>
      <c r="N392" s="7">
        <v>3960</v>
      </c>
      <c r="O392" s="7">
        <f t="shared" si="70"/>
        <v>-3960</v>
      </c>
      <c r="P392" s="7">
        <f t="shared" si="66"/>
        <v>0</v>
      </c>
      <c r="Q392" s="8">
        <f t="shared" si="72"/>
        <v>601159.35</v>
      </c>
      <c r="R392" s="43" t="s">
        <v>5</v>
      </c>
      <c r="S392" s="12" t="s">
        <v>469</v>
      </c>
    </row>
    <row r="393" spans="1:19" x14ac:dyDescent="0.35">
      <c r="A393" s="4">
        <v>44502</v>
      </c>
      <c r="B393" s="5">
        <f t="shared" si="64"/>
        <v>11</v>
      </c>
      <c r="C393" s="5">
        <f t="shared" si="65"/>
        <v>2021</v>
      </c>
      <c r="D393" s="5" t="s">
        <v>464</v>
      </c>
      <c r="E393" s="5" t="s">
        <v>406</v>
      </c>
      <c r="F393" s="1" t="s">
        <v>407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71"/>
        <v>44502</v>
      </c>
      <c r="L393" s="5">
        <f t="shared" si="67"/>
        <v>11</v>
      </c>
      <c r="M393" s="5">
        <f t="shared" si="68"/>
        <v>2021</v>
      </c>
      <c r="N393" s="7">
        <v>360</v>
      </c>
      <c r="O393" s="7">
        <f t="shared" si="70"/>
        <v>-360</v>
      </c>
      <c r="P393" s="7">
        <f t="shared" si="66"/>
        <v>0</v>
      </c>
      <c r="Q393" s="8">
        <f t="shared" si="72"/>
        <v>601519.35</v>
      </c>
      <c r="R393" s="43" t="s">
        <v>5</v>
      </c>
      <c r="S393" s="12" t="s">
        <v>469</v>
      </c>
    </row>
    <row r="394" spans="1:19" x14ac:dyDescent="0.35">
      <c r="A394" s="4">
        <v>44502</v>
      </c>
      <c r="B394" s="5">
        <f t="shared" si="64"/>
        <v>11</v>
      </c>
      <c r="C394" s="5">
        <f t="shared" si="65"/>
        <v>2021</v>
      </c>
      <c r="D394" s="5" t="s">
        <v>464</v>
      </c>
      <c r="E394" s="5" t="s">
        <v>406</v>
      </c>
      <c r="F394" s="1" t="s">
        <v>407</v>
      </c>
      <c r="G394" s="96" t="s">
        <v>243</v>
      </c>
      <c r="H394" s="5">
        <v>1</v>
      </c>
      <c r="I394" s="5" t="s">
        <v>5</v>
      </c>
      <c r="J394" s="5">
        <v>0</v>
      </c>
      <c r="K394" s="4">
        <f t="shared" si="71"/>
        <v>44502</v>
      </c>
      <c r="L394" s="5">
        <f t="shared" si="67"/>
        <v>11</v>
      </c>
      <c r="M394" s="5">
        <f t="shared" si="68"/>
        <v>2021</v>
      </c>
      <c r="N394" s="7">
        <v>440</v>
      </c>
      <c r="O394" s="7">
        <f t="shared" si="70"/>
        <v>-440</v>
      </c>
      <c r="P394" s="7">
        <f t="shared" si="66"/>
        <v>0</v>
      </c>
      <c r="Q394" s="8">
        <f t="shared" si="72"/>
        <v>601959.35</v>
      </c>
      <c r="R394" s="43" t="s">
        <v>5</v>
      </c>
      <c r="S394" s="12" t="s">
        <v>469</v>
      </c>
    </row>
    <row r="395" spans="1:19" x14ac:dyDescent="0.35">
      <c r="A395" s="4">
        <v>44502</v>
      </c>
      <c r="B395" s="5">
        <f t="shared" si="64"/>
        <v>11</v>
      </c>
      <c r="C395" s="5">
        <f t="shared" si="65"/>
        <v>2021</v>
      </c>
      <c r="D395" s="5" t="s">
        <v>464</v>
      </c>
      <c r="E395" s="5" t="s">
        <v>406</v>
      </c>
      <c r="F395" s="1" t="s">
        <v>407</v>
      </c>
      <c r="G395" s="96" t="s">
        <v>298</v>
      </c>
      <c r="H395" s="5">
        <v>1</v>
      </c>
      <c r="I395" s="5" t="s">
        <v>5</v>
      </c>
      <c r="J395" s="5">
        <v>0</v>
      </c>
      <c r="K395" s="4">
        <f t="shared" si="71"/>
        <v>44502</v>
      </c>
      <c r="L395" s="5">
        <f t="shared" si="67"/>
        <v>11</v>
      </c>
      <c r="M395" s="5">
        <f t="shared" si="68"/>
        <v>2021</v>
      </c>
      <c r="N395" s="7">
        <v>360</v>
      </c>
      <c r="O395" s="7">
        <f t="shared" si="70"/>
        <v>-360</v>
      </c>
      <c r="P395" s="7">
        <f t="shared" si="66"/>
        <v>0</v>
      </c>
      <c r="Q395" s="8">
        <f t="shared" si="72"/>
        <v>602319.35</v>
      </c>
      <c r="R395" s="43" t="s">
        <v>5</v>
      </c>
      <c r="S395" s="12" t="s">
        <v>469</v>
      </c>
    </row>
    <row r="396" spans="1:19" ht="62" x14ac:dyDescent="0.35">
      <c r="A396" s="4">
        <v>44502</v>
      </c>
      <c r="B396" s="5">
        <f t="shared" si="64"/>
        <v>11</v>
      </c>
      <c r="C396" s="5">
        <f t="shared" si="65"/>
        <v>2021</v>
      </c>
      <c r="D396" s="5" t="s">
        <v>465</v>
      </c>
      <c r="E396" s="5" t="s">
        <v>19</v>
      </c>
      <c r="F396" s="1" t="s">
        <v>20</v>
      </c>
      <c r="G396" s="2" t="s">
        <v>411</v>
      </c>
      <c r="H396" s="5">
        <v>1</v>
      </c>
      <c r="I396" s="5" t="s">
        <v>72</v>
      </c>
      <c r="J396" s="5">
        <v>45</v>
      </c>
      <c r="K396" s="4">
        <f t="shared" si="71"/>
        <v>44547</v>
      </c>
      <c r="L396" s="5">
        <f t="shared" si="67"/>
        <v>12</v>
      </c>
      <c r="M396" s="5">
        <f t="shared" si="68"/>
        <v>2021</v>
      </c>
      <c r="N396" s="7">
        <v>2024</v>
      </c>
      <c r="O396" s="7">
        <f>-684-1340</f>
        <v>-2024</v>
      </c>
      <c r="P396" s="7">
        <f t="shared" si="66"/>
        <v>0</v>
      </c>
      <c r="Q396" s="8">
        <f t="shared" si="72"/>
        <v>604343.35</v>
      </c>
      <c r="R396" s="43" t="s">
        <v>5</v>
      </c>
      <c r="S396" s="50" t="s">
        <v>634</v>
      </c>
    </row>
    <row r="397" spans="1:19" ht="31" x14ac:dyDescent="0.35">
      <c r="A397" s="4">
        <v>44502</v>
      </c>
      <c r="B397" s="5">
        <f t="shared" si="64"/>
        <v>11</v>
      </c>
      <c r="C397" s="5">
        <f t="shared" si="65"/>
        <v>2021</v>
      </c>
      <c r="D397" s="5" t="s">
        <v>465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71"/>
        <v>44547</v>
      </c>
      <c r="L397" s="5">
        <f t="shared" si="67"/>
        <v>12</v>
      </c>
      <c r="M397" s="5">
        <f t="shared" si="68"/>
        <v>2021</v>
      </c>
      <c r="N397" s="7">
        <v>160</v>
      </c>
      <c r="O397" s="7">
        <f>-N397</f>
        <v>-160</v>
      </c>
      <c r="P397" s="7">
        <f t="shared" si="66"/>
        <v>0</v>
      </c>
      <c r="Q397" s="8">
        <f t="shared" si="72"/>
        <v>604503.35</v>
      </c>
      <c r="R397" s="43" t="s">
        <v>5</v>
      </c>
      <c r="S397" s="50" t="s">
        <v>630</v>
      </c>
    </row>
    <row r="398" spans="1:19" x14ac:dyDescent="0.35">
      <c r="A398" s="4">
        <v>44503</v>
      </c>
      <c r="B398" s="5">
        <f t="shared" si="64"/>
        <v>11</v>
      </c>
      <c r="C398" s="5">
        <f t="shared" si="65"/>
        <v>2021</v>
      </c>
      <c r="D398" s="5" t="s">
        <v>466</v>
      </c>
      <c r="E398" s="5" t="s">
        <v>415</v>
      </c>
      <c r="F398" s="1" t="s">
        <v>416</v>
      </c>
      <c r="G398" s="92" t="s">
        <v>69</v>
      </c>
      <c r="H398" s="5">
        <v>2</v>
      </c>
      <c r="I398" s="5" t="s">
        <v>5</v>
      </c>
      <c r="J398" s="5">
        <v>0</v>
      </c>
      <c r="K398" s="4">
        <f t="shared" si="71"/>
        <v>44503</v>
      </c>
      <c r="L398" s="5">
        <f t="shared" si="67"/>
        <v>11</v>
      </c>
      <c r="M398" s="5">
        <f t="shared" si="68"/>
        <v>2021</v>
      </c>
      <c r="N398" s="7">
        <v>4048</v>
      </c>
      <c r="O398" s="7">
        <f>-N398</f>
        <v>-4048</v>
      </c>
      <c r="P398" s="7">
        <f t="shared" si="66"/>
        <v>0</v>
      </c>
      <c r="Q398" s="8">
        <f t="shared" si="72"/>
        <v>608551.35</v>
      </c>
      <c r="R398" s="43" t="s">
        <v>5</v>
      </c>
      <c r="S398" s="12" t="s">
        <v>529</v>
      </c>
    </row>
    <row r="399" spans="1:19" ht="46.5" x14ac:dyDescent="0.35">
      <c r="A399" s="4">
        <v>44503</v>
      </c>
      <c r="B399" s="5">
        <f t="shared" si="64"/>
        <v>11</v>
      </c>
      <c r="C399" s="5">
        <f t="shared" si="65"/>
        <v>2021</v>
      </c>
      <c r="D399" s="5" t="s">
        <v>466</v>
      </c>
      <c r="E399" s="5" t="s">
        <v>415</v>
      </c>
      <c r="F399" s="1" t="s">
        <v>416</v>
      </c>
      <c r="G399" s="92" t="s">
        <v>99</v>
      </c>
      <c r="H399" s="5">
        <v>3</v>
      </c>
      <c r="I399" s="5" t="s">
        <v>5</v>
      </c>
      <c r="J399" s="5">
        <v>0</v>
      </c>
      <c r="K399" s="4">
        <f t="shared" si="71"/>
        <v>44503</v>
      </c>
      <c r="L399" s="5">
        <f t="shared" si="67"/>
        <v>11</v>
      </c>
      <c r="M399" s="5">
        <f t="shared" si="68"/>
        <v>2021</v>
      </c>
      <c r="N399" s="7">
        <v>6072</v>
      </c>
      <c r="O399" s="7">
        <f>-3101.8-2970.2</f>
        <v>-6072</v>
      </c>
      <c r="P399" s="7">
        <f t="shared" si="66"/>
        <v>0</v>
      </c>
      <c r="Q399" s="8">
        <f t="shared" si="72"/>
        <v>614623.35</v>
      </c>
      <c r="R399" s="43" t="s">
        <v>5</v>
      </c>
      <c r="S399" s="50" t="s">
        <v>550</v>
      </c>
    </row>
    <row r="400" spans="1:19" ht="31" x14ac:dyDescent="0.35">
      <c r="A400" s="4">
        <v>44503</v>
      </c>
      <c r="B400" s="5">
        <f t="shared" si="64"/>
        <v>11</v>
      </c>
      <c r="C400" s="5">
        <f t="shared" si="65"/>
        <v>2021</v>
      </c>
      <c r="D400" s="5" t="s">
        <v>466</v>
      </c>
      <c r="E400" s="5" t="s">
        <v>415</v>
      </c>
      <c r="F400" s="1" t="s">
        <v>416</v>
      </c>
      <c r="G400" s="99" t="s">
        <v>455</v>
      </c>
      <c r="H400" s="5">
        <v>15</v>
      </c>
      <c r="I400" s="5" t="s">
        <v>5</v>
      </c>
      <c r="J400" s="5">
        <v>0</v>
      </c>
      <c r="K400" s="4">
        <f t="shared" si="71"/>
        <v>44503</v>
      </c>
      <c r="L400" s="5">
        <f t="shared" si="67"/>
        <v>11</v>
      </c>
      <c r="M400" s="5">
        <f t="shared" si="68"/>
        <v>2021</v>
      </c>
      <c r="N400" s="7">
        <v>5106</v>
      </c>
      <c r="O400" s="7">
        <f>-N400</f>
        <v>-5106</v>
      </c>
      <c r="P400" s="7">
        <f t="shared" si="66"/>
        <v>0</v>
      </c>
      <c r="Q400" s="8">
        <f t="shared" si="72"/>
        <v>619729.35</v>
      </c>
      <c r="R400" s="43" t="s">
        <v>5</v>
      </c>
      <c r="S400" s="12" t="s">
        <v>530</v>
      </c>
    </row>
    <row r="401" spans="1:19" x14ac:dyDescent="0.35">
      <c r="A401" s="4">
        <v>44503</v>
      </c>
      <c r="B401" s="5">
        <f t="shared" si="64"/>
        <v>11</v>
      </c>
      <c r="C401" s="5">
        <f t="shared" si="65"/>
        <v>2021</v>
      </c>
      <c r="D401" s="5" t="s">
        <v>466</v>
      </c>
      <c r="E401" s="5" t="s">
        <v>415</v>
      </c>
      <c r="F401" s="1" t="s">
        <v>416</v>
      </c>
      <c r="G401" s="92" t="s">
        <v>66</v>
      </c>
      <c r="H401" s="5">
        <v>5</v>
      </c>
      <c r="I401" s="5" t="s">
        <v>5</v>
      </c>
      <c r="J401" s="5">
        <v>0</v>
      </c>
      <c r="K401" s="4">
        <f t="shared" si="71"/>
        <v>44503</v>
      </c>
      <c r="L401" s="5">
        <f t="shared" si="67"/>
        <v>11</v>
      </c>
      <c r="M401" s="5">
        <f t="shared" si="68"/>
        <v>2021</v>
      </c>
      <c r="N401" s="7">
        <v>312.5</v>
      </c>
      <c r="O401" s="7">
        <f>-N401</f>
        <v>-312.5</v>
      </c>
      <c r="P401" s="7">
        <f t="shared" si="66"/>
        <v>0</v>
      </c>
      <c r="Q401" s="8">
        <f t="shared" si="72"/>
        <v>620041.85</v>
      </c>
      <c r="R401" s="43" t="s">
        <v>5</v>
      </c>
      <c r="S401" s="12" t="s">
        <v>530</v>
      </c>
    </row>
    <row r="402" spans="1:19" ht="46.5" x14ac:dyDescent="0.35">
      <c r="A402" s="4">
        <v>44503</v>
      </c>
      <c r="B402" s="5">
        <f t="shared" ref="B402:B465" si="73">MONTH(A402)</f>
        <v>11</v>
      </c>
      <c r="C402" s="5">
        <f t="shared" ref="C402:C465" si="74">YEAR(A402)</f>
        <v>2021</v>
      </c>
      <c r="D402" s="5" t="s">
        <v>466</v>
      </c>
      <c r="E402" s="5" t="s">
        <v>415</v>
      </c>
      <c r="F402" s="1" t="s">
        <v>416</v>
      </c>
      <c r="G402" s="92" t="s">
        <v>421</v>
      </c>
      <c r="H402" s="5">
        <v>9</v>
      </c>
      <c r="I402" s="5" t="s">
        <v>5</v>
      </c>
      <c r="J402" s="5">
        <v>0</v>
      </c>
      <c r="K402" s="4">
        <f t="shared" si="71"/>
        <v>44503</v>
      </c>
      <c r="L402" s="5">
        <f t="shared" si="67"/>
        <v>11</v>
      </c>
      <c r="M402" s="5">
        <f t="shared" si="68"/>
        <v>2021</v>
      </c>
      <c r="N402" s="7">
        <v>3159</v>
      </c>
      <c r="O402" s="7">
        <f>-1611.3-1547.7</f>
        <v>-3159</v>
      </c>
      <c r="P402" s="7">
        <f t="shared" si="66"/>
        <v>0</v>
      </c>
      <c r="Q402" s="8">
        <f t="shared" si="72"/>
        <v>623200.85</v>
      </c>
      <c r="R402" s="43" t="s">
        <v>5</v>
      </c>
      <c r="S402" s="50" t="s">
        <v>548</v>
      </c>
    </row>
    <row r="403" spans="1:19" x14ac:dyDescent="0.35">
      <c r="A403" s="4">
        <v>44503</v>
      </c>
      <c r="B403" s="5">
        <f t="shared" si="73"/>
        <v>11</v>
      </c>
      <c r="C403" s="5">
        <f t="shared" si="74"/>
        <v>2021</v>
      </c>
      <c r="D403" s="5" t="s">
        <v>466</v>
      </c>
      <c r="E403" s="5" t="s">
        <v>415</v>
      </c>
      <c r="F403" s="1" t="s">
        <v>416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71"/>
        <v>44503</v>
      </c>
      <c r="L403" s="5">
        <f t="shared" si="67"/>
        <v>11</v>
      </c>
      <c r="M403" s="5">
        <f t="shared" si="68"/>
        <v>2021</v>
      </c>
      <c r="N403" s="7">
        <v>320</v>
      </c>
      <c r="O403" s="7">
        <f t="shared" ref="O403:O409" si="75">-N403</f>
        <v>-320</v>
      </c>
      <c r="P403" s="7">
        <f t="shared" si="66"/>
        <v>0</v>
      </c>
      <c r="Q403" s="8">
        <f t="shared" si="72"/>
        <v>623520.85</v>
      </c>
      <c r="R403" s="43" t="s">
        <v>5</v>
      </c>
      <c r="S403" s="12" t="s">
        <v>551</v>
      </c>
    </row>
    <row r="404" spans="1:19" x14ac:dyDescent="0.35">
      <c r="A404" s="4">
        <v>44503</v>
      </c>
      <c r="B404" s="5">
        <f t="shared" si="73"/>
        <v>11</v>
      </c>
      <c r="C404" s="5">
        <f t="shared" si="74"/>
        <v>2021</v>
      </c>
      <c r="D404" s="5" t="s">
        <v>467</v>
      </c>
      <c r="E404" s="5" t="s">
        <v>63</v>
      </c>
      <c r="F404" s="1" t="s">
        <v>64</v>
      </c>
      <c r="G404" s="92" t="s">
        <v>66</v>
      </c>
      <c r="H404" s="5">
        <v>5</v>
      </c>
      <c r="I404" s="5" t="s">
        <v>50</v>
      </c>
      <c r="J404" s="5">
        <v>120</v>
      </c>
      <c r="K404" s="4">
        <f t="shared" si="71"/>
        <v>44623</v>
      </c>
      <c r="L404" s="5">
        <f t="shared" si="67"/>
        <v>3</v>
      </c>
      <c r="M404" s="5">
        <f t="shared" si="68"/>
        <v>2022</v>
      </c>
      <c r="N404" s="7">
        <v>275</v>
      </c>
      <c r="O404" s="7">
        <f t="shared" si="75"/>
        <v>-275</v>
      </c>
      <c r="P404" s="7">
        <f t="shared" si="66"/>
        <v>0</v>
      </c>
      <c r="Q404" s="8">
        <f t="shared" si="72"/>
        <v>623795.85</v>
      </c>
      <c r="R404" s="43" t="s">
        <v>91</v>
      </c>
      <c r="S404" s="12" t="s">
        <v>640</v>
      </c>
    </row>
    <row r="405" spans="1:19" x14ac:dyDescent="0.35">
      <c r="A405" s="4">
        <v>44503</v>
      </c>
      <c r="B405" s="5">
        <f t="shared" si="73"/>
        <v>11</v>
      </c>
      <c r="C405" s="5">
        <f t="shared" si="74"/>
        <v>2021</v>
      </c>
      <c r="D405" s="5" t="s">
        <v>467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71"/>
        <v>44623</v>
      </c>
      <c r="L405" s="5">
        <f t="shared" si="67"/>
        <v>3</v>
      </c>
      <c r="M405" s="5">
        <f t="shared" si="68"/>
        <v>2022</v>
      </c>
      <c r="N405" s="7">
        <v>320</v>
      </c>
      <c r="O405" s="7">
        <f t="shared" si="75"/>
        <v>-320</v>
      </c>
      <c r="P405" s="7">
        <f t="shared" ref="P405:P468" si="76">SUM(N405+O405)</f>
        <v>0</v>
      </c>
      <c r="Q405" s="8">
        <f t="shared" si="72"/>
        <v>624115.85</v>
      </c>
      <c r="R405" s="43" t="s">
        <v>91</v>
      </c>
      <c r="S405" s="12" t="s">
        <v>640</v>
      </c>
    </row>
    <row r="406" spans="1:19" x14ac:dyDescent="0.35">
      <c r="A406" s="4">
        <v>44503</v>
      </c>
      <c r="B406" s="5">
        <f t="shared" si="73"/>
        <v>11</v>
      </c>
      <c r="C406" s="5">
        <f t="shared" si="74"/>
        <v>2021</v>
      </c>
      <c r="D406" s="5" t="s">
        <v>467</v>
      </c>
      <c r="E406" s="5" t="s">
        <v>63</v>
      </c>
      <c r="F406" s="1" t="s">
        <v>64</v>
      </c>
      <c r="G406" s="96" t="s">
        <v>243</v>
      </c>
      <c r="H406" s="5">
        <v>3</v>
      </c>
      <c r="I406" s="5" t="s">
        <v>50</v>
      </c>
      <c r="J406" s="5">
        <v>120</v>
      </c>
      <c r="K406" s="4">
        <f>A406+J544</f>
        <v>44623</v>
      </c>
      <c r="L406" s="5">
        <f t="shared" si="67"/>
        <v>3</v>
      </c>
      <c r="M406" s="5">
        <f t="shared" si="68"/>
        <v>2022</v>
      </c>
      <c r="N406" s="7">
        <v>1320</v>
      </c>
      <c r="O406" s="7">
        <f t="shared" si="75"/>
        <v>-1320</v>
      </c>
      <c r="P406" s="7">
        <f t="shared" si="76"/>
        <v>0</v>
      </c>
      <c r="Q406" s="8">
        <f t="shared" si="72"/>
        <v>625435.85</v>
      </c>
      <c r="R406" s="43" t="s">
        <v>91</v>
      </c>
      <c r="S406" s="12" t="s">
        <v>640</v>
      </c>
    </row>
    <row r="407" spans="1:19" x14ac:dyDescent="0.35">
      <c r="A407" s="4">
        <v>44503</v>
      </c>
      <c r="B407" s="5">
        <f t="shared" si="73"/>
        <v>11</v>
      </c>
      <c r="C407" s="5">
        <f t="shared" si="74"/>
        <v>2021</v>
      </c>
      <c r="D407" s="5" t="s">
        <v>467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>A407+J545</f>
        <v>44623</v>
      </c>
      <c r="L407" s="5">
        <f t="shared" si="67"/>
        <v>3</v>
      </c>
      <c r="M407" s="5">
        <f t="shared" si="68"/>
        <v>2022</v>
      </c>
      <c r="N407" s="7">
        <v>220</v>
      </c>
      <c r="O407" s="7">
        <f t="shared" si="75"/>
        <v>-220</v>
      </c>
      <c r="P407" s="7">
        <f t="shared" si="76"/>
        <v>0</v>
      </c>
      <c r="Q407" s="8">
        <f t="shared" si="72"/>
        <v>625655.85</v>
      </c>
      <c r="R407" s="43" t="s">
        <v>91</v>
      </c>
      <c r="S407" s="12" t="s">
        <v>640</v>
      </c>
    </row>
    <row r="408" spans="1:19" x14ac:dyDescent="0.35">
      <c r="A408" s="4">
        <v>44506</v>
      </c>
      <c r="B408" s="5">
        <f t="shared" si="73"/>
        <v>11</v>
      </c>
      <c r="C408" s="5">
        <f t="shared" si="74"/>
        <v>2021</v>
      </c>
      <c r="D408" s="5" t="s">
        <v>471</v>
      </c>
      <c r="E408" s="5" t="s">
        <v>415</v>
      </c>
      <c r="F408" s="1" t="s">
        <v>416</v>
      </c>
      <c r="G408" s="92" t="s">
        <v>69</v>
      </c>
      <c r="H408" s="5">
        <v>2</v>
      </c>
      <c r="I408" s="5" t="s">
        <v>5</v>
      </c>
      <c r="J408" s="5">
        <v>0</v>
      </c>
      <c r="K408" s="4">
        <f t="shared" ref="K408:K471" si="77">A408+J408</f>
        <v>44506</v>
      </c>
      <c r="L408" s="5">
        <f t="shared" si="67"/>
        <v>11</v>
      </c>
      <c r="M408" s="5">
        <f t="shared" si="68"/>
        <v>2021</v>
      </c>
      <c r="N408" s="7">
        <v>4048</v>
      </c>
      <c r="O408" s="7">
        <f t="shared" si="75"/>
        <v>-4048</v>
      </c>
      <c r="P408" s="7">
        <f t="shared" si="76"/>
        <v>0</v>
      </c>
      <c r="Q408" s="8">
        <f t="shared" si="72"/>
        <v>629703.85</v>
      </c>
      <c r="R408" s="43" t="s">
        <v>5</v>
      </c>
      <c r="S408" s="12" t="s">
        <v>549</v>
      </c>
    </row>
    <row r="409" spans="1:19" x14ac:dyDescent="0.35">
      <c r="A409" s="4">
        <v>44506</v>
      </c>
      <c r="B409" s="5">
        <f t="shared" si="73"/>
        <v>11</v>
      </c>
      <c r="C409" s="5">
        <f t="shared" si="74"/>
        <v>2021</v>
      </c>
      <c r="D409" s="5" t="s">
        <v>471</v>
      </c>
      <c r="E409" s="5" t="s">
        <v>415</v>
      </c>
      <c r="F409" s="1" t="s">
        <v>416</v>
      </c>
      <c r="G409" s="92" t="s">
        <v>99</v>
      </c>
      <c r="H409" s="5">
        <v>3</v>
      </c>
      <c r="I409" s="5" t="s">
        <v>5</v>
      </c>
      <c r="J409" s="5">
        <v>0</v>
      </c>
      <c r="K409" s="4">
        <f t="shared" si="77"/>
        <v>44506</v>
      </c>
      <c r="L409" s="5">
        <f t="shared" si="67"/>
        <v>11</v>
      </c>
      <c r="M409" s="5">
        <f t="shared" si="68"/>
        <v>2021</v>
      </c>
      <c r="N409" s="7">
        <v>6072</v>
      </c>
      <c r="O409" s="7">
        <f t="shared" si="75"/>
        <v>-6072</v>
      </c>
      <c r="P409" s="7">
        <f t="shared" si="76"/>
        <v>0</v>
      </c>
      <c r="Q409" s="8">
        <f t="shared" si="72"/>
        <v>635775.85</v>
      </c>
      <c r="R409" s="43" t="s">
        <v>5</v>
      </c>
      <c r="S409" s="12" t="s">
        <v>552</v>
      </c>
    </row>
    <row r="410" spans="1:19" x14ac:dyDescent="0.35">
      <c r="A410" s="4">
        <v>44506</v>
      </c>
      <c r="B410" s="5">
        <f t="shared" si="73"/>
        <v>11</v>
      </c>
      <c r="C410" s="5">
        <f t="shared" si="74"/>
        <v>2021</v>
      </c>
      <c r="D410" s="5" t="s">
        <v>471</v>
      </c>
      <c r="E410" s="5" t="s">
        <v>415</v>
      </c>
      <c r="F410" s="1" t="s">
        <v>416</v>
      </c>
      <c r="G410" s="97" t="s">
        <v>455</v>
      </c>
      <c r="H410" s="5">
        <v>15</v>
      </c>
      <c r="I410" s="5" t="s">
        <v>5</v>
      </c>
      <c r="J410" s="5">
        <v>0</v>
      </c>
      <c r="K410" s="4">
        <f t="shared" si="77"/>
        <v>44506</v>
      </c>
      <c r="L410" s="5">
        <f t="shared" si="67"/>
        <v>11</v>
      </c>
      <c r="M410" s="5">
        <f t="shared" si="68"/>
        <v>2021</v>
      </c>
      <c r="N410" s="7">
        <v>5106</v>
      </c>
      <c r="O410" s="7">
        <f>-512.3-4593.7</f>
        <v>-5106</v>
      </c>
      <c r="P410" s="7">
        <f t="shared" si="76"/>
        <v>0</v>
      </c>
      <c r="Q410" s="8">
        <f t="shared" si="72"/>
        <v>640881.85</v>
      </c>
      <c r="R410" s="43" t="s">
        <v>5</v>
      </c>
      <c r="S410" s="12" t="s">
        <v>580</v>
      </c>
    </row>
    <row r="411" spans="1:19" x14ac:dyDescent="0.35">
      <c r="A411" s="4">
        <v>44506</v>
      </c>
      <c r="B411" s="5">
        <f t="shared" si="73"/>
        <v>11</v>
      </c>
      <c r="C411" s="5">
        <f t="shared" si="74"/>
        <v>2021</v>
      </c>
      <c r="D411" s="5" t="s">
        <v>471</v>
      </c>
      <c r="E411" s="5" t="s">
        <v>415</v>
      </c>
      <c r="F411" s="1" t="s">
        <v>416</v>
      </c>
      <c r="G411" s="92" t="s">
        <v>66</v>
      </c>
      <c r="H411" s="5">
        <v>5</v>
      </c>
      <c r="I411" s="5" t="s">
        <v>5</v>
      </c>
      <c r="J411" s="5">
        <v>0</v>
      </c>
      <c r="K411" s="4">
        <f t="shared" si="77"/>
        <v>44506</v>
      </c>
      <c r="L411" s="5">
        <f t="shared" si="67"/>
        <v>11</v>
      </c>
      <c r="M411" s="5">
        <f t="shared" si="68"/>
        <v>2021</v>
      </c>
      <c r="N411" s="7">
        <v>312.5</v>
      </c>
      <c r="O411" s="7">
        <f t="shared" ref="O411:O420" si="78">-N411</f>
        <v>-312.5</v>
      </c>
      <c r="P411" s="7">
        <f t="shared" si="76"/>
        <v>0</v>
      </c>
      <c r="Q411" s="8">
        <f t="shared" si="72"/>
        <v>641194.35</v>
      </c>
      <c r="R411" s="43" t="s">
        <v>5</v>
      </c>
      <c r="S411" s="12" t="s">
        <v>581</v>
      </c>
    </row>
    <row r="412" spans="1:19" ht="29" x14ac:dyDescent="0.35">
      <c r="A412" s="4">
        <v>44506</v>
      </c>
      <c r="B412" s="5">
        <f t="shared" si="73"/>
        <v>11</v>
      </c>
      <c r="C412" s="5">
        <f t="shared" si="74"/>
        <v>2021</v>
      </c>
      <c r="D412" s="5" t="s">
        <v>471</v>
      </c>
      <c r="E412" s="5" t="s">
        <v>415</v>
      </c>
      <c r="F412" s="1" t="s">
        <v>416</v>
      </c>
      <c r="G412" s="92" t="s">
        <v>421</v>
      </c>
      <c r="H412" s="5">
        <v>7</v>
      </c>
      <c r="I412" s="5" t="s">
        <v>5</v>
      </c>
      <c r="J412" s="5">
        <v>0</v>
      </c>
      <c r="K412" s="4">
        <f t="shared" si="77"/>
        <v>44506</v>
      </c>
      <c r="L412" s="5">
        <f t="shared" si="67"/>
        <v>11</v>
      </c>
      <c r="M412" s="5">
        <f t="shared" si="68"/>
        <v>2021</v>
      </c>
      <c r="N412" s="7">
        <v>2457</v>
      </c>
      <c r="O412" s="7">
        <f t="shared" si="78"/>
        <v>-2457</v>
      </c>
      <c r="P412" s="7">
        <f t="shared" si="76"/>
        <v>0</v>
      </c>
      <c r="Q412" s="8">
        <f t="shared" si="72"/>
        <v>643651.35</v>
      </c>
      <c r="R412" s="43" t="s">
        <v>5</v>
      </c>
      <c r="S412" s="12" t="s">
        <v>581</v>
      </c>
    </row>
    <row r="413" spans="1:19" x14ac:dyDescent="0.35">
      <c r="A413" s="4">
        <v>44506</v>
      </c>
      <c r="B413" s="5">
        <f t="shared" si="73"/>
        <v>11</v>
      </c>
      <c r="C413" s="5">
        <f t="shared" si="74"/>
        <v>2021</v>
      </c>
      <c r="D413" s="5" t="s">
        <v>471</v>
      </c>
      <c r="E413" s="5" t="s">
        <v>415</v>
      </c>
      <c r="F413" s="1" t="s">
        <v>416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77"/>
        <v>44506</v>
      </c>
      <c r="L413" s="5">
        <f t="shared" si="67"/>
        <v>11</v>
      </c>
      <c r="M413" s="5">
        <f t="shared" si="68"/>
        <v>2021</v>
      </c>
      <c r="N413" s="7">
        <v>320</v>
      </c>
      <c r="O413" s="7">
        <f t="shared" si="78"/>
        <v>-320</v>
      </c>
      <c r="P413" s="7">
        <f t="shared" si="76"/>
        <v>0</v>
      </c>
      <c r="Q413" s="8">
        <f t="shared" si="72"/>
        <v>643971.35</v>
      </c>
      <c r="R413" s="43" t="s">
        <v>5</v>
      </c>
      <c r="S413" s="12" t="s">
        <v>581</v>
      </c>
    </row>
    <row r="414" spans="1:19" x14ac:dyDescent="0.35">
      <c r="A414" s="4">
        <v>44506</v>
      </c>
      <c r="B414" s="5">
        <f t="shared" si="73"/>
        <v>11</v>
      </c>
      <c r="C414" s="5">
        <f t="shared" si="74"/>
        <v>2021</v>
      </c>
      <c r="D414" s="5" t="s">
        <v>471</v>
      </c>
      <c r="E414" s="5" t="s">
        <v>415</v>
      </c>
      <c r="F414" s="1" t="s">
        <v>416</v>
      </c>
      <c r="G414" s="92" t="s">
        <v>436</v>
      </c>
      <c r="H414" s="5">
        <v>1</v>
      </c>
      <c r="I414" s="5" t="s">
        <v>5</v>
      </c>
      <c r="J414" s="5">
        <v>0</v>
      </c>
      <c r="K414" s="4">
        <f t="shared" si="77"/>
        <v>44506</v>
      </c>
      <c r="L414" s="5">
        <f t="shared" si="67"/>
        <v>11</v>
      </c>
      <c r="M414" s="5">
        <f t="shared" si="68"/>
        <v>2021</v>
      </c>
      <c r="N414" s="7">
        <v>1000</v>
      </c>
      <c r="O414" s="7">
        <f t="shared" si="78"/>
        <v>-1000</v>
      </c>
      <c r="P414" s="7">
        <f t="shared" si="76"/>
        <v>0</v>
      </c>
      <c r="Q414" s="8">
        <f t="shared" si="72"/>
        <v>644971.35</v>
      </c>
      <c r="R414" s="43" t="s">
        <v>5</v>
      </c>
      <c r="S414" s="12" t="s">
        <v>581</v>
      </c>
    </row>
    <row r="415" spans="1:19" x14ac:dyDescent="0.35">
      <c r="A415" s="4">
        <v>44508</v>
      </c>
      <c r="B415" s="5">
        <f t="shared" si="73"/>
        <v>11</v>
      </c>
      <c r="C415" s="5">
        <f t="shared" si="74"/>
        <v>2021</v>
      </c>
      <c r="D415" s="5" t="s">
        <v>472</v>
      </c>
      <c r="E415" s="5" t="s">
        <v>63</v>
      </c>
      <c r="F415" s="1" t="s">
        <v>64</v>
      </c>
      <c r="G415" s="97" t="s">
        <v>309</v>
      </c>
      <c r="H415" s="5">
        <v>6</v>
      </c>
      <c r="I415" s="5" t="s">
        <v>50</v>
      </c>
      <c r="J415" s="5">
        <v>120</v>
      </c>
      <c r="K415" s="4">
        <f t="shared" si="77"/>
        <v>44628</v>
      </c>
      <c r="L415" s="5">
        <f t="shared" ref="L415:L478" si="79">MONTH(K415)</f>
        <v>3</v>
      </c>
      <c r="M415" s="5">
        <f t="shared" ref="M415:M478" si="80">YEAR(K415)</f>
        <v>2022</v>
      </c>
      <c r="N415" s="7">
        <v>12144</v>
      </c>
      <c r="O415" s="7">
        <f t="shared" si="78"/>
        <v>-12144</v>
      </c>
      <c r="P415" s="7">
        <f t="shared" si="76"/>
        <v>0</v>
      </c>
      <c r="Q415" s="8">
        <f t="shared" si="72"/>
        <v>657115.35</v>
      </c>
      <c r="R415" s="43" t="s">
        <v>5</v>
      </c>
      <c r="S415" s="12" t="s">
        <v>640</v>
      </c>
    </row>
    <row r="416" spans="1:19" x14ac:dyDescent="0.35">
      <c r="A416" s="4">
        <v>44508</v>
      </c>
      <c r="B416" s="5">
        <f t="shared" si="73"/>
        <v>11</v>
      </c>
      <c r="C416" s="5">
        <f t="shared" si="74"/>
        <v>2021</v>
      </c>
      <c r="D416" s="5" t="s">
        <v>472</v>
      </c>
      <c r="E416" s="5" t="s">
        <v>63</v>
      </c>
      <c r="F416" s="1" t="s">
        <v>64</v>
      </c>
      <c r="G416" s="97" t="s">
        <v>455</v>
      </c>
      <c r="H416" s="5">
        <v>6</v>
      </c>
      <c r="I416" s="5" t="s">
        <v>50</v>
      </c>
      <c r="J416" s="5">
        <v>120</v>
      </c>
      <c r="K416" s="4">
        <f t="shared" si="77"/>
        <v>44628</v>
      </c>
      <c r="L416" s="5">
        <f t="shared" si="79"/>
        <v>3</v>
      </c>
      <c r="M416" s="5">
        <f t="shared" si="80"/>
        <v>2022</v>
      </c>
      <c r="N416" s="7">
        <v>2109</v>
      </c>
      <c r="O416" s="7">
        <f t="shared" si="78"/>
        <v>-2109</v>
      </c>
      <c r="P416" s="7">
        <f t="shared" si="76"/>
        <v>0</v>
      </c>
      <c r="Q416" s="8">
        <f t="shared" si="72"/>
        <v>659224.35</v>
      </c>
      <c r="R416" s="43" t="s">
        <v>5</v>
      </c>
      <c r="S416" s="12" t="s">
        <v>640</v>
      </c>
    </row>
    <row r="417" spans="1:19" x14ac:dyDescent="0.35">
      <c r="A417" s="4">
        <v>44509</v>
      </c>
      <c r="B417" s="5">
        <f t="shared" si="73"/>
        <v>11</v>
      </c>
      <c r="C417" s="5">
        <f t="shared" si="74"/>
        <v>2021</v>
      </c>
      <c r="D417" s="5" t="s">
        <v>478</v>
      </c>
      <c r="E417" s="5" t="s">
        <v>477</v>
      </c>
      <c r="F417" s="1" t="s">
        <v>476</v>
      </c>
      <c r="G417" s="92" t="s">
        <v>479</v>
      </c>
      <c r="H417" s="5">
        <v>1</v>
      </c>
      <c r="I417" s="5" t="s">
        <v>5</v>
      </c>
      <c r="J417" s="5">
        <v>0</v>
      </c>
      <c r="K417" s="4">
        <f t="shared" si="77"/>
        <v>44509</v>
      </c>
      <c r="L417" s="5">
        <f t="shared" si="79"/>
        <v>11</v>
      </c>
      <c r="M417" s="5">
        <f t="shared" si="80"/>
        <v>2021</v>
      </c>
      <c r="N417" s="7">
        <v>240</v>
      </c>
      <c r="O417" s="7">
        <f t="shared" si="78"/>
        <v>-240</v>
      </c>
      <c r="P417" s="7">
        <f t="shared" si="76"/>
        <v>0</v>
      </c>
      <c r="Q417" s="8">
        <f t="shared" si="72"/>
        <v>659464.35</v>
      </c>
      <c r="R417" s="43" t="s">
        <v>5</v>
      </c>
      <c r="S417" s="12" t="s">
        <v>507</v>
      </c>
    </row>
    <row r="418" spans="1:19" x14ac:dyDescent="0.35">
      <c r="A418" s="4">
        <v>44510</v>
      </c>
      <c r="B418" s="5">
        <f t="shared" si="73"/>
        <v>11</v>
      </c>
      <c r="C418" s="5">
        <f t="shared" si="74"/>
        <v>2021</v>
      </c>
      <c r="D418" s="5" t="s">
        <v>480</v>
      </c>
      <c r="E418" s="5" t="s">
        <v>482</v>
      </c>
      <c r="F418" s="5" t="s">
        <v>499</v>
      </c>
      <c r="G418" s="92" t="s">
        <v>69</v>
      </c>
      <c r="H418" s="5">
        <v>1</v>
      </c>
      <c r="I418" s="5" t="s">
        <v>5</v>
      </c>
      <c r="J418" s="5">
        <v>0</v>
      </c>
      <c r="K418" s="4">
        <f t="shared" si="77"/>
        <v>44510</v>
      </c>
      <c r="L418" s="5">
        <f t="shared" si="79"/>
        <v>11</v>
      </c>
      <c r="M418" s="5">
        <f t="shared" si="80"/>
        <v>2021</v>
      </c>
      <c r="N418" s="7">
        <v>2024</v>
      </c>
      <c r="O418" s="7">
        <f t="shared" si="78"/>
        <v>-2024</v>
      </c>
      <c r="P418" s="7">
        <f t="shared" si="76"/>
        <v>0</v>
      </c>
      <c r="Q418" s="8">
        <f t="shared" si="72"/>
        <v>661488.35</v>
      </c>
      <c r="R418" s="43" t="s">
        <v>5</v>
      </c>
      <c r="S418" s="12" t="s">
        <v>500</v>
      </c>
    </row>
    <row r="419" spans="1:19" x14ac:dyDescent="0.35">
      <c r="A419" s="4">
        <v>44511</v>
      </c>
      <c r="B419" s="5">
        <f t="shared" si="73"/>
        <v>11</v>
      </c>
      <c r="C419" s="5">
        <f t="shared" si="74"/>
        <v>2021</v>
      </c>
      <c r="D419" s="5" t="s">
        <v>481</v>
      </c>
      <c r="E419" s="5" t="s">
        <v>415</v>
      </c>
      <c r="F419" s="1" t="s">
        <v>416</v>
      </c>
      <c r="G419" s="97" t="s">
        <v>309</v>
      </c>
      <c r="H419" s="5">
        <v>10</v>
      </c>
      <c r="I419" s="5" t="s">
        <v>5</v>
      </c>
      <c r="J419" s="5">
        <v>0</v>
      </c>
      <c r="K419" s="4">
        <f t="shared" si="77"/>
        <v>44511</v>
      </c>
      <c r="L419" s="5">
        <f t="shared" si="79"/>
        <v>11</v>
      </c>
      <c r="M419" s="5">
        <f t="shared" si="80"/>
        <v>2021</v>
      </c>
      <c r="N419" s="7">
        <v>20680</v>
      </c>
      <c r="O419" s="7">
        <f t="shared" si="78"/>
        <v>-20680</v>
      </c>
      <c r="P419" s="7">
        <f t="shared" si="76"/>
        <v>0</v>
      </c>
      <c r="Q419" s="8">
        <f t="shared" si="72"/>
        <v>682168.35</v>
      </c>
      <c r="R419" s="43" t="s">
        <v>5</v>
      </c>
      <c r="S419" s="12" t="s">
        <v>581</v>
      </c>
    </row>
    <row r="420" spans="1:19" x14ac:dyDescent="0.35">
      <c r="A420" s="4">
        <v>44511</v>
      </c>
      <c r="B420" s="5">
        <f t="shared" si="73"/>
        <v>11</v>
      </c>
      <c r="C420" s="5">
        <f t="shared" si="74"/>
        <v>2021</v>
      </c>
      <c r="D420" s="5" t="s">
        <v>481</v>
      </c>
      <c r="E420" s="5" t="s">
        <v>415</v>
      </c>
      <c r="F420" s="1" t="s">
        <v>416</v>
      </c>
      <c r="G420" s="97" t="s">
        <v>455</v>
      </c>
      <c r="H420" s="5">
        <v>15</v>
      </c>
      <c r="I420" s="5" t="s">
        <v>5</v>
      </c>
      <c r="J420" s="5">
        <v>0</v>
      </c>
      <c r="K420" s="4">
        <f t="shared" si="77"/>
        <v>44511</v>
      </c>
      <c r="L420" s="5">
        <f t="shared" si="79"/>
        <v>11</v>
      </c>
      <c r="M420" s="5">
        <f t="shared" si="80"/>
        <v>2021</v>
      </c>
      <c r="N420" s="7">
        <v>5328</v>
      </c>
      <c r="O420" s="7">
        <f t="shared" si="78"/>
        <v>-5328</v>
      </c>
      <c r="P420" s="7">
        <f t="shared" si="76"/>
        <v>0</v>
      </c>
      <c r="Q420" s="8">
        <f t="shared" si="72"/>
        <v>687496.35</v>
      </c>
      <c r="R420" s="43" t="s">
        <v>5</v>
      </c>
      <c r="S420" s="12" t="s">
        <v>581</v>
      </c>
    </row>
    <row r="421" spans="1:19" ht="29" x14ac:dyDescent="0.35">
      <c r="A421" s="4">
        <v>44511</v>
      </c>
      <c r="B421" s="5">
        <f t="shared" si="73"/>
        <v>11</v>
      </c>
      <c r="C421" s="5">
        <f t="shared" si="74"/>
        <v>2021</v>
      </c>
      <c r="D421" s="5" t="s">
        <v>481</v>
      </c>
      <c r="E421" s="5" t="s">
        <v>415</v>
      </c>
      <c r="F421" s="1" t="s">
        <v>416</v>
      </c>
      <c r="G421" s="92" t="s">
        <v>421</v>
      </c>
      <c r="H421" s="5">
        <v>14</v>
      </c>
      <c r="I421" s="5" t="s">
        <v>5</v>
      </c>
      <c r="J421" s="5">
        <v>0</v>
      </c>
      <c r="K421" s="4">
        <f t="shared" si="77"/>
        <v>44511</v>
      </c>
      <c r="L421" s="5">
        <f t="shared" si="79"/>
        <v>11</v>
      </c>
      <c r="M421" s="5">
        <f t="shared" si="80"/>
        <v>2021</v>
      </c>
      <c r="N421" s="7">
        <v>4914</v>
      </c>
      <c r="O421" s="7">
        <f>-2808.8-2105.2</f>
        <v>-4914</v>
      </c>
      <c r="P421" s="7">
        <f t="shared" si="76"/>
        <v>0</v>
      </c>
      <c r="Q421" s="8">
        <f t="shared" si="72"/>
        <v>692410.35</v>
      </c>
      <c r="R421" s="43" t="s">
        <v>5</v>
      </c>
      <c r="S421" s="12" t="s">
        <v>582</v>
      </c>
    </row>
    <row r="422" spans="1:19" x14ac:dyDescent="0.35">
      <c r="A422" s="4">
        <v>44511</v>
      </c>
      <c r="B422" s="5">
        <f t="shared" si="73"/>
        <v>11</v>
      </c>
      <c r="C422" s="5">
        <f t="shared" si="74"/>
        <v>2021</v>
      </c>
      <c r="D422" s="5" t="s">
        <v>481</v>
      </c>
      <c r="E422" s="5" t="s">
        <v>415</v>
      </c>
      <c r="F422" s="1" t="s">
        <v>416</v>
      </c>
      <c r="G422" s="92" t="s">
        <v>66</v>
      </c>
      <c r="H422" s="5">
        <v>4</v>
      </c>
      <c r="I422" s="5" t="s">
        <v>5</v>
      </c>
      <c r="J422" s="5">
        <v>0</v>
      </c>
      <c r="K422" s="4">
        <f t="shared" si="77"/>
        <v>44511</v>
      </c>
      <c r="L422" s="5">
        <f t="shared" si="79"/>
        <v>11</v>
      </c>
      <c r="M422" s="5">
        <f t="shared" si="80"/>
        <v>2021</v>
      </c>
      <c r="N422" s="7">
        <v>250</v>
      </c>
      <c r="O422" s="7">
        <f t="shared" ref="O422:O456" si="81">-N422</f>
        <v>-250</v>
      </c>
      <c r="P422" s="7">
        <f t="shared" si="76"/>
        <v>0</v>
      </c>
      <c r="Q422" s="8">
        <f t="shared" si="72"/>
        <v>692660.35</v>
      </c>
      <c r="R422" s="43" t="s">
        <v>5</v>
      </c>
      <c r="S422" s="12" t="s">
        <v>583</v>
      </c>
    </row>
    <row r="423" spans="1:19" x14ac:dyDescent="0.35">
      <c r="A423" s="4">
        <v>44511</v>
      </c>
      <c r="B423" s="5">
        <f t="shared" si="73"/>
        <v>11</v>
      </c>
      <c r="C423" s="5">
        <f t="shared" si="74"/>
        <v>2021</v>
      </c>
      <c r="D423" s="5" t="s">
        <v>481</v>
      </c>
      <c r="E423" s="5" t="s">
        <v>415</v>
      </c>
      <c r="F423" s="1" t="s">
        <v>416</v>
      </c>
      <c r="G423" s="92" t="s">
        <v>436</v>
      </c>
      <c r="H423" s="5">
        <v>2</v>
      </c>
      <c r="I423" s="5" t="s">
        <v>5</v>
      </c>
      <c r="J423" s="5">
        <v>0</v>
      </c>
      <c r="K423" s="4">
        <f t="shared" si="77"/>
        <v>44511</v>
      </c>
      <c r="L423" s="5">
        <f t="shared" si="79"/>
        <v>11</v>
      </c>
      <c r="M423" s="5">
        <f t="shared" si="80"/>
        <v>2021</v>
      </c>
      <c r="N423" s="7">
        <v>2000</v>
      </c>
      <c r="O423" s="7">
        <f t="shared" si="81"/>
        <v>-2000</v>
      </c>
      <c r="P423" s="7">
        <f t="shared" si="76"/>
        <v>0</v>
      </c>
      <c r="Q423" s="8">
        <f t="shared" si="72"/>
        <v>694660.35</v>
      </c>
      <c r="R423" s="43" t="s">
        <v>5</v>
      </c>
      <c r="S423" s="12" t="s">
        <v>583</v>
      </c>
    </row>
    <row r="424" spans="1:19" x14ac:dyDescent="0.35">
      <c r="A424" s="4">
        <v>44511</v>
      </c>
      <c r="B424" s="5">
        <f t="shared" si="73"/>
        <v>11</v>
      </c>
      <c r="C424" s="5">
        <f t="shared" si="74"/>
        <v>2021</v>
      </c>
      <c r="D424" s="5" t="s">
        <v>483</v>
      </c>
      <c r="E424" s="5" t="s">
        <v>415</v>
      </c>
      <c r="F424" s="1" t="s">
        <v>416</v>
      </c>
      <c r="G424" s="92" t="s">
        <v>66</v>
      </c>
      <c r="H424" s="5">
        <v>5</v>
      </c>
      <c r="I424" s="5" t="s">
        <v>5</v>
      </c>
      <c r="J424" s="5">
        <v>0</v>
      </c>
      <c r="K424" s="4">
        <f t="shared" si="77"/>
        <v>44511</v>
      </c>
      <c r="L424" s="5">
        <f t="shared" si="79"/>
        <v>11</v>
      </c>
      <c r="M424" s="5">
        <f t="shared" si="80"/>
        <v>2021</v>
      </c>
      <c r="N424" s="7">
        <v>312.5</v>
      </c>
      <c r="O424" s="7">
        <f t="shared" si="81"/>
        <v>-312.5</v>
      </c>
      <c r="P424" s="7">
        <f t="shared" si="76"/>
        <v>0</v>
      </c>
      <c r="Q424" s="8">
        <f t="shared" si="72"/>
        <v>694972.85</v>
      </c>
      <c r="R424" s="43" t="s">
        <v>5</v>
      </c>
      <c r="S424" s="12" t="s">
        <v>583</v>
      </c>
    </row>
    <row r="425" spans="1:19" x14ac:dyDescent="0.35">
      <c r="A425" s="4">
        <v>44513</v>
      </c>
      <c r="B425" s="5">
        <f t="shared" si="73"/>
        <v>11</v>
      </c>
      <c r="C425" s="5">
        <f t="shared" si="74"/>
        <v>2021</v>
      </c>
      <c r="D425" s="5" t="s">
        <v>484</v>
      </c>
      <c r="E425" s="5" t="s">
        <v>415</v>
      </c>
      <c r="F425" s="1" t="s">
        <v>233</v>
      </c>
      <c r="G425" s="92" t="s">
        <v>69</v>
      </c>
      <c r="H425" s="5">
        <v>1</v>
      </c>
      <c r="I425" s="5" t="s">
        <v>5</v>
      </c>
      <c r="J425" s="5">
        <v>0</v>
      </c>
      <c r="K425" s="4">
        <f t="shared" si="77"/>
        <v>44513</v>
      </c>
      <c r="L425" s="5">
        <f t="shared" si="79"/>
        <v>11</v>
      </c>
      <c r="M425" s="5">
        <f t="shared" si="80"/>
        <v>2021</v>
      </c>
      <c r="N425" s="7">
        <v>2090</v>
      </c>
      <c r="O425" s="7">
        <f t="shared" si="81"/>
        <v>-2090</v>
      </c>
      <c r="P425" s="7">
        <f t="shared" si="76"/>
        <v>0</v>
      </c>
      <c r="Q425" s="8">
        <f t="shared" si="72"/>
        <v>697062.85</v>
      </c>
      <c r="R425" s="43" t="s">
        <v>5</v>
      </c>
      <c r="S425" s="12" t="s">
        <v>505</v>
      </c>
    </row>
    <row r="426" spans="1:19" x14ac:dyDescent="0.35">
      <c r="A426" s="4">
        <v>44513</v>
      </c>
      <c r="B426" s="5">
        <f t="shared" si="73"/>
        <v>11</v>
      </c>
      <c r="C426" s="5">
        <f t="shared" si="74"/>
        <v>2021</v>
      </c>
      <c r="D426" s="5" t="s">
        <v>484</v>
      </c>
      <c r="E426" s="5" t="s">
        <v>415</v>
      </c>
      <c r="F426" s="1" t="s">
        <v>233</v>
      </c>
      <c r="G426" s="92" t="s">
        <v>424</v>
      </c>
      <c r="H426" s="5">
        <v>2</v>
      </c>
      <c r="I426" s="5" t="s">
        <v>5</v>
      </c>
      <c r="J426" s="5">
        <v>0</v>
      </c>
      <c r="K426" s="4">
        <f t="shared" si="77"/>
        <v>44513</v>
      </c>
      <c r="L426" s="5">
        <f t="shared" si="79"/>
        <v>11</v>
      </c>
      <c r="M426" s="5">
        <f t="shared" si="80"/>
        <v>2021</v>
      </c>
      <c r="N426" s="7">
        <v>120</v>
      </c>
      <c r="O426" s="7">
        <f t="shared" si="81"/>
        <v>-120</v>
      </c>
      <c r="P426" s="7">
        <f t="shared" si="76"/>
        <v>0</v>
      </c>
      <c r="Q426" s="8">
        <f t="shared" si="72"/>
        <v>697182.85</v>
      </c>
      <c r="R426" s="43" t="s">
        <v>5</v>
      </c>
      <c r="S426" s="12" t="s">
        <v>504</v>
      </c>
    </row>
    <row r="427" spans="1:19" x14ac:dyDescent="0.35">
      <c r="A427" s="4">
        <v>44513</v>
      </c>
      <c r="B427" s="5">
        <f t="shared" si="73"/>
        <v>11</v>
      </c>
      <c r="C427" s="5">
        <f t="shared" si="74"/>
        <v>2021</v>
      </c>
      <c r="D427" s="5" t="s">
        <v>484</v>
      </c>
      <c r="E427" s="5" t="s">
        <v>415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77"/>
        <v>44513</v>
      </c>
      <c r="L427" s="5">
        <f t="shared" si="79"/>
        <v>11</v>
      </c>
      <c r="M427" s="5">
        <f t="shared" si="80"/>
        <v>2021</v>
      </c>
      <c r="N427" s="7">
        <v>540</v>
      </c>
      <c r="O427" s="7">
        <f t="shared" si="81"/>
        <v>-540</v>
      </c>
      <c r="P427" s="7">
        <f t="shared" si="76"/>
        <v>0</v>
      </c>
      <c r="Q427" s="8">
        <f t="shared" si="72"/>
        <v>697722.85</v>
      </c>
      <c r="R427" s="43" t="s">
        <v>5</v>
      </c>
      <c r="S427" s="12" t="s">
        <v>504</v>
      </c>
    </row>
    <row r="428" spans="1:19" ht="29" x14ac:dyDescent="0.35">
      <c r="A428" s="4">
        <v>44513</v>
      </c>
      <c r="B428" s="5">
        <f t="shared" si="73"/>
        <v>11</v>
      </c>
      <c r="C428" s="5">
        <f t="shared" si="74"/>
        <v>2021</v>
      </c>
      <c r="D428" s="5" t="s">
        <v>484</v>
      </c>
      <c r="E428" s="5" t="s">
        <v>415</v>
      </c>
      <c r="F428" s="106" t="s">
        <v>233</v>
      </c>
      <c r="G428" s="105" t="s">
        <v>239</v>
      </c>
      <c r="H428" s="16">
        <v>2</v>
      </c>
      <c r="I428" s="5" t="s">
        <v>5</v>
      </c>
      <c r="J428" s="5">
        <v>0</v>
      </c>
      <c r="K428" s="4">
        <f t="shared" si="77"/>
        <v>44513</v>
      </c>
      <c r="L428" s="5">
        <f t="shared" si="79"/>
        <v>11</v>
      </c>
      <c r="M428" s="5">
        <f t="shared" si="80"/>
        <v>2021</v>
      </c>
      <c r="N428" s="7">
        <v>320</v>
      </c>
      <c r="O428" s="7">
        <f t="shared" si="81"/>
        <v>-320</v>
      </c>
      <c r="P428" s="7">
        <f t="shared" si="76"/>
        <v>0</v>
      </c>
      <c r="Q428" s="8">
        <f t="shared" si="72"/>
        <v>698042.85</v>
      </c>
      <c r="R428" s="43" t="s">
        <v>5</v>
      </c>
      <c r="S428" s="12" t="s">
        <v>504</v>
      </c>
    </row>
    <row r="429" spans="1:19" x14ac:dyDescent="0.35">
      <c r="A429" s="4">
        <v>44513</v>
      </c>
      <c r="B429" s="5">
        <f t="shared" si="73"/>
        <v>11</v>
      </c>
      <c r="C429" s="5">
        <f t="shared" si="74"/>
        <v>2021</v>
      </c>
      <c r="D429" s="5" t="s">
        <v>485</v>
      </c>
      <c r="E429" s="5" t="s">
        <v>406</v>
      </c>
      <c r="F429" s="1" t="s">
        <v>407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si="77"/>
        <v>44513</v>
      </c>
      <c r="L429" s="5">
        <f t="shared" si="79"/>
        <v>11</v>
      </c>
      <c r="M429" s="5">
        <f t="shared" si="80"/>
        <v>2021</v>
      </c>
      <c r="N429" s="7">
        <v>4048</v>
      </c>
      <c r="O429" s="7">
        <f t="shared" si="81"/>
        <v>-4048</v>
      </c>
      <c r="P429" s="7">
        <f t="shared" si="76"/>
        <v>0</v>
      </c>
      <c r="Q429" s="8">
        <f t="shared" si="72"/>
        <v>702090.85</v>
      </c>
      <c r="R429" s="43" t="s">
        <v>5</v>
      </c>
      <c r="S429" s="12" t="s">
        <v>503</v>
      </c>
    </row>
    <row r="430" spans="1:19" x14ac:dyDescent="0.35">
      <c r="A430" s="4">
        <v>44513</v>
      </c>
      <c r="B430" s="5">
        <f t="shared" si="73"/>
        <v>11</v>
      </c>
      <c r="C430" s="5">
        <f t="shared" si="74"/>
        <v>2021</v>
      </c>
      <c r="D430" s="5" t="s">
        <v>485</v>
      </c>
      <c r="E430" s="5" t="s">
        <v>406</v>
      </c>
      <c r="F430" s="1" t="s">
        <v>407</v>
      </c>
      <c r="G430" s="107" t="s">
        <v>486</v>
      </c>
      <c r="H430" s="5">
        <v>2</v>
      </c>
      <c r="I430" s="5" t="s">
        <v>5</v>
      </c>
      <c r="J430" s="5">
        <v>0</v>
      </c>
      <c r="K430" s="4">
        <f t="shared" si="77"/>
        <v>44513</v>
      </c>
      <c r="L430" s="5">
        <f t="shared" si="79"/>
        <v>11</v>
      </c>
      <c r="M430" s="5">
        <f t="shared" si="80"/>
        <v>2021</v>
      </c>
      <c r="N430" s="7">
        <v>993.6</v>
      </c>
      <c r="O430" s="7">
        <f t="shared" si="81"/>
        <v>-993.6</v>
      </c>
      <c r="P430" s="7">
        <f t="shared" si="76"/>
        <v>0</v>
      </c>
      <c r="Q430" s="8">
        <f t="shared" si="72"/>
        <v>703084.45</v>
      </c>
      <c r="R430" s="43" t="s">
        <v>5</v>
      </c>
      <c r="S430" s="12" t="s">
        <v>503</v>
      </c>
    </row>
    <row r="431" spans="1:19" x14ac:dyDescent="0.35">
      <c r="A431" s="4">
        <v>44513</v>
      </c>
      <c r="B431" s="5">
        <f t="shared" si="73"/>
        <v>11</v>
      </c>
      <c r="C431" s="5">
        <f t="shared" si="74"/>
        <v>2021</v>
      </c>
      <c r="D431" s="5" t="s">
        <v>485</v>
      </c>
      <c r="E431" s="5" t="s">
        <v>406</v>
      </c>
      <c r="F431" s="1" t="s">
        <v>407</v>
      </c>
      <c r="G431" s="92" t="s">
        <v>66</v>
      </c>
      <c r="H431" s="5">
        <v>2</v>
      </c>
      <c r="I431" s="5" t="s">
        <v>5</v>
      </c>
      <c r="J431" s="5">
        <v>0</v>
      </c>
      <c r="K431" s="4">
        <f t="shared" si="77"/>
        <v>44513</v>
      </c>
      <c r="L431" s="5">
        <f t="shared" si="79"/>
        <v>11</v>
      </c>
      <c r="M431" s="5">
        <f t="shared" si="80"/>
        <v>2021</v>
      </c>
      <c r="N431" s="7">
        <v>125</v>
      </c>
      <c r="O431" s="7">
        <f t="shared" si="81"/>
        <v>-125</v>
      </c>
      <c r="P431" s="7">
        <f t="shared" si="76"/>
        <v>0</v>
      </c>
      <c r="Q431" s="8">
        <f t="shared" si="72"/>
        <v>703209.45</v>
      </c>
      <c r="R431" s="43" t="s">
        <v>5</v>
      </c>
      <c r="S431" s="12" t="s">
        <v>503</v>
      </c>
    </row>
    <row r="432" spans="1:19" x14ac:dyDescent="0.35">
      <c r="A432" s="4">
        <v>44513</v>
      </c>
      <c r="B432" s="5">
        <f t="shared" si="73"/>
        <v>11</v>
      </c>
      <c r="C432" s="5">
        <f t="shared" si="74"/>
        <v>2021</v>
      </c>
      <c r="D432" s="5" t="s">
        <v>485</v>
      </c>
      <c r="E432" s="5" t="s">
        <v>406</v>
      </c>
      <c r="F432" s="1" t="s">
        <v>407</v>
      </c>
      <c r="G432" s="97" t="s">
        <v>46</v>
      </c>
      <c r="H432" s="5">
        <v>2</v>
      </c>
      <c r="I432" s="5" t="s">
        <v>5</v>
      </c>
      <c r="J432" s="5">
        <v>0</v>
      </c>
      <c r="K432" s="4">
        <f t="shared" si="77"/>
        <v>44513</v>
      </c>
      <c r="L432" s="5">
        <f t="shared" si="79"/>
        <v>11</v>
      </c>
      <c r="M432" s="5">
        <f t="shared" si="80"/>
        <v>2021</v>
      </c>
      <c r="N432" s="7">
        <v>200</v>
      </c>
      <c r="O432" s="7">
        <f t="shared" si="81"/>
        <v>-200</v>
      </c>
      <c r="P432" s="7">
        <f t="shared" si="76"/>
        <v>0</v>
      </c>
      <c r="Q432" s="8">
        <f t="shared" si="72"/>
        <v>703409.45</v>
      </c>
      <c r="R432" s="43" t="s">
        <v>5</v>
      </c>
      <c r="S432" s="12" t="s">
        <v>503</v>
      </c>
    </row>
    <row r="433" spans="1:19" ht="31" x14ac:dyDescent="0.35">
      <c r="A433" s="4">
        <v>44523</v>
      </c>
      <c r="B433" s="5">
        <f t="shared" si="73"/>
        <v>11</v>
      </c>
      <c r="C433" s="5">
        <f t="shared" si="74"/>
        <v>2021</v>
      </c>
      <c r="D433" s="5" t="s">
        <v>488</v>
      </c>
      <c r="E433" s="5" t="s">
        <v>19</v>
      </c>
      <c r="F433" s="1" t="s">
        <v>20</v>
      </c>
      <c r="G433" s="92" t="s">
        <v>69</v>
      </c>
      <c r="H433" s="5">
        <v>1</v>
      </c>
      <c r="I433" s="5" t="s">
        <v>72</v>
      </c>
      <c r="J433" s="5">
        <v>45</v>
      </c>
      <c r="K433" s="4">
        <f t="shared" si="77"/>
        <v>44568</v>
      </c>
      <c r="L433" s="5">
        <f t="shared" si="79"/>
        <v>1</v>
      </c>
      <c r="M433" s="5">
        <f t="shared" si="80"/>
        <v>2022</v>
      </c>
      <c r="N433" s="7">
        <v>2024</v>
      </c>
      <c r="O433" s="7">
        <f t="shared" si="81"/>
        <v>-2024</v>
      </c>
      <c r="P433" s="7">
        <f t="shared" si="76"/>
        <v>0</v>
      </c>
      <c r="Q433" s="8">
        <f t="shared" si="72"/>
        <v>705433.45</v>
      </c>
      <c r="R433" s="43" t="s">
        <v>91</v>
      </c>
      <c r="S433" s="50" t="s">
        <v>631</v>
      </c>
    </row>
    <row r="434" spans="1:19" ht="31" x14ac:dyDescent="0.35">
      <c r="A434" s="4">
        <v>44523</v>
      </c>
      <c r="B434" s="5">
        <f t="shared" si="73"/>
        <v>11</v>
      </c>
      <c r="C434" s="5">
        <f t="shared" si="74"/>
        <v>2021</v>
      </c>
      <c r="D434" s="5" t="s">
        <v>488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77"/>
        <v>44568</v>
      </c>
      <c r="L434" s="5">
        <f t="shared" si="79"/>
        <v>1</v>
      </c>
      <c r="M434" s="5">
        <f t="shared" si="80"/>
        <v>2022</v>
      </c>
      <c r="N434" s="7">
        <v>170</v>
      </c>
      <c r="O434" s="7">
        <f t="shared" si="81"/>
        <v>-170</v>
      </c>
      <c r="P434" s="7">
        <f t="shared" si="76"/>
        <v>0</v>
      </c>
      <c r="Q434" s="8">
        <f t="shared" si="72"/>
        <v>705603.45</v>
      </c>
      <c r="R434" s="43" t="s">
        <v>91</v>
      </c>
      <c r="S434" s="50" t="s">
        <v>632</v>
      </c>
    </row>
    <row r="435" spans="1:19" ht="31" x14ac:dyDescent="0.35">
      <c r="A435" s="4">
        <v>44523</v>
      </c>
      <c r="B435" s="5">
        <f t="shared" si="73"/>
        <v>11</v>
      </c>
      <c r="C435" s="5">
        <f t="shared" si="74"/>
        <v>2021</v>
      </c>
      <c r="D435" s="5" t="s">
        <v>488</v>
      </c>
      <c r="E435" s="5" t="s">
        <v>19</v>
      </c>
      <c r="F435" s="1" t="s">
        <v>20</v>
      </c>
      <c r="G435" s="92" t="s">
        <v>66</v>
      </c>
      <c r="H435" s="5">
        <v>3</v>
      </c>
      <c r="I435" s="5" t="s">
        <v>72</v>
      </c>
      <c r="J435" s="5">
        <v>45</v>
      </c>
      <c r="K435" s="4">
        <f t="shared" si="77"/>
        <v>44568</v>
      </c>
      <c r="L435" s="5">
        <f t="shared" si="79"/>
        <v>1</v>
      </c>
      <c r="M435" s="5">
        <f t="shared" si="80"/>
        <v>2022</v>
      </c>
      <c r="N435" s="7">
        <v>172.5</v>
      </c>
      <c r="O435" s="7">
        <f t="shared" si="81"/>
        <v>-172.5</v>
      </c>
      <c r="P435" s="7">
        <f t="shared" si="76"/>
        <v>0</v>
      </c>
      <c r="Q435" s="8">
        <f t="shared" si="72"/>
        <v>705775.95</v>
      </c>
      <c r="R435" s="43" t="s">
        <v>91</v>
      </c>
      <c r="S435" s="50" t="s">
        <v>633</v>
      </c>
    </row>
    <row r="436" spans="1:19" x14ac:dyDescent="0.35">
      <c r="A436" s="4">
        <v>44526</v>
      </c>
      <c r="B436" s="5">
        <f t="shared" si="73"/>
        <v>11</v>
      </c>
      <c r="C436" s="5">
        <f t="shared" si="74"/>
        <v>2021</v>
      </c>
      <c r="D436" s="5" t="s">
        <v>489</v>
      </c>
      <c r="E436" s="5" t="s">
        <v>406</v>
      </c>
      <c r="F436" s="1" t="s">
        <v>407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77"/>
        <v>44526</v>
      </c>
      <c r="L436" s="5">
        <f t="shared" si="79"/>
        <v>11</v>
      </c>
      <c r="M436" s="5">
        <f t="shared" si="80"/>
        <v>2021</v>
      </c>
      <c r="N436" s="89">
        <v>2024</v>
      </c>
      <c r="O436" s="7">
        <f t="shared" si="81"/>
        <v>-2024</v>
      </c>
      <c r="P436" s="7">
        <f t="shared" si="76"/>
        <v>0</v>
      </c>
      <c r="Q436" s="8">
        <f t="shared" si="72"/>
        <v>707799.95</v>
      </c>
      <c r="R436" s="43" t="s">
        <v>5</v>
      </c>
      <c r="S436" s="12" t="s">
        <v>525</v>
      </c>
    </row>
    <row r="437" spans="1:19" x14ac:dyDescent="0.35">
      <c r="A437" s="4">
        <v>44526</v>
      </c>
      <c r="B437" s="5">
        <f t="shared" si="73"/>
        <v>11</v>
      </c>
      <c r="C437" s="5">
        <f t="shared" si="74"/>
        <v>2021</v>
      </c>
      <c r="D437" s="5" t="s">
        <v>489</v>
      </c>
      <c r="E437" s="5" t="s">
        <v>406</v>
      </c>
      <c r="F437" s="1" t="s">
        <v>407</v>
      </c>
      <c r="G437" s="92" t="s">
        <v>66</v>
      </c>
      <c r="H437" s="5">
        <v>4</v>
      </c>
      <c r="I437" s="5" t="s">
        <v>5</v>
      </c>
      <c r="J437" s="5">
        <v>0</v>
      </c>
      <c r="K437" s="4">
        <f t="shared" si="77"/>
        <v>44526</v>
      </c>
      <c r="L437" s="5">
        <f t="shared" si="79"/>
        <v>11</v>
      </c>
      <c r="M437" s="5">
        <f t="shared" si="80"/>
        <v>2021</v>
      </c>
      <c r="N437" s="7">
        <v>250</v>
      </c>
      <c r="O437" s="7">
        <f t="shared" si="81"/>
        <v>-250</v>
      </c>
      <c r="P437" s="7">
        <f t="shared" si="76"/>
        <v>0</v>
      </c>
      <c r="Q437" s="8">
        <f t="shared" si="72"/>
        <v>708049.95</v>
      </c>
      <c r="R437" s="43" t="s">
        <v>5</v>
      </c>
      <c r="S437" s="12" t="s">
        <v>525</v>
      </c>
    </row>
    <row r="438" spans="1:19" x14ac:dyDescent="0.35">
      <c r="A438" s="4">
        <v>44526</v>
      </c>
      <c r="B438" s="5">
        <f t="shared" si="73"/>
        <v>11</v>
      </c>
      <c r="C438" s="5">
        <f t="shared" si="74"/>
        <v>2021</v>
      </c>
      <c r="D438" s="5" t="s">
        <v>489</v>
      </c>
      <c r="E438" s="5" t="s">
        <v>406</v>
      </c>
      <c r="F438" s="1" t="s">
        <v>407</v>
      </c>
      <c r="G438" s="97" t="s">
        <v>46</v>
      </c>
      <c r="H438" s="5">
        <v>1</v>
      </c>
      <c r="I438" s="5" t="s">
        <v>5</v>
      </c>
      <c r="J438" s="5">
        <v>0</v>
      </c>
      <c r="K438" s="4">
        <f t="shared" si="77"/>
        <v>44526</v>
      </c>
      <c r="L438" s="5">
        <f t="shared" si="79"/>
        <v>11</v>
      </c>
      <c r="M438" s="5">
        <f t="shared" si="80"/>
        <v>2021</v>
      </c>
      <c r="N438" s="7">
        <v>100</v>
      </c>
      <c r="O438" s="7">
        <f t="shared" si="81"/>
        <v>-100</v>
      </c>
      <c r="P438" s="7">
        <f t="shared" si="76"/>
        <v>0</v>
      </c>
      <c r="Q438" s="8">
        <f t="shared" si="72"/>
        <v>708149.95</v>
      </c>
      <c r="R438" s="43" t="s">
        <v>5</v>
      </c>
      <c r="S438" s="12" t="s">
        <v>525</v>
      </c>
    </row>
    <row r="439" spans="1:19" x14ac:dyDescent="0.35">
      <c r="A439" s="4">
        <v>44526</v>
      </c>
      <c r="B439" s="5">
        <f t="shared" si="73"/>
        <v>11</v>
      </c>
      <c r="C439" s="5">
        <f t="shared" si="74"/>
        <v>2021</v>
      </c>
      <c r="D439" s="5" t="s">
        <v>490</v>
      </c>
      <c r="E439" s="5" t="s">
        <v>406</v>
      </c>
      <c r="F439" s="1" t="s">
        <v>407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77"/>
        <v>44526</v>
      </c>
      <c r="L439" s="5">
        <f t="shared" si="79"/>
        <v>11</v>
      </c>
      <c r="M439" s="5">
        <f t="shared" si="80"/>
        <v>2021</v>
      </c>
      <c r="N439" s="7">
        <v>2024</v>
      </c>
      <c r="O439" s="7">
        <f t="shared" si="81"/>
        <v>-2024</v>
      </c>
      <c r="P439" s="7">
        <f t="shared" si="76"/>
        <v>0</v>
      </c>
      <c r="Q439" s="8">
        <f t="shared" si="72"/>
        <v>710173.95</v>
      </c>
      <c r="R439" s="43" t="s">
        <v>5</v>
      </c>
      <c r="S439" s="12" t="s">
        <v>525</v>
      </c>
    </row>
    <row r="440" spans="1:19" x14ac:dyDescent="0.35">
      <c r="A440" s="4">
        <v>44529</v>
      </c>
      <c r="B440" s="5">
        <f t="shared" si="73"/>
        <v>11</v>
      </c>
      <c r="C440" s="5">
        <f t="shared" si="74"/>
        <v>2021</v>
      </c>
      <c r="D440" s="5" t="s">
        <v>492</v>
      </c>
      <c r="E440" s="5" t="s">
        <v>53</v>
      </c>
      <c r="F440" s="6" t="s">
        <v>54</v>
      </c>
      <c r="G440" s="92" t="s">
        <v>69</v>
      </c>
      <c r="H440" s="5">
        <v>1</v>
      </c>
      <c r="I440" s="5" t="s">
        <v>5</v>
      </c>
      <c r="J440" s="5">
        <v>0</v>
      </c>
      <c r="K440" s="4">
        <f t="shared" si="77"/>
        <v>44529</v>
      </c>
      <c r="L440" s="5">
        <f t="shared" si="79"/>
        <v>11</v>
      </c>
      <c r="M440" s="5">
        <f t="shared" si="80"/>
        <v>2021</v>
      </c>
      <c r="N440" s="7">
        <v>2090</v>
      </c>
      <c r="O440" s="7">
        <f t="shared" si="81"/>
        <v>-2090</v>
      </c>
      <c r="P440" s="7">
        <f t="shared" si="76"/>
        <v>0</v>
      </c>
      <c r="Q440" s="8">
        <f t="shared" si="72"/>
        <v>712263.95</v>
      </c>
      <c r="R440" s="43" t="s">
        <v>5</v>
      </c>
      <c r="S440" s="12" t="s">
        <v>590</v>
      </c>
    </row>
    <row r="441" spans="1:19" ht="31" x14ac:dyDescent="0.35">
      <c r="A441" s="4">
        <v>44529</v>
      </c>
      <c r="B441" s="5">
        <f t="shared" si="73"/>
        <v>11</v>
      </c>
      <c r="C441" s="5">
        <f t="shared" si="74"/>
        <v>2021</v>
      </c>
      <c r="D441" s="5" t="s">
        <v>492</v>
      </c>
      <c r="E441" s="5" t="s">
        <v>53</v>
      </c>
      <c r="F441" s="6" t="s">
        <v>54</v>
      </c>
      <c r="G441" s="99" t="s">
        <v>224</v>
      </c>
      <c r="H441" s="5">
        <v>4</v>
      </c>
      <c r="I441" s="5" t="s">
        <v>5</v>
      </c>
      <c r="J441" s="5">
        <v>0</v>
      </c>
      <c r="K441" s="4">
        <f t="shared" si="77"/>
        <v>44529</v>
      </c>
      <c r="L441" s="5">
        <f t="shared" si="79"/>
        <v>11</v>
      </c>
      <c r="M441" s="5">
        <f t="shared" si="80"/>
        <v>2021</v>
      </c>
      <c r="N441" s="7">
        <v>1406</v>
      </c>
      <c r="O441" s="7">
        <f t="shared" si="81"/>
        <v>-1406</v>
      </c>
      <c r="P441" s="7">
        <f t="shared" si="76"/>
        <v>0</v>
      </c>
      <c r="Q441" s="8">
        <f t="shared" si="72"/>
        <v>713669.95</v>
      </c>
      <c r="R441" s="43" t="s">
        <v>5</v>
      </c>
      <c r="S441" s="12" t="s">
        <v>590</v>
      </c>
    </row>
    <row r="442" spans="1:19" x14ac:dyDescent="0.35">
      <c r="A442" s="4">
        <v>44537</v>
      </c>
      <c r="B442" s="5">
        <f t="shared" si="73"/>
        <v>12</v>
      </c>
      <c r="C442" s="5">
        <f t="shared" si="74"/>
        <v>2021</v>
      </c>
      <c r="D442" s="5" t="s">
        <v>509</v>
      </c>
      <c r="E442" s="5" t="s">
        <v>415</v>
      </c>
      <c r="F442" s="6" t="s">
        <v>416</v>
      </c>
      <c r="G442" s="92" t="s">
        <v>69</v>
      </c>
      <c r="H442" s="5">
        <v>3</v>
      </c>
      <c r="I442" s="5" t="s">
        <v>5</v>
      </c>
      <c r="J442" s="5">
        <v>0</v>
      </c>
      <c r="K442" s="4">
        <f t="shared" si="77"/>
        <v>44537</v>
      </c>
      <c r="L442" s="5">
        <f t="shared" si="79"/>
        <v>12</v>
      </c>
      <c r="M442" s="5">
        <f t="shared" si="80"/>
        <v>2021</v>
      </c>
      <c r="N442" s="7">
        <v>6138</v>
      </c>
      <c r="O442" s="7">
        <f t="shared" si="81"/>
        <v>-6138</v>
      </c>
      <c r="P442" s="7">
        <f t="shared" si="76"/>
        <v>0</v>
      </c>
      <c r="Q442" s="8">
        <f t="shared" si="72"/>
        <v>719807.95</v>
      </c>
      <c r="R442" s="43" t="s">
        <v>5</v>
      </c>
      <c r="S442" s="12" t="s">
        <v>526</v>
      </c>
    </row>
    <row r="443" spans="1:19" ht="31" x14ac:dyDescent="0.35">
      <c r="A443" s="4">
        <v>44537</v>
      </c>
      <c r="B443" s="5">
        <f t="shared" si="73"/>
        <v>12</v>
      </c>
      <c r="C443" s="5">
        <f t="shared" si="74"/>
        <v>2021</v>
      </c>
      <c r="D443" s="5" t="s">
        <v>509</v>
      </c>
      <c r="E443" s="5" t="s">
        <v>415</v>
      </c>
      <c r="F443" s="6" t="s">
        <v>416</v>
      </c>
      <c r="G443" s="109" t="s">
        <v>455</v>
      </c>
      <c r="H443" s="5">
        <v>9</v>
      </c>
      <c r="I443" s="5" t="s">
        <v>5</v>
      </c>
      <c r="J443" s="5">
        <v>0</v>
      </c>
      <c r="K443" s="4">
        <f t="shared" si="77"/>
        <v>44537</v>
      </c>
      <c r="L443" s="5">
        <f t="shared" si="79"/>
        <v>12</v>
      </c>
      <c r="M443" s="5">
        <f t="shared" si="80"/>
        <v>2021</v>
      </c>
      <c r="N443" s="7">
        <v>3263.4</v>
      </c>
      <c r="O443" s="7">
        <f t="shared" si="81"/>
        <v>-3263.4</v>
      </c>
      <c r="P443" s="7">
        <f t="shared" si="76"/>
        <v>0</v>
      </c>
      <c r="Q443" s="8">
        <f t="shared" si="72"/>
        <v>723071.35</v>
      </c>
      <c r="R443" s="43" t="s">
        <v>5</v>
      </c>
      <c r="S443" s="12" t="s">
        <v>526</v>
      </c>
    </row>
    <row r="444" spans="1:19" ht="29" x14ac:dyDescent="0.35">
      <c r="A444" s="4">
        <v>44537</v>
      </c>
      <c r="B444" s="5">
        <f t="shared" si="73"/>
        <v>12</v>
      </c>
      <c r="C444" s="5">
        <f t="shared" si="74"/>
        <v>2021</v>
      </c>
      <c r="D444" s="5" t="s">
        <v>509</v>
      </c>
      <c r="E444" s="5" t="s">
        <v>415</v>
      </c>
      <c r="F444" s="6" t="s">
        <v>416</v>
      </c>
      <c r="G444" s="92" t="s">
        <v>421</v>
      </c>
      <c r="H444" s="5">
        <v>6</v>
      </c>
      <c r="I444" s="5" t="s">
        <v>5</v>
      </c>
      <c r="J444" s="5">
        <v>0</v>
      </c>
      <c r="K444" s="4">
        <f t="shared" si="77"/>
        <v>44537</v>
      </c>
      <c r="L444" s="5">
        <f t="shared" si="79"/>
        <v>12</v>
      </c>
      <c r="M444" s="5">
        <f t="shared" si="80"/>
        <v>2021</v>
      </c>
      <c r="N444" s="7">
        <v>2430</v>
      </c>
      <c r="O444" s="7">
        <f t="shared" si="81"/>
        <v>-2430</v>
      </c>
      <c r="P444" s="7">
        <f t="shared" si="76"/>
        <v>0</v>
      </c>
      <c r="Q444" s="8">
        <f t="shared" si="72"/>
        <v>725501.35</v>
      </c>
      <c r="R444" s="43" t="s">
        <v>5</v>
      </c>
      <c r="S444" s="12" t="s">
        <v>526</v>
      </c>
    </row>
    <row r="445" spans="1:19" x14ac:dyDescent="0.35">
      <c r="A445" s="4">
        <v>44537</v>
      </c>
      <c r="B445" s="5">
        <f t="shared" si="73"/>
        <v>12</v>
      </c>
      <c r="C445" s="5">
        <f t="shared" si="74"/>
        <v>2021</v>
      </c>
      <c r="D445" s="5" t="s">
        <v>509</v>
      </c>
      <c r="E445" s="5" t="s">
        <v>415</v>
      </c>
      <c r="F445" s="6" t="s">
        <v>416</v>
      </c>
      <c r="G445" s="92" t="s">
        <v>66</v>
      </c>
      <c r="H445" s="5">
        <v>3</v>
      </c>
      <c r="I445" s="5" t="s">
        <v>5</v>
      </c>
      <c r="J445" s="5">
        <v>0</v>
      </c>
      <c r="K445" s="4">
        <f t="shared" si="77"/>
        <v>44537</v>
      </c>
      <c r="L445" s="5">
        <f t="shared" si="79"/>
        <v>12</v>
      </c>
      <c r="M445" s="5">
        <f t="shared" si="80"/>
        <v>2021</v>
      </c>
      <c r="N445" s="7">
        <v>187.5</v>
      </c>
      <c r="O445" s="7">
        <f t="shared" si="81"/>
        <v>-187.5</v>
      </c>
      <c r="P445" s="7">
        <f t="shared" si="76"/>
        <v>0</v>
      </c>
      <c r="Q445" s="8">
        <f t="shared" si="72"/>
        <v>725688.85</v>
      </c>
      <c r="R445" s="43" t="s">
        <v>5</v>
      </c>
      <c r="S445" s="12" t="s">
        <v>526</v>
      </c>
    </row>
    <row r="446" spans="1:19" x14ac:dyDescent="0.35">
      <c r="A446" s="4">
        <v>44537</v>
      </c>
      <c r="B446" s="5">
        <f t="shared" si="73"/>
        <v>12</v>
      </c>
      <c r="C446" s="5">
        <f t="shared" si="74"/>
        <v>2021</v>
      </c>
      <c r="D446" s="5" t="s">
        <v>509</v>
      </c>
      <c r="E446" s="5" t="s">
        <v>415</v>
      </c>
      <c r="F446" s="6" t="s">
        <v>416</v>
      </c>
      <c r="G446" s="110" t="s">
        <v>387</v>
      </c>
      <c r="H446" s="5">
        <v>2</v>
      </c>
      <c r="I446" s="5" t="s">
        <v>5</v>
      </c>
      <c r="J446" s="5">
        <v>0</v>
      </c>
      <c r="K446" s="4">
        <f t="shared" si="77"/>
        <v>44537</v>
      </c>
      <c r="L446" s="5">
        <f t="shared" si="79"/>
        <v>12</v>
      </c>
      <c r="M446" s="5">
        <f t="shared" si="80"/>
        <v>2021</v>
      </c>
      <c r="N446" s="7">
        <v>170</v>
      </c>
      <c r="O446" s="7">
        <f t="shared" si="81"/>
        <v>-170</v>
      </c>
      <c r="P446" s="7">
        <f t="shared" si="76"/>
        <v>0</v>
      </c>
      <c r="Q446" s="8">
        <f t="shared" si="72"/>
        <v>725858.85</v>
      </c>
      <c r="R446" s="43" t="s">
        <v>5</v>
      </c>
      <c r="S446" s="12" t="s">
        <v>526</v>
      </c>
    </row>
    <row r="447" spans="1:19" x14ac:dyDescent="0.35">
      <c r="A447" s="4">
        <v>44540</v>
      </c>
      <c r="B447" s="5">
        <f t="shared" si="73"/>
        <v>12</v>
      </c>
      <c r="C447" s="5">
        <f t="shared" si="74"/>
        <v>2021</v>
      </c>
      <c r="D447" s="5" t="s">
        <v>510</v>
      </c>
      <c r="E447" s="5" t="s">
        <v>232</v>
      </c>
      <c r="F447" s="1" t="s">
        <v>233</v>
      </c>
      <c r="G447" s="92" t="s">
        <v>69</v>
      </c>
      <c r="H447" s="5">
        <v>1</v>
      </c>
      <c r="I447" s="5" t="s">
        <v>5</v>
      </c>
      <c r="J447" s="5">
        <v>0</v>
      </c>
      <c r="K447" s="4">
        <f t="shared" si="77"/>
        <v>44540</v>
      </c>
      <c r="L447" s="5">
        <f t="shared" si="79"/>
        <v>12</v>
      </c>
      <c r="M447" s="5">
        <f t="shared" si="80"/>
        <v>2021</v>
      </c>
      <c r="N447" s="7">
        <v>2112</v>
      </c>
      <c r="O447" s="7">
        <f t="shared" si="81"/>
        <v>-2112</v>
      </c>
      <c r="P447" s="7">
        <f t="shared" si="76"/>
        <v>0</v>
      </c>
      <c r="Q447" s="8">
        <f t="shared" si="72"/>
        <v>727970.85</v>
      </c>
      <c r="R447" s="43" t="s">
        <v>5</v>
      </c>
      <c r="S447" s="12" t="s">
        <v>535</v>
      </c>
    </row>
    <row r="448" spans="1:19" x14ac:dyDescent="0.35">
      <c r="A448" s="4">
        <v>44540</v>
      </c>
      <c r="B448" s="5">
        <f t="shared" si="73"/>
        <v>12</v>
      </c>
      <c r="C448" s="5">
        <f t="shared" si="74"/>
        <v>2021</v>
      </c>
      <c r="D448" s="5" t="s">
        <v>510</v>
      </c>
      <c r="E448" s="5" t="s">
        <v>232</v>
      </c>
      <c r="F448" s="1" t="s">
        <v>233</v>
      </c>
      <c r="G448" s="99" t="s">
        <v>424</v>
      </c>
      <c r="H448" s="5">
        <v>1</v>
      </c>
      <c r="I448" s="5" t="s">
        <v>5</v>
      </c>
      <c r="J448" s="5">
        <v>0</v>
      </c>
      <c r="K448" s="4">
        <f t="shared" si="77"/>
        <v>44540</v>
      </c>
      <c r="L448" s="5">
        <f t="shared" si="79"/>
        <v>12</v>
      </c>
      <c r="M448" s="5">
        <f t="shared" si="80"/>
        <v>2021</v>
      </c>
      <c r="N448" s="7">
        <v>60</v>
      </c>
      <c r="O448" s="7">
        <f t="shared" si="81"/>
        <v>-60</v>
      </c>
      <c r="P448" s="7">
        <f t="shared" si="76"/>
        <v>0</v>
      </c>
      <c r="Q448" s="8">
        <f t="shared" si="72"/>
        <v>728030.85</v>
      </c>
      <c r="R448" s="43" t="s">
        <v>5</v>
      </c>
      <c r="S448" s="12" t="s">
        <v>535</v>
      </c>
    </row>
    <row r="449" spans="1:19" x14ac:dyDescent="0.35">
      <c r="A449" s="4">
        <v>44540</v>
      </c>
      <c r="B449" s="5">
        <f t="shared" si="73"/>
        <v>12</v>
      </c>
      <c r="C449" s="5">
        <f t="shared" si="74"/>
        <v>2021</v>
      </c>
      <c r="D449" s="5" t="s">
        <v>510</v>
      </c>
      <c r="E449" s="5" t="s">
        <v>232</v>
      </c>
      <c r="F449" s="1" t="s">
        <v>233</v>
      </c>
      <c r="G449" s="93" t="s">
        <v>24</v>
      </c>
      <c r="H449" s="5">
        <v>1</v>
      </c>
      <c r="I449" s="5" t="s">
        <v>5</v>
      </c>
      <c r="J449" s="5">
        <v>0</v>
      </c>
      <c r="K449" s="4">
        <f t="shared" si="77"/>
        <v>44540</v>
      </c>
      <c r="L449" s="5">
        <f t="shared" si="79"/>
        <v>12</v>
      </c>
      <c r="M449" s="5">
        <f t="shared" si="80"/>
        <v>2021</v>
      </c>
      <c r="N449" s="7">
        <v>270</v>
      </c>
      <c r="O449" s="7">
        <f t="shared" si="81"/>
        <v>-270</v>
      </c>
      <c r="P449" s="7">
        <f t="shared" si="76"/>
        <v>0</v>
      </c>
      <c r="Q449" s="8">
        <f t="shared" si="72"/>
        <v>728300.85</v>
      </c>
      <c r="R449" s="43" t="s">
        <v>5</v>
      </c>
      <c r="S449" s="12" t="s">
        <v>535</v>
      </c>
    </row>
    <row r="450" spans="1:19" ht="29" x14ac:dyDescent="0.35">
      <c r="A450" s="4">
        <v>44540</v>
      </c>
      <c r="B450" s="5">
        <f t="shared" si="73"/>
        <v>12</v>
      </c>
      <c r="C450" s="5">
        <f t="shared" si="74"/>
        <v>2021</v>
      </c>
      <c r="D450" s="5" t="s">
        <v>510</v>
      </c>
      <c r="E450" s="5" t="s">
        <v>232</v>
      </c>
      <c r="F450" s="1" t="s">
        <v>233</v>
      </c>
      <c r="G450" s="105" t="s">
        <v>239</v>
      </c>
      <c r="H450" s="5">
        <v>2</v>
      </c>
      <c r="I450" s="5" t="s">
        <v>5</v>
      </c>
      <c r="J450" s="5">
        <v>0</v>
      </c>
      <c r="K450" s="4">
        <f t="shared" si="77"/>
        <v>44540</v>
      </c>
      <c r="L450" s="5">
        <f t="shared" si="79"/>
        <v>12</v>
      </c>
      <c r="M450" s="5">
        <f t="shared" si="80"/>
        <v>2021</v>
      </c>
      <c r="N450" s="7">
        <v>320</v>
      </c>
      <c r="O450" s="7">
        <f t="shared" si="81"/>
        <v>-320</v>
      </c>
      <c r="P450" s="7">
        <f t="shared" si="76"/>
        <v>0</v>
      </c>
      <c r="Q450" s="8">
        <f t="shared" si="72"/>
        <v>728620.85</v>
      </c>
      <c r="R450" s="43" t="s">
        <v>5</v>
      </c>
      <c r="S450" s="12" t="s">
        <v>535</v>
      </c>
    </row>
    <row r="451" spans="1:19" x14ac:dyDescent="0.35">
      <c r="A451" s="4">
        <v>44540</v>
      </c>
      <c r="B451" s="5">
        <f t="shared" si="73"/>
        <v>12</v>
      </c>
      <c r="C451" s="5">
        <f t="shared" si="74"/>
        <v>2021</v>
      </c>
      <c r="D451" s="5" t="s">
        <v>510</v>
      </c>
      <c r="E451" s="5" t="s">
        <v>232</v>
      </c>
      <c r="F451" s="1" t="s">
        <v>233</v>
      </c>
      <c r="G451" s="99" t="s">
        <v>298</v>
      </c>
      <c r="H451" s="5">
        <v>1</v>
      </c>
      <c r="I451" s="5" t="s">
        <v>5</v>
      </c>
      <c r="J451" s="5">
        <v>0</v>
      </c>
      <c r="K451" s="4">
        <f t="shared" si="77"/>
        <v>44540</v>
      </c>
      <c r="L451" s="5">
        <f t="shared" si="79"/>
        <v>12</v>
      </c>
      <c r="M451" s="5">
        <f t="shared" si="80"/>
        <v>2021</v>
      </c>
      <c r="N451" s="7">
        <v>390</v>
      </c>
      <c r="O451" s="7">
        <f t="shared" si="81"/>
        <v>-390</v>
      </c>
      <c r="P451" s="7">
        <f t="shared" si="76"/>
        <v>0</v>
      </c>
      <c r="Q451" s="8">
        <f t="shared" ref="Q451:Q514" si="82">SUM(Q450+N451)</f>
        <v>729010.85</v>
      </c>
      <c r="R451" s="43" t="s">
        <v>5</v>
      </c>
      <c r="S451" s="12" t="s">
        <v>535</v>
      </c>
    </row>
    <row r="452" spans="1:19" x14ac:dyDescent="0.35">
      <c r="A452" s="4">
        <v>44540</v>
      </c>
      <c r="B452" s="5">
        <f t="shared" si="73"/>
        <v>12</v>
      </c>
      <c r="C452" s="5">
        <f t="shared" si="74"/>
        <v>2021</v>
      </c>
      <c r="D452" s="5" t="s">
        <v>510</v>
      </c>
      <c r="E452" s="5" t="s">
        <v>232</v>
      </c>
      <c r="F452" s="1" t="s">
        <v>233</v>
      </c>
      <c r="G452" s="110" t="s">
        <v>387</v>
      </c>
      <c r="H452" s="5">
        <v>2</v>
      </c>
      <c r="I452" s="5" t="s">
        <v>5</v>
      </c>
      <c r="J452" s="5">
        <v>0</v>
      </c>
      <c r="K452" s="4">
        <f t="shared" si="77"/>
        <v>44540</v>
      </c>
      <c r="L452" s="5">
        <f t="shared" si="79"/>
        <v>12</v>
      </c>
      <c r="M452" s="5">
        <f t="shared" si="80"/>
        <v>2021</v>
      </c>
      <c r="N452" s="7">
        <v>170</v>
      </c>
      <c r="O452" s="7">
        <f t="shared" si="81"/>
        <v>-170</v>
      </c>
      <c r="P452" s="7">
        <f t="shared" si="76"/>
        <v>0</v>
      </c>
      <c r="Q452" s="8">
        <f t="shared" si="82"/>
        <v>729180.85</v>
      </c>
      <c r="R452" s="43" t="s">
        <v>5</v>
      </c>
      <c r="S452" s="12" t="s">
        <v>535</v>
      </c>
    </row>
    <row r="453" spans="1:19" ht="31" x14ac:dyDescent="0.35">
      <c r="A453" s="4">
        <v>44540</v>
      </c>
      <c r="B453" s="5">
        <f t="shared" si="73"/>
        <v>12</v>
      </c>
      <c r="C453" s="5">
        <f t="shared" si="74"/>
        <v>2021</v>
      </c>
      <c r="D453" s="5" t="s">
        <v>510</v>
      </c>
      <c r="E453" s="5" t="s">
        <v>232</v>
      </c>
      <c r="F453" s="1" t="s">
        <v>233</v>
      </c>
      <c r="G453" s="99" t="s">
        <v>537</v>
      </c>
      <c r="H453" s="5">
        <v>1</v>
      </c>
      <c r="I453" s="5" t="s">
        <v>5</v>
      </c>
      <c r="J453" s="5">
        <v>0</v>
      </c>
      <c r="K453" s="4">
        <f t="shared" si="77"/>
        <v>44540</v>
      </c>
      <c r="L453" s="5">
        <f t="shared" si="79"/>
        <v>12</v>
      </c>
      <c r="M453" s="5">
        <f t="shared" si="80"/>
        <v>2021</v>
      </c>
      <c r="N453" s="7">
        <v>45</v>
      </c>
      <c r="O453" s="7">
        <f t="shared" si="81"/>
        <v>-45</v>
      </c>
      <c r="P453" s="7">
        <f t="shared" si="76"/>
        <v>0</v>
      </c>
      <c r="Q453" s="8">
        <f t="shared" si="82"/>
        <v>729225.85</v>
      </c>
      <c r="R453" s="43" t="s">
        <v>5</v>
      </c>
      <c r="S453" s="12" t="s">
        <v>535</v>
      </c>
    </row>
    <row r="454" spans="1:19" ht="29" x14ac:dyDescent="0.35">
      <c r="A454" s="4">
        <v>44540</v>
      </c>
      <c r="B454" s="5">
        <f t="shared" si="73"/>
        <v>12</v>
      </c>
      <c r="C454" s="5">
        <f t="shared" si="74"/>
        <v>2021</v>
      </c>
      <c r="D454" s="5" t="s">
        <v>510</v>
      </c>
      <c r="E454" s="5" t="s">
        <v>232</v>
      </c>
      <c r="F454" s="1" t="s">
        <v>233</v>
      </c>
      <c r="G454" s="110" t="s">
        <v>100</v>
      </c>
      <c r="H454" s="5">
        <v>1</v>
      </c>
      <c r="I454" s="5" t="s">
        <v>5</v>
      </c>
      <c r="J454" s="5">
        <v>0</v>
      </c>
      <c r="K454" s="4">
        <f t="shared" si="77"/>
        <v>44540</v>
      </c>
      <c r="L454" s="5">
        <f t="shared" si="79"/>
        <v>12</v>
      </c>
      <c r="M454" s="5">
        <f t="shared" si="80"/>
        <v>2021</v>
      </c>
      <c r="N454" s="7">
        <v>529.20000000000005</v>
      </c>
      <c r="O454" s="7">
        <f t="shared" si="81"/>
        <v>-529.20000000000005</v>
      </c>
      <c r="P454" s="7">
        <f t="shared" si="76"/>
        <v>0</v>
      </c>
      <c r="Q454" s="8">
        <f t="shared" si="82"/>
        <v>729755.04999999993</v>
      </c>
      <c r="R454" s="43" t="s">
        <v>5</v>
      </c>
      <c r="S454" s="12" t="s">
        <v>535</v>
      </c>
    </row>
    <row r="455" spans="1:19" ht="29" x14ac:dyDescent="0.35">
      <c r="A455" s="4">
        <v>44540</v>
      </c>
      <c r="B455" s="5">
        <f t="shared" si="73"/>
        <v>12</v>
      </c>
      <c r="C455" s="5">
        <f t="shared" si="74"/>
        <v>2021</v>
      </c>
      <c r="D455" s="5" t="s">
        <v>510</v>
      </c>
      <c r="E455" s="5" t="s">
        <v>232</v>
      </c>
      <c r="F455" s="1" t="s">
        <v>233</v>
      </c>
      <c r="G455" s="92" t="s">
        <v>101</v>
      </c>
      <c r="H455" s="5">
        <v>1</v>
      </c>
      <c r="I455" s="5" t="s">
        <v>5</v>
      </c>
      <c r="J455" s="5">
        <v>0</v>
      </c>
      <c r="K455" s="4">
        <f t="shared" si="77"/>
        <v>44540</v>
      </c>
      <c r="L455" s="5">
        <f t="shared" si="79"/>
        <v>12</v>
      </c>
      <c r="M455" s="5">
        <f t="shared" si="80"/>
        <v>2021</v>
      </c>
      <c r="N455" s="7">
        <v>529.20000000000005</v>
      </c>
      <c r="O455" s="7">
        <f t="shared" si="81"/>
        <v>-529.20000000000005</v>
      </c>
      <c r="P455" s="7">
        <f t="shared" si="76"/>
        <v>0</v>
      </c>
      <c r="Q455" s="8">
        <f t="shared" si="82"/>
        <v>730284.24999999988</v>
      </c>
      <c r="R455" s="43" t="s">
        <v>5</v>
      </c>
      <c r="S455" s="12" t="s">
        <v>535</v>
      </c>
    </row>
    <row r="456" spans="1:19" ht="31" x14ac:dyDescent="0.35">
      <c r="A456" s="4">
        <v>44540</v>
      </c>
      <c r="B456" s="5">
        <f t="shared" si="73"/>
        <v>12</v>
      </c>
      <c r="C456" s="5">
        <f t="shared" si="74"/>
        <v>2021</v>
      </c>
      <c r="D456" s="5" t="s">
        <v>510</v>
      </c>
      <c r="E456" s="5" t="s">
        <v>232</v>
      </c>
      <c r="F456" s="1" t="s">
        <v>233</v>
      </c>
      <c r="G456" s="99" t="s">
        <v>511</v>
      </c>
      <c r="H456" s="5">
        <v>1</v>
      </c>
      <c r="I456" s="5" t="s">
        <v>5</v>
      </c>
      <c r="J456" s="5">
        <v>0</v>
      </c>
      <c r="K456" s="4">
        <f t="shared" si="77"/>
        <v>44540</v>
      </c>
      <c r="L456" s="5">
        <f t="shared" si="79"/>
        <v>12</v>
      </c>
      <c r="M456" s="5">
        <f t="shared" si="80"/>
        <v>2021</v>
      </c>
      <c r="N456" s="7">
        <v>750</v>
      </c>
      <c r="O456" s="7">
        <f t="shared" si="81"/>
        <v>-750</v>
      </c>
      <c r="P456" s="7">
        <f t="shared" si="76"/>
        <v>0</v>
      </c>
      <c r="Q456" s="8">
        <f t="shared" si="82"/>
        <v>731034.24999999988</v>
      </c>
      <c r="R456" s="43" t="s">
        <v>5</v>
      </c>
      <c r="S456" s="12" t="s">
        <v>535</v>
      </c>
    </row>
    <row r="457" spans="1:19" x14ac:dyDescent="0.35">
      <c r="A457" s="4">
        <v>44540</v>
      </c>
      <c r="B457" s="5">
        <f t="shared" si="73"/>
        <v>12</v>
      </c>
      <c r="C457" s="5">
        <f t="shared" si="74"/>
        <v>2021</v>
      </c>
      <c r="D457" s="5" t="s">
        <v>512</v>
      </c>
      <c r="E457" s="5" t="s">
        <v>415</v>
      </c>
      <c r="F457" s="6" t="s">
        <v>416</v>
      </c>
      <c r="G457" s="99" t="s">
        <v>513</v>
      </c>
      <c r="H457" s="5">
        <v>5</v>
      </c>
      <c r="I457" s="5" t="s">
        <v>5</v>
      </c>
      <c r="J457" s="5">
        <v>0</v>
      </c>
      <c r="K457" s="4">
        <f t="shared" si="77"/>
        <v>44540</v>
      </c>
      <c r="L457" s="5">
        <f t="shared" si="79"/>
        <v>12</v>
      </c>
      <c r="M457" s="5">
        <f t="shared" si="80"/>
        <v>2021</v>
      </c>
      <c r="N457" s="7">
        <v>10462.5</v>
      </c>
      <c r="O457" s="7">
        <f>-332.3-5000-5000-130.2</f>
        <v>-10462.5</v>
      </c>
      <c r="P457" s="7">
        <f t="shared" si="76"/>
        <v>0</v>
      </c>
      <c r="Q457" s="8">
        <f t="shared" si="82"/>
        <v>741496.74999999988</v>
      </c>
      <c r="R457" s="43" t="s">
        <v>5</v>
      </c>
      <c r="S457" s="12" t="s">
        <v>639</v>
      </c>
    </row>
    <row r="458" spans="1:19" ht="31" x14ac:dyDescent="0.35">
      <c r="A458" s="4">
        <v>44540</v>
      </c>
      <c r="B458" s="5">
        <f t="shared" si="73"/>
        <v>12</v>
      </c>
      <c r="C458" s="5">
        <f t="shared" si="74"/>
        <v>2021</v>
      </c>
      <c r="D458" s="5" t="s">
        <v>512</v>
      </c>
      <c r="E458" s="5" t="s">
        <v>415</v>
      </c>
      <c r="F458" s="6" t="s">
        <v>416</v>
      </c>
      <c r="G458" s="99" t="s">
        <v>366</v>
      </c>
      <c r="H458" s="5">
        <v>6</v>
      </c>
      <c r="I458" s="5" t="s">
        <v>5</v>
      </c>
      <c r="J458" s="5">
        <v>0</v>
      </c>
      <c r="K458" s="4">
        <f t="shared" si="77"/>
        <v>44540</v>
      </c>
      <c r="L458" s="5">
        <f t="shared" si="79"/>
        <v>12</v>
      </c>
      <c r="M458" s="5">
        <f t="shared" si="80"/>
        <v>2021</v>
      </c>
      <c r="N458" s="7">
        <v>3420</v>
      </c>
      <c r="O458" s="7">
        <f>-2769.8-650.2</f>
        <v>-3420</v>
      </c>
      <c r="P458" s="7">
        <f t="shared" si="76"/>
        <v>0</v>
      </c>
      <c r="Q458" s="8">
        <f t="shared" si="82"/>
        <v>744916.74999999988</v>
      </c>
      <c r="R458" s="43" t="s">
        <v>5</v>
      </c>
      <c r="S458" s="12" t="s">
        <v>684</v>
      </c>
    </row>
    <row r="459" spans="1:19" ht="29" x14ac:dyDescent="0.35">
      <c r="A459" s="4">
        <v>44540</v>
      </c>
      <c r="B459" s="5">
        <f t="shared" si="73"/>
        <v>12</v>
      </c>
      <c r="C459" s="5">
        <f t="shared" si="74"/>
        <v>2021</v>
      </c>
      <c r="D459" s="5" t="s">
        <v>512</v>
      </c>
      <c r="E459" s="5" t="s">
        <v>415</v>
      </c>
      <c r="F459" s="6" t="s">
        <v>416</v>
      </c>
      <c r="G459" s="92" t="s">
        <v>421</v>
      </c>
      <c r="H459" s="5">
        <v>7</v>
      </c>
      <c r="I459" s="5" t="s">
        <v>5</v>
      </c>
      <c r="J459" s="5">
        <v>0</v>
      </c>
      <c r="K459" s="4">
        <f t="shared" si="77"/>
        <v>44540</v>
      </c>
      <c r="L459" s="5">
        <f t="shared" si="79"/>
        <v>12</v>
      </c>
      <c r="M459" s="5">
        <f t="shared" si="80"/>
        <v>2021</v>
      </c>
      <c r="N459" s="7">
        <v>2835</v>
      </c>
      <c r="O459" s="7">
        <f t="shared" ref="O459:O473" si="83">-N459</f>
        <v>-2835</v>
      </c>
      <c r="P459" s="7">
        <f t="shared" si="76"/>
        <v>0</v>
      </c>
      <c r="Q459" s="8">
        <f t="shared" si="82"/>
        <v>747751.74999999988</v>
      </c>
      <c r="R459" s="43" t="s">
        <v>5</v>
      </c>
      <c r="S459" s="12" t="s">
        <v>683</v>
      </c>
    </row>
    <row r="460" spans="1:19" x14ac:dyDescent="0.35">
      <c r="A460" s="4">
        <v>44540</v>
      </c>
      <c r="B460" s="5">
        <f t="shared" si="73"/>
        <v>12</v>
      </c>
      <c r="C460" s="5">
        <f t="shared" si="74"/>
        <v>2021</v>
      </c>
      <c r="D460" s="5" t="s">
        <v>512</v>
      </c>
      <c r="E460" s="5" t="s">
        <v>415</v>
      </c>
      <c r="F460" s="6" t="s">
        <v>416</v>
      </c>
      <c r="G460" s="92" t="s">
        <v>66</v>
      </c>
      <c r="H460" s="5">
        <v>5</v>
      </c>
      <c r="I460" s="5" t="s">
        <v>5</v>
      </c>
      <c r="J460" s="5">
        <v>0</v>
      </c>
      <c r="K460" s="4">
        <f t="shared" si="77"/>
        <v>44540</v>
      </c>
      <c r="L460" s="5">
        <f t="shared" si="79"/>
        <v>12</v>
      </c>
      <c r="M460" s="5">
        <f t="shared" si="80"/>
        <v>2021</v>
      </c>
      <c r="N460" s="7">
        <v>312.5</v>
      </c>
      <c r="O460" s="7">
        <f t="shared" si="83"/>
        <v>-312.5</v>
      </c>
      <c r="P460" s="7">
        <f t="shared" si="76"/>
        <v>0</v>
      </c>
      <c r="Q460" s="8">
        <f t="shared" si="82"/>
        <v>748064.24999999988</v>
      </c>
      <c r="R460" s="43" t="s">
        <v>5</v>
      </c>
      <c r="S460" s="12" t="s">
        <v>683</v>
      </c>
    </row>
    <row r="461" spans="1:19" x14ac:dyDescent="0.35">
      <c r="A461" s="4">
        <v>44540</v>
      </c>
      <c r="B461" s="5">
        <f t="shared" si="73"/>
        <v>12</v>
      </c>
      <c r="C461" s="5">
        <f t="shared" si="74"/>
        <v>2021</v>
      </c>
      <c r="D461" s="5" t="s">
        <v>512</v>
      </c>
      <c r="E461" s="5" t="s">
        <v>415</v>
      </c>
      <c r="F461" s="6" t="s">
        <v>416</v>
      </c>
      <c r="G461" s="99" t="s">
        <v>436</v>
      </c>
      <c r="H461" s="5">
        <v>1</v>
      </c>
      <c r="I461" s="5" t="s">
        <v>5</v>
      </c>
      <c r="J461" s="5">
        <v>0</v>
      </c>
      <c r="K461" s="4">
        <f t="shared" si="77"/>
        <v>44540</v>
      </c>
      <c r="L461" s="5">
        <f t="shared" si="79"/>
        <v>12</v>
      </c>
      <c r="M461" s="5">
        <f t="shared" si="80"/>
        <v>2021</v>
      </c>
      <c r="N461" s="7">
        <v>1000</v>
      </c>
      <c r="O461" s="7">
        <f t="shared" si="83"/>
        <v>-1000</v>
      </c>
      <c r="P461" s="7">
        <f t="shared" si="76"/>
        <v>0</v>
      </c>
      <c r="Q461" s="8">
        <f t="shared" si="82"/>
        <v>749064.24999999988</v>
      </c>
      <c r="R461" s="43" t="s">
        <v>5</v>
      </c>
      <c r="S461" s="12" t="s">
        <v>683</v>
      </c>
    </row>
    <row r="462" spans="1:19" x14ac:dyDescent="0.35">
      <c r="A462" s="4">
        <v>44540</v>
      </c>
      <c r="B462" s="5">
        <f t="shared" si="73"/>
        <v>12</v>
      </c>
      <c r="C462" s="5">
        <f t="shared" si="74"/>
        <v>2021</v>
      </c>
      <c r="D462" s="5" t="s">
        <v>512</v>
      </c>
      <c r="E462" s="5" t="s">
        <v>415</v>
      </c>
      <c r="F462" s="6" t="s">
        <v>416</v>
      </c>
      <c r="G462" s="110" t="s">
        <v>387</v>
      </c>
      <c r="H462" s="5">
        <v>2</v>
      </c>
      <c r="I462" s="5" t="s">
        <v>5</v>
      </c>
      <c r="J462" s="5">
        <v>0</v>
      </c>
      <c r="K462" s="4">
        <f t="shared" si="77"/>
        <v>44540</v>
      </c>
      <c r="L462" s="5">
        <f t="shared" si="79"/>
        <v>12</v>
      </c>
      <c r="M462" s="5">
        <f t="shared" si="80"/>
        <v>2021</v>
      </c>
      <c r="N462" s="7">
        <v>170</v>
      </c>
      <c r="O462" s="7">
        <f t="shared" si="83"/>
        <v>-170</v>
      </c>
      <c r="P462" s="7">
        <f t="shared" si="76"/>
        <v>0</v>
      </c>
      <c r="Q462" s="8">
        <f t="shared" si="82"/>
        <v>749234.24999999988</v>
      </c>
      <c r="R462" s="43" t="s">
        <v>5</v>
      </c>
      <c r="S462" s="12" t="s">
        <v>683</v>
      </c>
    </row>
    <row r="463" spans="1:19" ht="29" x14ac:dyDescent="0.35">
      <c r="A463" s="4">
        <v>44540</v>
      </c>
      <c r="B463" s="5">
        <f t="shared" si="73"/>
        <v>12</v>
      </c>
      <c r="C463" s="5">
        <f t="shared" si="74"/>
        <v>2021</v>
      </c>
      <c r="D463" s="5" t="s">
        <v>512</v>
      </c>
      <c r="E463" s="5" t="s">
        <v>415</v>
      </c>
      <c r="F463" s="6" t="s">
        <v>416</v>
      </c>
      <c r="G463" s="110" t="s">
        <v>514</v>
      </c>
      <c r="H463" s="5">
        <v>1</v>
      </c>
      <c r="I463" s="5" t="s">
        <v>5</v>
      </c>
      <c r="J463" s="5">
        <v>0</v>
      </c>
      <c r="K463" s="4">
        <f t="shared" si="77"/>
        <v>44540</v>
      </c>
      <c r="L463" s="5">
        <f t="shared" si="79"/>
        <v>12</v>
      </c>
      <c r="M463" s="5">
        <f t="shared" si="80"/>
        <v>2021</v>
      </c>
      <c r="N463" s="7">
        <v>484.5</v>
      </c>
      <c r="O463" s="7">
        <f t="shared" si="83"/>
        <v>-484.5</v>
      </c>
      <c r="P463" s="7">
        <f t="shared" si="76"/>
        <v>0</v>
      </c>
      <c r="Q463" s="8">
        <f t="shared" si="82"/>
        <v>749718.74999999988</v>
      </c>
      <c r="R463" s="43" t="s">
        <v>5</v>
      </c>
      <c r="S463" s="12" t="s">
        <v>683</v>
      </c>
    </row>
    <row r="464" spans="1:19" x14ac:dyDescent="0.35">
      <c r="A464" s="4">
        <v>44545</v>
      </c>
      <c r="B464" s="5">
        <f t="shared" si="73"/>
        <v>12</v>
      </c>
      <c r="C464" s="5">
        <f t="shared" si="74"/>
        <v>2021</v>
      </c>
      <c r="D464" s="5" t="s">
        <v>515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77"/>
        <v>44665</v>
      </c>
      <c r="L464" s="5">
        <f t="shared" si="79"/>
        <v>4</v>
      </c>
      <c r="M464" s="5">
        <f t="shared" si="80"/>
        <v>2022</v>
      </c>
      <c r="N464" s="7">
        <v>12144</v>
      </c>
      <c r="O464" s="7">
        <f t="shared" si="83"/>
        <v>-12144</v>
      </c>
      <c r="P464" s="7">
        <f t="shared" si="76"/>
        <v>0</v>
      </c>
      <c r="Q464" s="8">
        <f t="shared" si="82"/>
        <v>761862.74999999988</v>
      </c>
      <c r="R464" s="43" t="s">
        <v>91</v>
      </c>
      <c r="S464" s="12" t="s">
        <v>676</v>
      </c>
    </row>
    <row r="465" spans="1:19" x14ac:dyDescent="0.35">
      <c r="A465" s="4">
        <v>44545</v>
      </c>
      <c r="B465" s="5">
        <f t="shared" si="73"/>
        <v>12</v>
      </c>
      <c r="C465" s="5">
        <f t="shared" si="74"/>
        <v>2021</v>
      </c>
      <c r="D465" s="5" t="s">
        <v>516</v>
      </c>
      <c r="E465" s="5" t="s">
        <v>22</v>
      </c>
      <c r="F465" s="6" t="s">
        <v>23</v>
      </c>
      <c r="G465" s="97" t="s">
        <v>309</v>
      </c>
      <c r="H465" s="5">
        <v>5</v>
      </c>
      <c r="I465" s="5" t="s">
        <v>50</v>
      </c>
      <c r="J465" s="5">
        <v>120</v>
      </c>
      <c r="K465" s="4">
        <f t="shared" si="77"/>
        <v>44665</v>
      </c>
      <c r="L465" s="5">
        <f t="shared" si="79"/>
        <v>4</v>
      </c>
      <c r="M465" s="5">
        <f t="shared" si="80"/>
        <v>2022</v>
      </c>
      <c r="N465" s="7">
        <v>10120</v>
      </c>
      <c r="O465" s="7">
        <f t="shared" si="83"/>
        <v>-10120</v>
      </c>
      <c r="P465" s="7">
        <f t="shared" si="76"/>
        <v>0</v>
      </c>
      <c r="Q465" s="8">
        <f t="shared" si="82"/>
        <v>771982.74999999988</v>
      </c>
      <c r="R465" s="43" t="s">
        <v>91</v>
      </c>
      <c r="S465" s="12" t="s">
        <v>758</v>
      </c>
    </row>
    <row r="466" spans="1:19" x14ac:dyDescent="0.35">
      <c r="A466" s="4">
        <v>44545</v>
      </c>
      <c r="B466" s="5">
        <f t="shared" ref="B466:B489" si="84">MONTH(A466)</f>
        <v>12</v>
      </c>
      <c r="C466" s="5">
        <f t="shared" ref="C466:C489" si="85">YEAR(A466)</f>
        <v>2021</v>
      </c>
      <c r="D466" s="5" t="s">
        <v>516</v>
      </c>
      <c r="E466" s="5" t="s">
        <v>22</v>
      </c>
      <c r="F466" s="6" t="s">
        <v>23</v>
      </c>
      <c r="G466" s="99" t="s">
        <v>517</v>
      </c>
      <c r="H466" s="5">
        <v>1</v>
      </c>
      <c r="I466" s="5" t="s">
        <v>50</v>
      </c>
      <c r="J466" s="5">
        <v>120</v>
      </c>
      <c r="K466" s="4">
        <f t="shared" si="77"/>
        <v>44665</v>
      </c>
      <c r="L466" s="5">
        <f t="shared" si="79"/>
        <v>4</v>
      </c>
      <c r="M466" s="5">
        <f t="shared" si="80"/>
        <v>2022</v>
      </c>
      <c r="N466" s="7">
        <v>2024</v>
      </c>
      <c r="O466" s="7">
        <f t="shared" si="83"/>
        <v>-2024</v>
      </c>
      <c r="P466" s="7">
        <f t="shared" si="76"/>
        <v>0</v>
      </c>
      <c r="Q466" s="8">
        <f t="shared" si="82"/>
        <v>774006.74999999988</v>
      </c>
      <c r="R466" s="43" t="s">
        <v>91</v>
      </c>
      <c r="S466" s="12" t="s">
        <v>758</v>
      </c>
    </row>
    <row r="467" spans="1:19" x14ac:dyDescent="0.35">
      <c r="A467" s="4">
        <v>44545</v>
      </c>
      <c r="B467" s="5">
        <f t="shared" si="84"/>
        <v>12</v>
      </c>
      <c r="C467" s="5">
        <f t="shared" si="85"/>
        <v>2021</v>
      </c>
      <c r="D467" s="5" t="s">
        <v>516</v>
      </c>
      <c r="E467" s="5" t="s">
        <v>22</v>
      </c>
      <c r="F467" s="6" t="s">
        <v>23</v>
      </c>
      <c r="G467" s="110" t="s">
        <v>387</v>
      </c>
      <c r="H467" s="5">
        <v>4</v>
      </c>
      <c r="I467" s="5" t="s">
        <v>50</v>
      </c>
      <c r="J467" s="5">
        <v>120</v>
      </c>
      <c r="K467" s="4">
        <f t="shared" si="77"/>
        <v>44665</v>
      </c>
      <c r="L467" s="5">
        <f t="shared" si="79"/>
        <v>4</v>
      </c>
      <c r="M467" s="5">
        <f t="shared" si="80"/>
        <v>2022</v>
      </c>
      <c r="N467" s="7">
        <v>340</v>
      </c>
      <c r="O467" s="7">
        <f t="shared" si="83"/>
        <v>-340</v>
      </c>
      <c r="P467" s="7">
        <f t="shared" si="76"/>
        <v>0</v>
      </c>
      <c r="Q467" s="8">
        <f t="shared" si="82"/>
        <v>774346.74999999988</v>
      </c>
      <c r="R467" s="43" t="s">
        <v>91</v>
      </c>
      <c r="S467" s="12" t="s">
        <v>758</v>
      </c>
    </row>
    <row r="468" spans="1:19" x14ac:dyDescent="0.35">
      <c r="A468" s="4">
        <v>44546</v>
      </c>
      <c r="B468" s="5">
        <f t="shared" si="84"/>
        <v>12</v>
      </c>
      <c r="C468" s="5">
        <f t="shared" si="85"/>
        <v>2021</v>
      </c>
      <c r="D468" s="5" t="s">
        <v>519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518</v>
      </c>
      <c r="J468" s="5">
        <v>120</v>
      </c>
      <c r="K468" s="4">
        <f t="shared" si="77"/>
        <v>44666</v>
      </c>
      <c r="L468" s="5">
        <f t="shared" si="79"/>
        <v>4</v>
      </c>
      <c r="M468" s="5">
        <f t="shared" si="80"/>
        <v>2022</v>
      </c>
      <c r="N468" s="7">
        <v>390</v>
      </c>
      <c r="O468" s="7">
        <f t="shared" si="83"/>
        <v>-390</v>
      </c>
      <c r="P468" s="7">
        <f t="shared" si="76"/>
        <v>0</v>
      </c>
      <c r="Q468" s="8">
        <f t="shared" si="82"/>
        <v>774736.74999999988</v>
      </c>
      <c r="R468" s="43" t="s">
        <v>91</v>
      </c>
      <c r="S468" s="12" t="s">
        <v>758</v>
      </c>
    </row>
    <row r="469" spans="1:19" x14ac:dyDescent="0.35">
      <c r="A469" s="4">
        <v>44550</v>
      </c>
      <c r="B469" s="5">
        <f t="shared" si="84"/>
        <v>12</v>
      </c>
      <c r="C469" s="5">
        <f t="shared" si="85"/>
        <v>2021</v>
      </c>
      <c r="D469" s="5" t="s">
        <v>520</v>
      </c>
      <c r="E469" s="5" t="s">
        <v>415</v>
      </c>
      <c r="F469" s="6" t="s">
        <v>416</v>
      </c>
      <c r="G469" s="92" t="s">
        <v>69</v>
      </c>
      <c r="H469" s="5">
        <v>3</v>
      </c>
      <c r="I469" s="5" t="s">
        <v>5</v>
      </c>
      <c r="J469" s="5">
        <v>0</v>
      </c>
      <c r="K469" s="4">
        <f t="shared" si="77"/>
        <v>44550</v>
      </c>
      <c r="L469" s="5">
        <f t="shared" si="79"/>
        <v>12</v>
      </c>
      <c r="M469" s="5">
        <f t="shared" si="80"/>
        <v>2021</v>
      </c>
      <c r="N469" s="7">
        <v>6270</v>
      </c>
      <c r="O469" s="7">
        <f t="shared" si="83"/>
        <v>-6270</v>
      </c>
      <c r="P469" s="7">
        <f t="shared" ref="P469:P532" si="86">SUM(N469+O469)</f>
        <v>0</v>
      </c>
      <c r="Q469" s="8">
        <f t="shared" si="82"/>
        <v>781006.74999999988</v>
      </c>
      <c r="R469" s="43" t="s">
        <v>5</v>
      </c>
      <c r="S469" s="12" t="s">
        <v>683</v>
      </c>
    </row>
    <row r="470" spans="1:19" x14ac:dyDescent="0.35">
      <c r="A470" s="4">
        <v>44550</v>
      </c>
      <c r="B470" s="5">
        <f t="shared" si="84"/>
        <v>12</v>
      </c>
      <c r="C470" s="5">
        <f t="shared" si="85"/>
        <v>2021</v>
      </c>
      <c r="D470" s="5" t="s">
        <v>520</v>
      </c>
      <c r="E470" s="5" t="s">
        <v>415</v>
      </c>
      <c r="F470" s="6" t="s">
        <v>416</v>
      </c>
      <c r="G470" s="92" t="s">
        <v>436</v>
      </c>
      <c r="H470" s="5">
        <v>1</v>
      </c>
      <c r="I470" s="5" t="s">
        <v>5</v>
      </c>
      <c r="J470" s="5">
        <v>0</v>
      </c>
      <c r="K470" s="4">
        <f t="shared" si="77"/>
        <v>44550</v>
      </c>
      <c r="L470" s="5">
        <f t="shared" si="79"/>
        <v>12</v>
      </c>
      <c r="M470" s="5">
        <f t="shared" si="80"/>
        <v>2021</v>
      </c>
      <c r="N470" s="7">
        <v>1000</v>
      </c>
      <c r="O470" s="7">
        <f t="shared" si="83"/>
        <v>-1000</v>
      </c>
      <c r="P470" s="7">
        <f t="shared" si="86"/>
        <v>0</v>
      </c>
      <c r="Q470" s="8">
        <f t="shared" si="82"/>
        <v>782006.74999999988</v>
      </c>
      <c r="R470" s="43" t="s">
        <v>5</v>
      </c>
      <c r="S470" s="12" t="s">
        <v>683</v>
      </c>
    </row>
    <row r="471" spans="1:19" x14ac:dyDescent="0.35">
      <c r="A471" s="4">
        <v>44550</v>
      </c>
      <c r="B471" s="5">
        <f t="shared" si="84"/>
        <v>12</v>
      </c>
      <c r="C471" s="5">
        <f t="shared" si="85"/>
        <v>2021</v>
      </c>
      <c r="D471" s="5" t="s">
        <v>520</v>
      </c>
      <c r="E471" s="5" t="s">
        <v>415</v>
      </c>
      <c r="F471" s="6" t="s">
        <v>416</v>
      </c>
      <c r="G471" s="92" t="s">
        <v>66</v>
      </c>
      <c r="H471" s="5">
        <v>3</v>
      </c>
      <c r="I471" s="5" t="s">
        <v>5</v>
      </c>
      <c r="J471" s="5">
        <v>0</v>
      </c>
      <c r="K471" s="4">
        <f t="shared" si="77"/>
        <v>44550</v>
      </c>
      <c r="L471" s="5">
        <f t="shared" si="79"/>
        <v>12</v>
      </c>
      <c r="M471" s="5">
        <f t="shared" si="80"/>
        <v>2021</v>
      </c>
      <c r="N471" s="7">
        <v>187.5</v>
      </c>
      <c r="O471" s="7">
        <f t="shared" si="83"/>
        <v>-187.5</v>
      </c>
      <c r="P471" s="7">
        <f t="shared" si="86"/>
        <v>0</v>
      </c>
      <c r="Q471" s="8">
        <f t="shared" si="82"/>
        <v>782194.24999999988</v>
      </c>
      <c r="R471" s="43" t="s">
        <v>5</v>
      </c>
      <c r="S471" s="12" t="s">
        <v>683</v>
      </c>
    </row>
    <row r="472" spans="1:19" x14ac:dyDescent="0.35">
      <c r="A472" s="4">
        <v>44551</v>
      </c>
      <c r="B472" s="5">
        <f t="shared" si="84"/>
        <v>12</v>
      </c>
      <c r="C472" s="5">
        <f t="shared" si="85"/>
        <v>2021</v>
      </c>
      <c r="D472" s="5" t="s">
        <v>521</v>
      </c>
      <c r="E472" s="5" t="s">
        <v>22</v>
      </c>
      <c r="F472" s="6" t="s">
        <v>23</v>
      </c>
      <c r="G472" s="111" t="s">
        <v>522</v>
      </c>
      <c r="H472" s="5">
        <v>1</v>
      </c>
      <c r="I472" s="5" t="s">
        <v>50</v>
      </c>
      <c r="J472" s="5">
        <v>120</v>
      </c>
      <c r="K472" s="4">
        <f t="shared" ref="K472:K535" si="87">A472+J472</f>
        <v>44671</v>
      </c>
      <c r="L472" s="5">
        <f t="shared" si="79"/>
        <v>4</v>
      </c>
      <c r="M472" s="5">
        <f t="shared" si="80"/>
        <v>2022</v>
      </c>
      <c r="N472" s="7">
        <v>513</v>
      </c>
      <c r="O472" s="7">
        <f t="shared" si="83"/>
        <v>-513</v>
      </c>
      <c r="P472" s="7">
        <f t="shared" si="86"/>
        <v>0</v>
      </c>
      <c r="Q472" s="8">
        <f t="shared" si="82"/>
        <v>782707.24999999988</v>
      </c>
      <c r="R472" s="43" t="s">
        <v>91</v>
      </c>
      <c r="S472" s="12" t="s">
        <v>758</v>
      </c>
    </row>
    <row r="473" spans="1:19" x14ac:dyDescent="0.35">
      <c r="A473" s="4">
        <v>44551</v>
      </c>
      <c r="B473" s="5">
        <f t="shared" si="84"/>
        <v>12</v>
      </c>
      <c r="C473" s="5">
        <f t="shared" si="85"/>
        <v>2021</v>
      </c>
      <c r="D473" s="5" t="s">
        <v>521</v>
      </c>
      <c r="E473" s="5" t="s">
        <v>22</v>
      </c>
      <c r="F473" s="6" t="s">
        <v>23</v>
      </c>
      <c r="G473" s="112" t="s">
        <v>523</v>
      </c>
      <c r="H473" s="5">
        <v>4</v>
      </c>
      <c r="I473" s="5" t="s">
        <v>518</v>
      </c>
      <c r="J473" s="5">
        <v>120</v>
      </c>
      <c r="K473" s="4">
        <f t="shared" si="87"/>
        <v>44671</v>
      </c>
      <c r="L473" s="5">
        <f t="shared" si="79"/>
        <v>4</v>
      </c>
      <c r="M473" s="5">
        <f t="shared" si="80"/>
        <v>2022</v>
      </c>
      <c r="N473" s="7">
        <v>2508.8000000000002</v>
      </c>
      <c r="O473" s="7">
        <f t="shared" si="83"/>
        <v>-2508.8000000000002</v>
      </c>
      <c r="P473" s="7">
        <f t="shared" si="86"/>
        <v>0</v>
      </c>
      <c r="Q473" s="8">
        <f t="shared" si="82"/>
        <v>785216.04999999993</v>
      </c>
      <c r="R473" s="43" t="s">
        <v>91</v>
      </c>
      <c r="S473" s="12" t="s">
        <v>758</v>
      </c>
    </row>
    <row r="474" spans="1:19" x14ac:dyDescent="0.35">
      <c r="A474" s="4">
        <v>44552</v>
      </c>
      <c r="B474" s="5">
        <f t="shared" si="84"/>
        <v>12</v>
      </c>
      <c r="C474" s="5">
        <f t="shared" si="85"/>
        <v>2021</v>
      </c>
      <c r="D474" s="5" t="s">
        <v>531</v>
      </c>
      <c r="E474" s="5" t="s">
        <v>415</v>
      </c>
      <c r="F474" s="6" t="s">
        <v>416</v>
      </c>
      <c r="G474" s="92" t="s">
        <v>69</v>
      </c>
      <c r="H474" s="5">
        <v>3</v>
      </c>
      <c r="I474" s="5" t="s">
        <v>5</v>
      </c>
      <c r="J474" s="5">
        <v>0</v>
      </c>
      <c r="K474" s="4">
        <f t="shared" si="87"/>
        <v>44552</v>
      </c>
      <c r="L474" s="5">
        <f t="shared" si="79"/>
        <v>12</v>
      </c>
      <c r="M474" s="5">
        <f t="shared" si="80"/>
        <v>2021</v>
      </c>
      <c r="N474" s="7">
        <v>6270</v>
      </c>
      <c r="O474" s="7">
        <f>-3090.3-3179.7</f>
        <v>-6270</v>
      </c>
      <c r="P474" s="7">
        <f t="shared" si="86"/>
        <v>0</v>
      </c>
      <c r="Q474" s="8">
        <f t="shared" si="82"/>
        <v>791486.04999999993</v>
      </c>
      <c r="R474" s="43" t="s">
        <v>5</v>
      </c>
      <c r="S474" s="12" t="s">
        <v>686</v>
      </c>
    </row>
    <row r="475" spans="1:19" x14ac:dyDescent="0.35">
      <c r="A475" s="4">
        <v>44552</v>
      </c>
      <c r="B475" s="5">
        <f t="shared" si="84"/>
        <v>12</v>
      </c>
      <c r="C475" s="5">
        <f t="shared" si="85"/>
        <v>2021</v>
      </c>
      <c r="D475" s="5" t="s">
        <v>531</v>
      </c>
      <c r="E475" s="5" t="s">
        <v>415</v>
      </c>
      <c r="F475" s="6" t="s">
        <v>416</v>
      </c>
      <c r="G475" s="92" t="s">
        <v>436</v>
      </c>
      <c r="H475" s="5">
        <v>1</v>
      </c>
      <c r="I475" s="5" t="s">
        <v>5</v>
      </c>
      <c r="J475" s="5">
        <v>0</v>
      </c>
      <c r="K475" s="4">
        <f t="shared" si="87"/>
        <v>44552</v>
      </c>
      <c r="L475" s="5">
        <f t="shared" si="79"/>
        <v>12</v>
      </c>
      <c r="M475" s="5">
        <f t="shared" si="80"/>
        <v>2021</v>
      </c>
      <c r="N475" s="7">
        <v>1000</v>
      </c>
      <c r="O475" s="7">
        <f>-N475</f>
        <v>-1000</v>
      </c>
      <c r="P475" s="7">
        <f t="shared" si="86"/>
        <v>0</v>
      </c>
      <c r="Q475" s="8">
        <f t="shared" si="82"/>
        <v>792486.04999999993</v>
      </c>
      <c r="R475" s="43" t="s">
        <v>5</v>
      </c>
      <c r="S475" s="12" t="s">
        <v>685</v>
      </c>
    </row>
    <row r="476" spans="1:19" x14ac:dyDescent="0.35">
      <c r="A476" s="4">
        <v>44552</v>
      </c>
      <c r="B476" s="5">
        <f t="shared" si="84"/>
        <v>12</v>
      </c>
      <c r="C476" s="5">
        <f t="shared" si="85"/>
        <v>2021</v>
      </c>
      <c r="D476" s="5" t="s">
        <v>531</v>
      </c>
      <c r="E476" s="5" t="s">
        <v>415</v>
      </c>
      <c r="F476" s="6" t="s">
        <v>416</v>
      </c>
      <c r="G476" s="92" t="s">
        <v>66</v>
      </c>
      <c r="H476" s="5">
        <v>3</v>
      </c>
      <c r="I476" s="5" t="s">
        <v>5</v>
      </c>
      <c r="J476" s="5">
        <v>0</v>
      </c>
      <c r="K476" s="4">
        <f t="shared" si="87"/>
        <v>44552</v>
      </c>
      <c r="L476" s="5">
        <f t="shared" si="79"/>
        <v>12</v>
      </c>
      <c r="M476" s="5">
        <f t="shared" si="80"/>
        <v>2021</v>
      </c>
      <c r="N476" s="7">
        <v>187.5</v>
      </c>
      <c r="O476" s="7">
        <f>-N476</f>
        <v>-187.5</v>
      </c>
      <c r="P476" s="7">
        <f t="shared" si="86"/>
        <v>0</v>
      </c>
      <c r="Q476" s="8">
        <f t="shared" si="82"/>
        <v>792673.54999999993</v>
      </c>
      <c r="R476" s="43" t="s">
        <v>5</v>
      </c>
      <c r="S476" s="12" t="s">
        <v>685</v>
      </c>
    </row>
    <row r="477" spans="1:19" x14ac:dyDescent="0.35">
      <c r="A477" s="4">
        <v>44552</v>
      </c>
      <c r="B477" s="5">
        <f t="shared" si="84"/>
        <v>12</v>
      </c>
      <c r="C477" s="5">
        <f t="shared" si="85"/>
        <v>2021</v>
      </c>
      <c r="D477" s="5" t="s">
        <v>531</v>
      </c>
      <c r="E477" s="5" t="s">
        <v>415</v>
      </c>
      <c r="F477" s="6" t="s">
        <v>416</v>
      </c>
      <c r="G477" s="86" t="s">
        <v>524</v>
      </c>
      <c r="H477" s="5">
        <v>8</v>
      </c>
      <c r="I477" s="5" t="s">
        <v>5</v>
      </c>
      <c r="J477" s="5">
        <v>0</v>
      </c>
      <c r="K477" s="4">
        <f t="shared" si="87"/>
        <v>44552</v>
      </c>
      <c r="L477" s="5">
        <f t="shared" si="79"/>
        <v>12</v>
      </c>
      <c r="M477" s="5">
        <f t="shared" si="80"/>
        <v>2021</v>
      </c>
      <c r="N477" s="7">
        <v>3108</v>
      </c>
      <c r="O477" s="7">
        <f>-432.8-2675.2</f>
        <v>-3108</v>
      </c>
      <c r="P477" s="7">
        <f t="shared" si="86"/>
        <v>0</v>
      </c>
      <c r="Q477" s="8">
        <f t="shared" si="82"/>
        <v>795781.54999999993</v>
      </c>
      <c r="R477" s="43" t="s">
        <v>5</v>
      </c>
      <c r="S477" s="12" t="s">
        <v>687</v>
      </c>
    </row>
    <row r="478" spans="1:19" x14ac:dyDescent="0.35">
      <c r="A478" s="4">
        <v>44554</v>
      </c>
      <c r="B478" s="5">
        <f t="shared" si="84"/>
        <v>12</v>
      </c>
      <c r="C478" s="5">
        <f t="shared" si="85"/>
        <v>2021</v>
      </c>
      <c r="D478" s="5" t="s">
        <v>538</v>
      </c>
      <c r="E478" s="5" t="s">
        <v>415</v>
      </c>
      <c r="F478" s="6" t="s">
        <v>416</v>
      </c>
      <c r="G478" s="66" t="s">
        <v>524</v>
      </c>
      <c r="H478" s="5">
        <v>2</v>
      </c>
      <c r="I478" s="5" t="s">
        <v>5</v>
      </c>
      <c r="J478" s="5">
        <v>0</v>
      </c>
      <c r="K478" s="4">
        <f t="shared" si="87"/>
        <v>44554</v>
      </c>
      <c r="L478" s="5">
        <f t="shared" si="79"/>
        <v>12</v>
      </c>
      <c r="M478" s="5">
        <f t="shared" si="80"/>
        <v>2021</v>
      </c>
      <c r="N478" s="7">
        <v>777</v>
      </c>
      <c r="O478" s="7">
        <f>-N478</f>
        <v>-777</v>
      </c>
      <c r="P478" s="7">
        <f t="shared" si="86"/>
        <v>0</v>
      </c>
      <c r="Q478" s="8">
        <f t="shared" si="82"/>
        <v>796558.54999999993</v>
      </c>
      <c r="R478" s="43" t="s">
        <v>5</v>
      </c>
      <c r="S478" s="12" t="s">
        <v>747</v>
      </c>
    </row>
    <row r="479" spans="1:19" x14ac:dyDescent="0.35">
      <c r="A479" s="4">
        <v>44557</v>
      </c>
      <c r="B479" s="5">
        <f t="shared" si="84"/>
        <v>12</v>
      </c>
      <c r="C479" s="5">
        <f t="shared" si="85"/>
        <v>2021</v>
      </c>
      <c r="D479" s="5" t="s">
        <v>539</v>
      </c>
      <c r="E479" s="5" t="s">
        <v>415</v>
      </c>
      <c r="F479" s="6" t="s">
        <v>416</v>
      </c>
      <c r="G479" s="66" t="s">
        <v>524</v>
      </c>
      <c r="H479" s="5">
        <v>2</v>
      </c>
      <c r="I479" s="5" t="s">
        <v>5</v>
      </c>
      <c r="J479" s="5">
        <v>0</v>
      </c>
      <c r="K479" s="4">
        <f t="shared" si="87"/>
        <v>44557</v>
      </c>
      <c r="L479" s="5">
        <f t="shared" ref="L479:L542" si="88">MONTH(K479)</f>
        <v>12</v>
      </c>
      <c r="M479" s="5">
        <f t="shared" ref="M479:M542" si="89">YEAR(K479)</f>
        <v>2021</v>
      </c>
      <c r="N479" s="7">
        <v>777</v>
      </c>
      <c r="O479" s="7">
        <f>-N479</f>
        <v>-777</v>
      </c>
      <c r="P479" s="7">
        <f t="shared" si="86"/>
        <v>0</v>
      </c>
      <c r="Q479" s="8">
        <f t="shared" si="82"/>
        <v>797335.54999999993</v>
      </c>
      <c r="R479" s="43" t="s">
        <v>5</v>
      </c>
      <c r="S479" s="12" t="s">
        <v>747</v>
      </c>
    </row>
    <row r="480" spans="1:19" x14ac:dyDescent="0.35">
      <c r="A480" s="4">
        <v>44557</v>
      </c>
      <c r="B480" s="5">
        <f t="shared" si="84"/>
        <v>12</v>
      </c>
      <c r="C480" s="5">
        <f t="shared" si="85"/>
        <v>2021</v>
      </c>
      <c r="D480" s="5" t="s">
        <v>539</v>
      </c>
      <c r="E480" s="5" t="s">
        <v>415</v>
      </c>
      <c r="F480" s="6" t="s">
        <v>416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87"/>
        <v>44557</v>
      </c>
      <c r="L480" s="5">
        <f t="shared" si="88"/>
        <v>12</v>
      </c>
      <c r="M480" s="5">
        <f t="shared" si="89"/>
        <v>2021</v>
      </c>
      <c r="N480" s="7">
        <v>300</v>
      </c>
      <c r="O480" s="7">
        <f>-N480</f>
        <v>-300</v>
      </c>
      <c r="P480" s="7">
        <f t="shared" si="86"/>
        <v>0</v>
      </c>
      <c r="Q480" s="8">
        <f t="shared" si="82"/>
        <v>797635.54999999993</v>
      </c>
      <c r="R480" s="43" t="s">
        <v>5</v>
      </c>
      <c r="S480" s="12" t="s">
        <v>747</v>
      </c>
    </row>
    <row r="481" spans="1:19" x14ac:dyDescent="0.35">
      <c r="A481" s="4">
        <v>44558</v>
      </c>
      <c r="B481" s="5">
        <f t="shared" si="84"/>
        <v>12</v>
      </c>
      <c r="C481" s="5">
        <f t="shared" si="85"/>
        <v>2021</v>
      </c>
      <c r="D481" s="5" t="s">
        <v>540</v>
      </c>
      <c r="E481" s="5" t="s">
        <v>6</v>
      </c>
      <c r="F481" s="6" t="s">
        <v>7</v>
      </c>
      <c r="G481" s="92" t="s">
        <v>69</v>
      </c>
      <c r="H481" s="5">
        <v>2</v>
      </c>
      <c r="I481" s="5" t="s">
        <v>5</v>
      </c>
      <c r="J481" s="5">
        <v>0</v>
      </c>
      <c r="K481" s="4">
        <f t="shared" si="87"/>
        <v>44558</v>
      </c>
      <c r="L481" s="5">
        <f t="shared" si="88"/>
        <v>12</v>
      </c>
      <c r="M481" s="5">
        <f t="shared" si="89"/>
        <v>2021</v>
      </c>
      <c r="N481" s="7">
        <v>4136</v>
      </c>
      <c r="O481" s="7">
        <f>-N481</f>
        <v>-4136</v>
      </c>
      <c r="P481" s="7">
        <f t="shared" si="86"/>
        <v>0</v>
      </c>
      <c r="Q481" s="8">
        <f t="shared" si="82"/>
        <v>801771.54999999993</v>
      </c>
      <c r="R481" s="43" t="s">
        <v>5</v>
      </c>
      <c r="S481" s="12" t="s">
        <v>553</v>
      </c>
    </row>
    <row r="482" spans="1:19" ht="31" x14ac:dyDescent="0.35">
      <c r="A482" s="4">
        <v>44558</v>
      </c>
      <c r="B482" s="5">
        <f t="shared" si="84"/>
        <v>12</v>
      </c>
      <c r="C482" s="5">
        <f t="shared" si="85"/>
        <v>2021</v>
      </c>
      <c r="D482" s="5" t="s">
        <v>540</v>
      </c>
      <c r="E482" s="5" t="s">
        <v>6</v>
      </c>
      <c r="F482" s="6" t="s">
        <v>7</v>
      </c>
      <c r="G482" s="99" t="s">
        <v>542</v>
      </c>
      <c r="H482" s="5">
        <v>5</v>
      </c>
      <c r="I482" s="5" t="s">
        <v>5</v>
      </c>
      <c r="J482" s="5">
        <v>0</v>
      </c>
      <c r="K482" s="4">
        <f t="shared" si="87"/>
        <v>44558</v>
      </c>
      <c r="L482" s="5">
        <f t="shared" si="88"/>
        <v>12</v>
      </c>
      <c r="M482" s="5">
        <f t="shared" si="89"/>
        <v>2021</v>
      </c>
      <c r="N482" s="7">
        <v>1455</v>
      </c>
      <c r="O482" s="7">
        <f>-N482</f>
        <v>-1455</v>
      </c>
      <c r="P482" s="7">
        <f t="shared" si="86"/>
        <v>0</v>
      </c>
      <c r="Q482" s="8">
        <f t="shared" si="82"/>
        <v>803226.54999999993</v>
      </c>
      <c r="R482" s="43" t="s">
        <v>5</v>
      </c>
      <c r="S482" s="12" t="s">
        <v>553</v>
      </c>
    </row>
    <row r="483" spans="1:19" x14ac:dyDescent="0.35">
      <c r="A483" s="4">
        <v>44560</v>
      </c>
      <c r="B483" s="5">
        <f t="shared" si="84"/>
        <v>12</v>
      </c>
      <c r="C483" s="5">
        <f t="shared" si="85"/>
        <v>2021</v>
      </c>
      <c r="D483" s="5" t="s">
        <v>541</v>
      </c>
      <c r="E483" s="5" t="s">
        <v>415</v>
      </c>
      <c r="F483" s="6" t="s">
        <v>416</v>
      </c>
      <c r="G483" s="92" t="s">
        <v>69</v>
      </c>
      <c r="H483" s="5">
        <v>5</v>
      </c>
      <c r="I483" s="5" t="s">
        <v>5</v>
      </c>
      <c r="J483" s="5">
        <v>0</v>
      </c>
      <c r="K483" s="4">
        <f t="shared" si="87"/>
        <v>44560</v>
      </c>
      <c r="L483" s="5">
        <f t="shared" si="88"/>
        <v>12</v>
      </c>
      <c r="M483" s="5">
        <f t="shared" si="89"/>
        <v>2021</v>
      </c>
      <c r="N483" s="7">
        <v>10450</v>
      </c>
      <c r="O483" s="7">
        <f>-1470.8-6200-2779.2</f>
        <v>-10450</v>
      </c>
      <c r="P483" s="7">
        <f t="shared" si="86"/>
        <v>0</v>
      </c>
      <c r="Q483" s="8">
        <f t="shared" si="82"/>
        <v>813676.54999999993</v>
      </c>
      <c r="R483" s="43" t="s">
        <v>5</v>
      </c>
      <c r="S483" s="12" t="s">
        <v>748</v>
      </c>
    </row>
    <row r="484" spans="1:19" x14ac:dyDescent="0.35">
      <c r="A484" s="4">
        <v>44560</v>
      </c>
      <c r="B484" s="5">
        <f t="shared" si="84"/>
        <v>12</v>
      </c>
      <c r="C484" s="5">
        <f t="shared" si="85"/>
        <v>2021</v>
      </c>
      <c r="D484" s="5" t="s">
        <v>541</v>
      </c>
      <c r="E484" s="5" t="s">
        <v>415</v>
      </c>
      <c r="F484" s="6" t="s">
        <v>416</v>
      </c>
      <c r="G484" s="67" t="s">
        <v>542</v>
      </c>
      <c r="H484" s="5">
        <v>15</v>
      </c>
      <c r="I484" s="5" t="s">
        <v>5</v>
      </c>
      <c r="J484" s="5">
        <v>0</v>
      </c>
      <c r="K484" s="4">
        <f t="shared" si="87"/>
        <v>44560</v>
      </c>
      <c r="L484" s="5">
        <f t="shared" si="88"/>
        <v>12</v>
      </c>
      <c r="M484" s="5">
        <f t="shared" si="89"/>
        <v>2021</v>
      </c>
      <c r="N484" s="7">
        <v>4410</v>
      </c>
      <c r="O484" s="7">
        <f>-4220.8-189.2</f>
        <v>-4410</v>
      </c>
      <c r="P484" s="7">
        <f t="shared" si="86"/>
        <v>0</v>
      </c>
      <c r="Q484" s="8">
        <f t="shared" si="82"/>
        <v>818086.54999999993</v>
      </c>
      <c r="R484" s="43" t="s">
        <v>5</v>
      </c>
      <c r="S484" s="123" t="s">
        <v>739</v>
      </c>
    </row>
    <row r="485" spans="1:19" ht="31" x14ac:dyDescent="0.35">
      <c r="A485" s="4">
        <v>44560</v>
      </c>
      <c r="B485" s="5">
        <f t="shared" si="84"/>
        <v>12</v>
      </c>
      <c r="C485" s="5">
        <f t="shared" si="85"/>
        <v>2021</v>
      </c>
      <c r="D485" s="5" t="s">
        <v>541</v>
      </c>
      <c r="E485" s="5" t="s">
        <v>415</v>
      </c>
      <c r="F485" s="6" t="s">
        <v>416</v>
      </c>
      <c r="G485" s="99" t="s">
        <v>543</v>
      </c>
      <c r="H485" s="5">
        <v>8</v>
      </c>
      <c r="I485" s="5" t="s">
        <v>5</v>
      </c>
      <c r="J485" s="5">
        <v>0</v>
      </c>
      <c r="K485" s="4">
        <f t="shared" si="87"/>
        <v>44560</v>
      </c>
      <c r="L485" s="5">
        <f t="shared" si="88"/>
        <v>12</v>
      </c>
      <c r="M485" s="5">
        <f t="shared" si="89"/>
        <v>2021</v>
      </c>
      <c r="N485" s="7">
        <v>2808</v>
      </c>
      <c r="O485" s="7">
        <f>-N485</f>
        <v>-2808</v>
      </c>
      <c r="P485" s="7">
        <f t="shared" si="86"/>
        <v>0</v>
      </c>
      <c r="Q485" s="8">
        <f t="shared" si="82"/>
        <v>820894.54999999993</v>
      </c>
      <c r="R485" s="43" t="s">
        <v>5</v>
      </c>
      <c r="S485" s="12" t="s">
        <v>740</v>
      </c>
    </row>
    <row r="486" spans="1:19" x14ac:dyDescent="0.35">
      <c r="A486" s="4">
        <v>44560</v>
      </c>
      <c r="B486" s="5">
        <f t="shared" si="84"/>
        <v>12</v>
      </c>
      <c r="C486" s="5">
        <f t="shared" si="85"/>
        <v>2021</v>
      </c>
      <c r="D486" s="5" t="s">
        <v>541</v>
      </c>
      <c r="E486" s="5" t="s">
        <v>415</v>
      </c>
      <c r="F486" s="6" t="s">
        <v>416</v>
      </c>
      <c r="G486" s="92" t="s">
        <v>66</v>
      </c>
      <c r="H486" s="5">
        <v>5</v>
      </c>
      <c r="I486" s="5" t="s">
        <v>5</v>
      </c>
      <c r="J486" s="5">
        <v>0</v>
      </c>
      <c r="K486" s="4">
        <f t="shared" si="87"/>
        <v>44560</v>
      </c>
      <c r="L486" s="5">
        <f t="shared" si="88"/>
        <v>12</v>
      </c>
      <c r="M486" s="5">
        <f t="shared" si="89"/>
        <v>2021</v>
      </c>
      <c r="N486" s="7">
        <v>312.5</v>
      </c>
      <c r="O486" s="7">
        <f>-2.8-309.7</f>
        <v>-312.5</v>
      </c>
      <c r="P486" s="7">
        <f t="shared" si="86"/>
        <v>0</v>
      </c>
      <c r="Q486" s="8">
        <f t="shared" si="82"/>
        <v>821207.04999999993</v>
      </c>
      <c r="R486" s="43" t="s">
        <v>5</v>
      </c>
      <c r="S486" s="12" t="s">
        <v>741</v>
      </c>
    </row>
    <row r="487" spans="1:19" x14ac:dyDescent="0.35">
      <c r="A487" s="4">
        <v>44560</v>
      </c>
      <c r="B487" s="5">
        <f t="shared" si="84"/>
        <v>12</v>
      </c>
      <c r="C487" s="5">
        <f t="shared" si="85"/>
        <v>2021</v>
      </c>
      <c r="D487" s="5" t="s">
        <v>541</v>
      </c>
      <c r="E487" s="5" t="s">
        <v>415</v>
      </c>
      <c r="F487" s="6" t="s">
        <v>416</v>
      </c>
      <c r="G487" s="92" t="s">
        <v>436</v>
      </c>
      <c r="H487" s="5">
        <v>1</v>
      </c>
      <c r="I487" s="5" t="s">
        <v>5</v>
      </c>
      <c r="J487" s="5">
        <v>0</v>
      </c>
      <c r="K487" s="4">
        <f t="shared" si="87"/>
        <v>44560</v>
      </c>
      <c r="L487" s="5">
        <f t="shared" si="88"/>
        <v>12</v>
      </c>
      <c r="M487" s="5">
        <f t="shared" si="89"/>
        <v>2021</v>
      </c>
      <c r="N487" s="7">
        <v>1000</v>
      </c>
      <c r="O487" s="7">
        <f t="shared" ref="O487:O494" si="90">-N487</f>
        <v>-1000</v>
      </c>
      <c r="P487" s="7">
        <f t="shared" si="86"/>
        <v>0</v>
      </c>
      <c r="Q487" s="8">
        <f t="shared" si="82"/>
        <v>822207.04999999993</v>
      </c>
      <c r="R487" s="43" t="s">
        <v>5</v>
      </c>
      <c r="S487" s="12" t="s">
        <v>742</v>
      </c>
    </row>
    <row r="488" spans="1:19" x14ac:dyDescent="0.35">
      <c r="A488" s="4">
        <v>44560</v>
      </c>
      <c r="B488" s="5">
        <f t="shared" si="84"/>
        <v>12</v>
      </c>
      <c r="C488" s="5">
        <f t="shared" si="85"/>
        <v>2021</v>
      </c>
      <c r="D488" s="5" t="s">
        <v>541</v>
      </c>
      <c r="E488" s="5" t="s">
        <v>415</v>
      </c>
      <c r="F488" s="6" t="s">
        <v>416</v>
      </c>
      <c r="G488" s="110" t="s">
        <v>387</v>
      </c>
      <c r="H488" s="5">
        <v>4</v>
      </c>
      <c r="I488" s="5" t="s">
        <v>5</v>
      </c>
      <c r="J488" s="5">
        <v>0</v>
      </c>
      <c r="K488" s="4">
        <f t="shared" si="87"/>
        <v>44560</v>
      </c>
      <c r="L488" s="5">
        <f t="shared" si="88"/>
        <v>12</v>
      </c>
      <c r="M488" s="5">
        <f t="shared" si="89"/>
        <v>2021</v>
      </c>
      <c r="N488" s="7">
        <v>340</v>
      </c>
      <c r="O488" s="7">
        <f t="shared" si="90"/>
        <v>-340</v>
      </c>
      <c r="P488" s="7">
        <f t="shared" si="86"/>
        <v>0</v>
      </c>
      <c r="Q488" s="8">
        <f t="shared" si="82"/>
        <v>822547.04999999993</v>
      </c>
      <c r="R488" s="43" t="s">
        <v>5</v>
      </c>
      <c r="S488" s="12" t="s">
        <v>742</v>
      </c>
    </row>
    <row r="489" spans="1:19" x14ac:dyDescent="0.35">
      <c r="A489" s="4">
        <v>44561</v>
      </c>
      <c r="B489" s="5">
        <f t="shared" si="84"/>
        <v>12</v>
      </c>
      <c r="C489" s="5">
        <f t="shared" si="85"/>
        <v>2021</v>
      </c>
      <c r="D489" s="5" t="s">
        <v>544</v>
      </c>
      <c r="E489" s="5" t="s">
        <v>63</v>
      </c>
      <c r="F489" s="6" t="s">
        <v>64</v>
      </c>
      <c r="G489" s="109" t="s">
        <v>309</v>
      </c>
      <c r="H489" s="5">
        <v>4</v>
      </c>
      <c r="I489" s="5" t="s">
        <v>50</v>
      </c>
      <c r="J489" s="5">
        <v>120</v>
      </c>
      <c r="K489" s="4">
        <f t="shared" si="87"/>
        <v>44681</v>
      </c>
      <c r="L489" s="5">
        <f t="shared" si="88"/>
        <v>4</v>
      </c>
      <c r="M489" s="5">
        <f t="shared" si="89"/>
        <v>2022</v>
      </c>
      <c r="N489" s="7">
        <v>8096</v>
      </c>
      <c r="O489" s="7">
        <f t="shared" si="90"/>
        <v>-8096</v>
      </c>
      <c r="P489" s="7">
        <f t="shared" si="86"/>
        <v>0</v>
      </c>
      <c r="Q489" s="8">
        <f t="shared" si="82"/>
        <v>830643.04999999993</v>
      </c>
      <c r="R489" s="43" t="s">
        <v>91</v>
      </c>
      <c r="S489" s="12" t="s">
        <v>676</v>
      </c>
    </row>
    <row r="490" spans="1:19" x14ac:dyDescent="0.35">
      <c r="A490" s="4">
        <v>44561</v>
      </c>
      <c r="B490" s="5">
        <v>12</v>
      </c>
      <c r="C490" s="5">
        <v>2021</v>
      </c>
      <c r="D490" s="5" t="s">
        <v>544</v>
      </c>
      <c r="E490" s="5" t="s">
        <v>63</v>
      </c>
      <c r="F490" s="6" t="s">
        <v>64</v>
      </c>
      <c r="G490" s="92" t="s">
        <v>69</v>
      </c>
      <c r="H490" s="5">
        <v>1</v>
      </c>
      <c r="I490" s="5" t="s">
        <v>50</v>
      </c>
      <c r="J490" s="5">
        <v>120</v>
      </c>
      <c r="K490" s="4">
        <f t="shared" si="87"/>
        <v>44681</v>
      </c>
      <c r="L490" s="5">
        <f t="shared" si="88"/>
        <v>4</v>
      </c>
      <c r="M490" s="5">
        <f t="shared" si="89"/>
        <v>2022</v>
      </c>
      <c r="N490" s="7">
        <v>2024</v>
      </c>
      <c r="O490" s="7">
        <f t="shared" si="90"/>
        <v>-2024</v>
      </c>
      <c r="P490" s="7">
        <f t="shared" si="86"/>
        <v>0</v>
      </c>
      <c r="Q490" s="8">
        <f t="shared" si="82"/>
        <v>832667.04999999993</v>
      </c>
      <c r="R490" s="43" t="s">
        <v>91</v>
      </c>
      <c r="S490" s="12" t="s">
        <v>676</v>
      </c>
    </row>
    <row r="491" spans="1:19" x14ac:dyDescent="0.35">
      <c r="A491" s="4">
        <v>44561</v>
      </c>
      <c r="B491" s="5">
        <f>MONTH(A491)</f>
        <v>12</v>
      </c>
      <c r="C491" s="5">
        <f>YEAR(A491)</f>
        <v>2021</v>
      </c>
      <c r="D491" s="5" t="s">
        <v>545</v>
      </c>
      <c r="E491" s="5" t="s">
        <v>406</v>
      </c>
      <c r="F491" s="6" t="s">
        <v>407</v>
      </c>
      <c r="G491" s="99" t="s">
        <v>309</v>
      </c>
      <c r="H491" s="5">
        <v>2</v>
      </c>
      <c r="I491" s="5" t="s">
        <v>5</v>
      </c>
      <c r="J491" s="5">
        <v>0</v>
      </c>
      <c r="K491" s="4">
        <f t="shared" si="87"/>
        <v>44561</v>
      </c>
      <c r="L491" s="5">
        <f t="shared" si="88"/>
        <v>12</v>
      </c>
      <c r="M491" s="5">
        <f t="shared" si="89"/>
        <v>2021</v>
      </c>
      <c r="N491" s="7">
        <v>4136</v>
      </c>
      <c r="O491" s="7">
        <f t="shared" si="90"/>
        <v>-4136</v>
      </c>
      <c r="P491" s="7">
        <f t="shared" si="86"/>
        <v>0</v>
      </c>
      <c r="Q491" s="8">
        <f t="shared" si="82"/>
        <v>836803.04999999993</v>
      </c>
      <c r="R491" s="43" t="s">
        <v>5</v>
      </c>
      <c r="S491" s="12" t="s">
        <v>588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545</v>
      </c>
      <c r="E492" s="5" t="s">
        <v>406</v>
      </c>
      <c r="F492" s="6" t="s">
        <v>407</v>
      </c>
      <c r="G492" s="99" t="s">
        <v>66</v>
      </c>
      <c r="H492" s="5">
        <v>4</v>
      </c>
      <c r="I492" s="5" t="s">
        <v>5</v>
      </c>
      <c r="J492" s="5">
        <v>0</v>
      </c>
      <c r="K492" s="4">
        <f t="shared" si="87"/>
        <v>44561</v>
      </c>
      <c r="L492" s="5">
        <f t="shared" si="88"/>
        <v>12</v>
      </c>
      <c r="M492" s="5">
        <f t="shared" si="89"/>
        <v>2021</v>
      </c>
      <c r="N492" s="7">
        <v>250</v>
      </c>
      <c r="O492" s="7">
        <f t="shared" si="90"/>
        <v>-250</v>
      </c>
      <c r="P492" s="7">
        <f t="shared" si="86"/>
        <v>0</v>
      </c>
      <c r="Q492" s="8">
        <f t="shared" si="82"/>
        <v>837053.04999999993</v>
      </c>
      <c r="R492" s="43" t="s">
        <v>5</v>
      </c>
      <c r="S492" s="12" t="s">
        <v>588</v>
      </c>
    </row>
    <row r="493" spans="1:19" x14ac:dyDescent="0.35">
      <c r="A493" s="4">
        <v>44561</v>
      </c>
      <c r="B493" s="5">
        <f t="shared" ref="B493:B556" si="91">MONTH(A493)</f>
        <v>12</v>
      </c>
      <c r="C493" s="5">
        <f t="shared" ref="C493:C556" si="92">YEAR(A493)</f>
        <v>2021</v>
      </c>
      <c r="D493" s="5" t="s">
        <v>545</v>
      </c>
      <c r="E493" s="5" t="s">
        <v>406</v>
      </c>
      <c r="F493" s="6" t="s">
        <v>407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87"/>
        <v>44561</v>
      </c>
      <c r="L493" s="5">
        <f t="shared" si="88"/>
        <v>12</v>
      </c>
      <c r="M493" s="5">
        <f t="shared" si="89"/>
        <v>2021</v>
      </c>
      <c r="N493" s="7">
        <v>105</v>
      </c>
      <c r="O493" s="7">
        <f t="shared" si="90"/>
        <v>-105</v>
      </c>
      <c r="P493" s="7">
        <f t="shared" si="86"/>
        <v>0</v>
      </c>
      <c r="Q493" s="8">
        <f t="shared" si="82"/>
        <v>837158.04999999993</v>
      </c>
      <c r="R493" s="43" t="s">
        <v>5</v>
      </c>
      <c r="S493" s="12" t="s">
        <v>588</v>
      </c>
    </row>
    <row r="494" spans="1:19" x14ac:dyDescent="0.35">
      <c r="A494" s="4">
        <v>44561</v>
      </c>
      <c r="B494" s="5">
        <f t="shared" si="91"/>
        <v>12</v>
      </c>
      <c r="C494" s="5">
        <f t="shared" si="92"/>
        <v>2021</v>
      </c>
      <c r="D494" s="5" t="s">
        <v>545</v>
      </c>
      <c r="E494" s="5" t="s">
        <v>406</v>
      </c>
      <c r="F494" s="6" t="s">
        <v>407</v>
      </c>
      <c r="G494" s="13" t="s">
        <v>486</v>
      </c>
      <c r="H494" s="5">
        <v>1</v>
      </c>
      <c r="I494" s="5" t="s">
        <v>5</v>
      </c>
      <c r="J494" s="5">
        <v>0</v>
      </c>
      <c r="K494" s="4">
        <f t="shared" si="87"/>
        <v>44561</v>
      </c>
      <c r="L494" s="5">
        <f t="shared" si="88"/>
        <v>12</v>
      </c>
      <c r="M494" s="5">
        <f t="shared" si="89"/>
        <v>2021</v>
      </c>
      <c r="N494" s="7">
        <v>523.79999999999995</v>
      </c>
      <c r="O494" s="7">
        <f t="shared" si="90"/>
        <v>-523.79999999999995</v>
      </c>
      <c r="P494" s="7">
        <f t="shared" si="86"/>
        <v>0</v>
      </c>
      <c r="Q494" s="8">
        <f t="shared" si="82"/>
        <v>837681.85</v>
      </c>
      <c r="R494" s="43" t="s">
        <v>5</v>
      </c>
      <c r="S494" s="12" t="s">
        <v>588</v>
      </c>
    </row>
    <row r="495" spans="1:19" ht="15" customHeight="1" x14ac:dyDescent="0.35">
      <c r="A495" s="4">
        <v>44564</v>
      </c>
      <c r="B495" s="5">
        <f t="shared" si="91"/>
        <v>1</v>
      </c>
      <c r="C495" s="5">
        <f t="shared" si="92"/>
        <v>2022</v>
      </c>
      <c r="D495" s="5" t="s">
        <v>555</v>
      </c>
      <c r="E495" s="5" t="s">
        <v>415</v>
      </c>
      <c r="F495" s="6" t="s">
        <v>416</v>
      </c>
      <c r="G495" s="13" t="s">
        <v>554</v>
      </c>
      <c r="H495" s="5">
        <v>3</v>
      </c>
      <c r="I495" s="5" t="s">
        <v>5</v>
      </c>
      <c r="J495" s="5">
        <v>0</v>
      </c>
      <c r="K495" s="4">
        <f t="shared" si="87"/>
        <v>44564</v>
      </c>
      <c r="L495" s="5">
        <f t="shared" si="88"/>
        <v>1</v>
      </c>
      <c r="M495" s="5">
        <f t="shared" si="89"/>
        <v>2022</v>
      </c>
      <c r="N495" s="7">
        <v>6270</v>
      </c>
      <c r="O495" s="7">
        <f>-3350.3-2919.7</f>
        <v>-6270</v>
      </c>
      <c r="P495" s="7">
        <f t="shared" si="86"/>
        <v>0</v>
      </c>
      <c r="Q495" s="8">
        <f t="shared" si="82"/>
        <v>843951.85</v>
      </c>
      <c r="R495" s="43" t="s">
        <v>5</v>
      </c>
      <c r="S495" s="12" t="s">
        <v>743</v>
      </c>
    </row>
    <row r="496" spans="1:19" x14ac:dyDescent="0.35">
      <c r="A496" s="4">
        <v>44564</v>
      </c>
      <c r="B496" s="5">
        <f t="shared" si="91"/>
        <v>1</v>
      </c>
      <c r="C496" s="5">
        <f t="shared" si="92"/>
        <v>2022</v>
      </c>
      <c r="D496" s="5" t="s">
        <v>555</v>
      </c>
      <c r="E496" s="5" t="s">
        <v>415</v>
      </c>
      <c r="F496" s="6" t="s">
        <v>416</v>
      </c>
      <c r="G496" s="13" t="s">
        <v>542</v>
      </c>
      <c r="H496" s="5">
        <v>4</v>
      </c>
      <c r="I496" s="5" t="s">
        <v>5</v>
      </c>
      <c r="J496" s="5">
        <v>0</v>
      </c>
      <c r="K496" s="4">
        <f t="shared" si="87"/>
        <v>44564</v>
      </c>
      <c r="L496" s="5">
        <f t="shared" si="88"/>
        <v>1</v>
      </c>
      <c r="M496" s="5">
        <f t="shared" si="89"/>
        <v>2022</v>
      </c>
      <c r="N496" s="7">
        <v>1176</v>
      </c>
      <c r="O496" s="7">
        <f t="shared" ref="O496:O503" si="93">-N496</f>
        <v>-1176</v>
      </c>
      <c r="P496" s="7">
        <f t="shared" si="86"/>
        <v>0</v>
      </c>
      <c r="Q496" s="8">
        <f t="shared" si="82"/>
        <v>845127.85</v>
      </c>
      <c r="R496" s="43" t="s">
        <v>5</v>
      </c>
      <c r="S496" s="12" t="s">
        <v>744</v>
      </c>
    </row>
    <row r="497" spans="1:19" x14ac:dyDescent="0.35">
      <c r="A497" s="4">
        <v>44564</v>
      </c>
      <c r="B497" s="5">
        <f t="shared" si="91"/>
        <v>1</v>
      </c>
      <c r="C497" s="5">
        <f t="shared" si="92"/>
        <v>2022</v>
      </c>
      <c r="D497" s="5" t="s">
        <v>555</v>
      </c>
      <c r="E497" s="5" t="s">
        <v>415</v>
      </c>
      <c r="F497" s="6" t="s">
        <v>416</v>
      </c>
      <c r="G497" s="13" t="s">
        <v>543</v>
      </c>
      <c r="H497" s="5">
        <v>2</v>
      </c>
      <c r="I497" s="5" t="s">
        <v>5</v>
      </c>
      <c r="J497" s="5">
        <v>0</v>
      </c>
      <c r="K497" s="4">
        <f t="shared" si="87"/>
        <v>44564</v>
      </c>
      <c r="L497" s="5">
        <f t="shared" si="88"/>
        <v>1</v>
      </c>
      <c r="M497" s="5">
        <f t="shared" si="89"/>
        <v>2022</v>
      </c>
      <c r="N497" s="7">
        <v>702</v>
      </c>
      <c r="O497" s="7">
        <f t="shared" si="93"/>
        <v>-702</v>
      </c>
      <c r="P497" s="7">
        <f t="shared" si="86"/>
        <v>0</v>
      </c>
      <c r="Q497" s="8">
        <f t="shared" si="82"/>
        <v>845829.85</v>
      </c>
      <c r="R497" s="43" t="s">
        <v>5</v>
      </c>
      <c r="S497" s="12" t="s">
        <v>744</v>
      </c>
    </row>
    <row r="498" spans="1:19" x14ac:dyDescent="0.35">
      <c r="A498" s="4">
        <v>44564</v>
      </c>
      <c r="B498" s="5">
        <f t="shared" si="91"/>
        <v>1</v>
      </c>
      <c r="C498" s="5">
        <f t="shared" si="92"/>
        <v>2022</v>
      </c>
      <c r="D498" s="5" t="s">
        <v>555</v>
      </c>
      <c r="E498" s="5" t="s">
        <v>415</v>
      </c>
      <c r="F498" s="6" t="s">
        <v>416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87"/>
        <v>44564</v>
      </c>
      <c r="L498" s="5">
        <f t="shared" si="88"/>
        <v>1</v>
      </c>
      <c r="M498" s="5">
        <f t="shared" si="89"/>
        <v>2022</v>
      </c>
      <c r="N498" s="7">
        <v>125</v>
      </c>
      <c r="O498" s="7">
        <f t="shared" si="93"/>
        <v>-125</v>
      </c>
      <c r="P498" s="7">
        <f t="shared" si="86"/>
        <v>0</v>
      </c>
      <c r="Q498" s="8">
        <f t="shared" si="82"/>
        <v>845954.85</v>
      </c>
      <c r="R498" s="43" t="s">
        <v>5</v>
      </c>
      <c r="S498" s="12" t="s">
        <v>744</v>
      </c>
    </row>
    <row r="499" spans="1:19" x14ac:dyDescent="0.35">
      <c r="A499" s="4">
        <v>44567</v>
      </c>
      <c r="B499" s="5">
        <f t="shared" si="91"/>
        <v>1</v>
      </c>
      <c r="C499" s="5">
        <f t="shared" si="92"/>
        <v>2022</v>
      </c>
      <c r="D499" s="5" t="s">
        <v>556</v>
      </c>
      <c r="E499" s="5" t="s">
        <v>406</v>
      </c>
      <c r="F499" s="6" t="s">
        <v>407</v>
      </c>
      <c r="G499" s="13" t="s">
        <v>624</v>
      </c>
      <c r="H499" s="5">
        <v>6</v>
      </c>
      <c r="I499" s="5" t="s">
        <v>5</v>
      </c>
      <c r="J499" s="5">
        <v>0</v>
      </c>
      <c r="K499" s="4">
        <f t="shared" si="87"/>
        <v>44567</v>
      </c>
      <c r="L499" s="5">
        <f t="shared" si="88"/>
        <v>1</v>
      </c>
      <c r="M499" s="5">
        <f t="shared" si="89"/>
        <v>2022</v>
      </c>
      <c r="N499" s="7">
        <v>360</v>
      </c>
      <c r="O499" s="7">
        <f t="shared" si="93"/>
        <v>-360</v>
      </c>
      <c r="P499" s="7">
        <f t="shared" si="86"/>
        <v>0</v>
      </c>
      <c r="Q499" s="8">
        <f t="shared" si="82"/>
        <v>846314.85</v>
      </c>
      <c r="R499" s="43" t="s">
        <v>5</v>
      </c>
      <c r="S499" s="12" t="s">
        <v>589</v>
      </c>
    </row>
    <row r="500" spans="1:19" x14ac:dyDescent="0.35">
      <c r="A500" s="4">
        <v>44567</v>
      </c>
      <c r="B500" s="5">
        <f t="shared" si="91"/>
        <v>1</v>
      </c>
      <c r="C500" s="5">
        <f t="shared" si="92"/>
        <v>2022</v>
      </c>
      <c r="D500" s="5" t="s">
        <v>556</v>
      </c>
      <c r="E500" s="5" t="s">
        <v>406</v>
      </c>
      <c r="F500" s="6" t="s">
        <v>407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87"/>
        <v>44567</v>
      </c>
      <c r="L500" s="5">
        <f t="shared" si="88"/>
        <v>1</v>
      </c>
      <c r="M500" s="5">
        <f t="shared" si="89"/>
        <v>2022</v>
      </c>
      <c r="N500" s="7">
        <v>720</v>
      </c>
      <c r="O500" s="7">
        <f t="shared" si="93"/>
        <v>-720</v>
      </c>
      <c r="P500" s="7">
        <f t="shared" si="86"/>
        <v>0</v>
      </c>
      <c r="Q500" s="8">
        <f t="shared" si="82"/>
        <v>847034.85</v>
      </c>
      <c r="R500" s="43" t="s">
        <v>5</v>
      </c>
      <c r="S500" s="12" t="s">
        <v>589</v>
      </c>
    </row>
    <row r="501" spans="1:19" x14ac:dyDescent="0.35">
      <c r="A501" s="4">
        <v>44568</v>
      </c>
      <c r="B501" s="5">
        <f t="shared" si="91"/>
        <v>1</v>
      </c>
      <c r="C501" s="5">
        <f t="shared" si="92"/>
        <v>2022</v>
      </c>
      <c r="D501" s="5" t="s">
        <v>557</v>
      </c>
      <c r="E501" s="5" t="s">
        <v>415</v>
      </c>
      <c r="F501" s="6" t="s">
        <v>416</v>
      </c>
      <c r="G501" s="13" t="s">
        <v>542</v>
      </c>
      <c r="H501" s="5">
        <v>3</v>
      </c>
      <c r="I501" s="5" t="s">
        <v>5</v>
      </c>
      <c r="J501" s="5">
        <v>0</v>
      </c>
      <c r="K501" s="4">
        <f t="shared" si="87"/>
        <v>44568</v>
      </c>
      <c r="L501" s="5">
        <f t="shared" si="88"/>
        <v>1</v>
      </c>
      <c r="M501" s="5">
        <f t="shared" si="89"/>
        <v>2022</v>
      </c>
      <c r="N501" s="7">
        <v>882</v>
      </c>
      <c r="O501" s="7">
        <f t="shared" si="93"/>
        <v>-882</v>
      </c>
      <c r="P501" s="7">
        <f t="shared" si="86"/>
        <v>0</v>
      </c>
      <c r="Q501" s="8">
        <f t="shared" si="82"/>
        <v>847916.85</v>
      </c>
      <c r="R501" s="43" t="s">
        <v>5</v>
      </c>
      <c r="S501" s="11" t="s">
        <v>585</v>
      </c>
    </row>
    <row r="502" spans="1:19" x14ac:dyDescent="0.35">
      <c r="A502" s="4">
        <v>44568</v>
      </c>
      <c r="B502" s="5">
        <f t="shared" si="91"/>
        <v>1</v>
      </c>
      <c r="C502" s="5">
        <f t="shared" si="92"/>
        <v>2022</v>
      </c>
      <c r="D502" s="5" t="s">
        <v>557</v>
      </c>
      <c r="E502" s="5" t="s">
        <v>415</v>
      </c>
      <c r="F502" s="6" t="s">
        <v>416</v>
      </c>
      <c r="G502" s="13" t="s">
        <v>543</v>
      </c>
      <c r="H502" s="5">
        <v>1</v>
      </c>
      <c r="I502" s="5" t="s">
        <v>5</v>
      </c>
      <c r="J502" s="5">
        <v>0</v>
      </c>
      <c r="K502" s="4">
        <f t="shared" si="87"/>
        <v>44568</v>
      </c>
      <c r="L502" s="5">
        <f t="shared" si="88"/>
        <v>1</v>
      </c>
      <c r="M502" s="5">
        <f t="shared" si="89"/>
        <v>2022</v>
      </c>
      <c r="N502" s="7">
        <v>351</v>
      </c>
      <c r="O502" s="7">
        <f t="shared" si="93"/>
        <v>-351</v>
      </c>
      <c r="P502" s="7">
        <f t="shared" si="86"/>
        <v>0</v>
      </c>
      <c r="Q502" s="8">
        <f t="shared" si="82"/>
        <v>848267.85</v>
      </c>
      <c r="R502" s="43" t="s">
        <v>5</v>
      </c>
      <c r="S502" s="11" t="s">
        <v>585</v>
      </c>
    </row>
    <row r="503" spans="1:19" x14ac:dyDescent="0.35">
      <c r="A503" s="4">
        <v>44569</v>
      </c>
      <c r="B503" s="5">
        <f t="shared" si="91"/>
        <v>1</v>
      </c>
      <c r="C503" s="5">
        <f t="shared" si="92"/>
        <v>2022</v>
      </c>
      <c r="D503" s="5" t="s">
        <v>558</v>
      </c>
      <c r="E503" s="5" t="s">
        <v>415</v>
      </c>
      <c r="F503" s="6" t="s">
        <v>416</v>
      </c>
      <c r="G503" s="13" t="s">
        <v>554</v>
      </c>
      <c r="H503" s="5">
        <v>2</v>
      </c>
      <c r="I503" s="5" t="s">
        <v>5</v>
      </c>
      <c r="J503" s="5">
        <v>0</v>
      </c>
      <c r="K503" s="4">
        <f t="shared" si="87"/>
        <v>44569</v>
      </c>
      <c r="L503" s="5">
        <f t="shared" si="88"/>
        <v>1</v>
      </c>
      <c r="M503" s="5">
        <f t="shared" si="89"/>
        <v>2022</v>
      </c>
      <c r="N503" s="7">
        <v>4180</v>
      </c>
      <c r="O503" s="7">
        <f t="shared" si="93"/>
        <v>-4180</v>
      </c>
      <c r="P503" s="7">
        <f t="shared" si="86"/>
        <v>0</v>
      </c>
      <c r="Q503" s="8">
        <f t="shared" si="82"/>
        <v>852447.85</v>
      </c>
      <c r="R503" s="43" t="s">
        <v>5</v>
      </c>
      <c r="S503" s="12" t="s">
        <v>744</v>
      </c>
    </row>
    <row r="504" spans="1:19" x14ac:dyDescent="0.35">
      <c r="A504" s="4">
        <v>44569</v>
      </c>
      <c r="B504" s="5">
        <f t="shared" si="91"/>
        <v>1</v>
      </c>
      <c r="C504" s="5">
        <f t="shared" si="92"/>
        <v>2022</v>
      </c>
      <c r="D504" s="5" t="s">
        <v>558</v>
      </c>
      <c r="E504" s="5" t="s">
        <v>415</v>
      </c>
      <c r="F504" s="6" t="s">
        <v>416</v>
      </c>
      <c r="G504" s="13" t="s">
        <v>542</v>
      </c>
      <c r="H504" s="5">
        <v>7</v>
      </c>
      <c r="I504" s="5" t="s">
        <v>5</v>
      </c>
      <c r="J504" s="5">
        <v>0</v>
      </c>
      <c r="K504" s="4">
        <f t="shared" si="87"/>
        <v>44569</v>
      </c>
      <c r="L504" s="5">
        <f t="shared" si="88"/>
        <v>1</v>
      </c>
      <c r="M504" s="5">
        <f t="shared" si="89"/>
        <v>2022</v>
      </c>
      <c r="N504" s="7">
        <v>2058</v>
      </c>
      <c r="O504" s="7">
        <f>-897.3-1160.7</f>
        <v>-2058</v>
      </c>
      <c r="P504" s="7">
        <f t="shared" si="86"/>
        <v>0</v>
      </c>
      <c r="Q504" s="8">
        <f t="shared" si="82"/>
        <v>854505.85</v>
      </c>
      <c r="R504" s="43" t="s">
        <v>5</v>
      </c>
      <c r="S504" s="12" t="s">
        <v>745</v>
      </c>
    </row>
    <row r="505" spans="1:19" x14ac:dyDescent="0.35">
      <c r="A505" s="4">
        <v>44569</v>
      </c>
      <c r="B505" s="5">
        <f t="shared" si="91"/>
        <v>1</v>
      </c>
      <c r="C505" s="5">
        <f t="shared" si="92"/>
        <v>2022</v>
      </c>
      <c r="D505" s="5" t="s">
        <v>558</v>
      </c>
      <c r="E505" s="5" t="s">
        <v>415</v>
      </c>
      <c r="F505" s="6" t="s">
        <v>416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87"/>
        <v>44569</v>
      </c>
      <c r="L505" s="5">
        <f t="shared" si="88"/>
        <v>1</v>
      </c>
      <c r="M505" s="5">
        <f t="shared" si="89"/>
        <v>2022</v>
      </c>
      <c r="N505" s="7">
        <v>312</v>
      </c>
      <c r="O505" s="7">
        <f>-N505</f>
        <v>-312</v>
      </c>
      <c r="P505" s="7">
        <f t="shared" si="86"/>
        <v>0</v>
      </c>
      <c r="Q505" s="8">
        <f t="shared" si="82"/>
        <v>854817.85</v>
      </c>
      <c r="R505" s="43" t="s">
        <v>5</v>
      </c>
      <c r="S505" s="12" t="s">
        <v>746</v>
      </c>
    </row>
    <row r="506" spans="1:19" x14ac:dyDescent="0.35">
      <c r="A506" s="4">
        <v>44569</v>
      </c>
      <c r="B506" s="5">
        <f t="shared" si="91"/>
        <v>1</v>
      </c>
      <c r="C506" s="5">
        <f t="shared" si="92"/>
        <v>2022</v>
      </c>
      <c r="D506" s="5" t="s">
        <v>558</v>
      </c>
      <c r="E506" s="5" t="s">
        <v>415</v>
      </c>
      <c r="F506" s="6" t="s">
        <v>416</v>
      </c>
      <c r="G506" s="13" t="s">
        <v>543</v>
      </c>
      <c r="H506" s="5">
        <v>2</v>
      </c>
      <c r="I506" s="5" t="s">
        <v>5</v>
      </c>
      <c r="J506" s="5">
        <v>0</v>
      </c>
      <c r="K506" s="4">
        <f t="shared" si="87"/>
        <v>44569</v>
      </c>
      <c r="L506" s="5">
        <f t="shared" si="88"/>
        <v>1</v>
      </c>
      <c r="M506" s="5">
        <f t="shared" si="89"/>
        <v>2022</v>
      </c>
      <c r="N506" s="7">
        <v>702</v>
      </c>
      <c r="O506" s="7">
        <f>-N506</f>
        <v>-702</v>
      </c>
      <c r="P506" s="7">
        <f t="shared" si="86"/>
        <v>0</v>
      </c>
      <c r="Q506" s="8">
        <f t="shared" si="82"/>
        <v>855519.85</v>
      </c>
      <c r="R506" s="43" t="s">
        <v>5</v>
      </c>
      <c r="S506" s="12" t="s">
        <v>746</v>
      </c>
    </row>
    <row r="507" spans="1:19" x14ac:dyDescent="0.35">
      <c r="A507" s="4">
        <v>44569</v>
      </c>
      <c r="B507" s="5">
        <f t="shared" si="91"/>
        <v>1</v>
      </c>
      <c r="C507" s="5">
        <f t="shared" si="92"/>
        <v>2022</v>
      </c>
      <c r="D507" s="5" t="s">
        <v>558</v>
      </c>
      <c r="E507" s="5" t="s">
        <v>415</v>
      </c>
      <c r="F507" s="6" t="s">
        <v>416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87"/>
        <v>44569</v>
      </c>
      <c r="L507" s="5">
        <f t="shared" si="88"/>
        <v>1</v>
      </c>
      <c r="M507" s="5">
        <f t="shared" si="89"/>
        <v>2022</v>
      </c>
      <c r="N507" s="7">
        <v>125</v>
      </c>
      <c r="O507" s="7">
        <f>-N507</f>
        <v>-125</v>
      </c>
      <c r="P507" s="7">
        <f t="shared" si="86"/>
        <v>0</v>
      </c>
      <c r="Q507" s="8">
        <f t="shared" si="82"/>
        <v>855644.85</v>
      </c>
      <c r="R507" s="43" t="s">
        <v>5</v>
      </c>
      <c r="S507" s="12" t="s">
        <v>746</v>
      </c>
    </row>
    <row r="508" spans="1:19" ht="124" x14ac:dyDescent="0.35">
      <c r="A508" s="4">
        <v>44571</v>
      </c>
      <c r="B508" s="5">
        <f t="shared" si="91"/>
        <v>1</v>
      </c>
      <c r="C508" s="5">
        <f t="shared" si="92"/>
        <v>2022</v>
      </c>
      <c r="D508" s="5" t="s">
        <v>559</v>
      </c>
      <c r="E508" s="5" t="s">
        <v>19</v>
      </c>
      <c r="F508" s="6" t="s">
        <v>20</v>
      </c>
      <c r="G508" s="13" t="s">
        <v>554</v>
      </c>
      <c r="H508" s="5">
        <v>3</v>
      </c>
      <c r="I508" s="5" t="s">
        <v>72</v>
      </c>
      <c r="J508" s="5">
        <v>45</v>
      </c>
      <c r="K508" s="4">
        <f t="shared" si="87"/>
        <v>44616</v>
      </c>
      <c r="L508" s="5">
        <f t="shared" si="88"/>
        <v>2</v>
      </c>
      <c r="M508" s="5">
        <f t="shared" si="89"/>
        <v>2022</v>
      </c>
      <c r="N508" s="7">
        <v>6336</v>
      </c>
      <c r="O508" s="7">
        <f>-1800-1800-1935-801</f>
        <v>-6336</v>
      </c>
      <c r="P508" s="7">
        <f t="shared" si="86"/>
        <v>0</v>
      </c>
      <c r="Q508" s="8">
        <f t="shared" si="82"/>
        <v>861980.85</v>
      </c>
      <c r="R508" s="43" t="s">
        <v>91</v>
      </c>
      <c r="S508" s="50" t="s">
        <v>635</v>
      </c>
    </row>
    <row r="509" spans="1:19" x14ac:dyDescent="0.35">
      <c r="A509" s="4">
        <v>44571</v>
      </c>
      <c r="B509" s="5">
        <f t="shared" si="91"/>
        <v>1</v>
      </c>
      <c r="C509" s="5">
        <f t="shared" si="92"/>
        <v>2022</v>
      </c>
      <c r="D509" s="5" t="s">
        <v>559</v>
      </c>
      <c r="E509" s="5" t="s">
        <v>19</v>
      </c>
      <c r="F509" s="6" t="s">
        <v>20</v>
      </c>
      <c r="G509" s="13" t="s">
        <v>560</v>
      </c>
      <c r="H509" s="5">
        <v>1</v>
      </c>
      <c r="I509" s="5" t="s">
        <v>72</v>
      </c>
      <c r="J509" s="5">
        <v>45</v>
      </c>
      <c r="K509" s="4">
        <f t="shared" si="87"/>
        <v>44616</v>
      </c>
      <c r="L509" s="5">
        <f t="shared" si="88"/>
        <v>2</v>
      </c>
      <c r="M509" s="5">
        <f t="shared" si="89"/>
        <v>2022</v>
      </c>
      <c r="N509" s="7">
        <v>309</v>
      </c>
      <c r="O509" s="7">
        <f t="shared" ref="O509:O519" si="94">-N509</f>
        <v>-309</v>
      </c>
      <c r="P509" s="7">
        <f t="shared" si="86"/>
        <v>0</v>
      </c>
      <c r="Q509" s="8">
        <f t="shared" si="82"/>
        <v>862289.85</v>
      </c>
      <c r="R509" s="43" t="s">
        <v>91</v>
      </c>
      <c r="S509" s="12" t="s">
        <v>636</v>
      </c>
    </row>
    <row r="510" spans="1:19" x14ac:dyDescent="0.35">
      <c r="A510" s="4">
        <v>44571</v>
      </c>
      <c r="B510" s="5">
        <f t="shared" si="91"/>
        <v>1</v>
      </c>
      <c r="C510" s="5">
        <f t="shared" si="92"/>
        <v>2022</v>
      </c>
      <c r="D510" s="5" t="s">
        <v>559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87"/>
        <v>44616</v>
      </c>
      <c r="L510" s="5">
        <f t="shared" si="88"/>
        <v>2</v>
      </c>
      <c r="M510" s="5">
        <f t="shared" si="89"/>
        <v>2022</v>
      </c>
      <c r="N510" s="7">
        <v>600</v>
      </c>
      <c r="O510" s="7">
        <f t="shared" si="94"/>
        <v>-600</v>
      </c>
      <c r="P510" s="7">
        <f t="shared" si="86"/>
        <v>0</v>
      </c>
      <c r="Q510" s="8">
        <f t="shared" si="82"/>
        <v>862889.85</v>
      </c>
      <c r="R510" s="43" t="s">
        <v>91</v>
      </c>
      <c r="S510" s="12" t="s">
        <v>637</v>
      </c>
    </row>
    <row r="511" spans="1:19" x14ac:dyDescent="0.35">
      <c r="A511" s="4">
        <v>44571</v>
      </c>
      <c r="B511" s="5">
        <f t="shared" si="91"/>
        <v>1</v>
      </c>
      <c r="C511" s="5">
        <f t="shared" si="92"/>
        <v>2022</v>
      </c>
      <c r="D511" s="5" t="s">
        <v>559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87"/>
        <v>44616</v>
      </c>
      <c r="L511" s="5">
        <f t="shared" si="88"/>
        <v>2</v>
      </c>
      <c r="M511" s="5">
        <f t="shared" si="89"/>
        <v>2022</v>
      </c>
      <c r="N511" s="7">
        <v>90</v>
      </c>
      <c r="O511" s="7">
        <f t="shared" si="94"/>
        <v>-90</v>
      </c>
      <c r="P511" s="7">
        <f t="shared" si="86"/>
        <v>0</v>
      </c>
      <c r="Q511" s="8">
        <f t="shared" si="82"/>
        <v>862979.85</v>
      </c>
      <c r="R511" s="43" t="s">
        <v>91</v>
      </c>
      <c r="S511" s="12" t="s">
        <v>638</v>
      </c>
    </row>
    <row r="512" spans="1:19" x14ac:dyDescent="0.35">
      <c r="A512" s="4">
        <v>44572</v>
      </c>
      <c r="B512" s="5">
        <f t="shared" si="91"/>
        <v>1</v>
      </c>
      <c r="C512" s="5">
        <f t="shared" si="92"/>
        <v>2022</v>
      </c>
      <c r="D512" s="5" t="s">
        <v>561</v>
      </c>
      <c r="E512" s="5" t="s">
        <v>63</v>
      </c>
      <c r="F512" s="6" t="s">
        <v>64</v>
      </c>
      <c r="G512" s="13" t="s">
        <v>562</v>
      </c>
      <c r="H512" s="5">
        <v>4</v>
      </c>
      <c r="I512" s="5" t="s">
        <v>50</v>
      </c>
      <c r="J512" s="5">
        <v>120</v>
      </c>
      <c r="K512" s="4">
        <f t="shared" si="87"/>
        <v>44692</v>
      </c>
      <c r="L512" s="5">
        <f t="shared" si="88"/>
        <v>5</v>
      </c>
      <c r="M512" s="5">
        <f t="shared" si="89"/>
        <v>2022</v>
      </c>
      <c r="N512" s="7">
        <v>8096</v>
      </c>
      <c r="O512" s="7">
        <f t="shared" si="94"/>
        <v>-8096</v>
      </c>
      <c r="P512" s="7">
        <f t="shared" si="86"/>
        <v>0</v>
      </c>
      <c r="Q512" s="8">
        <f t="shared" si="82"/>
        <v>871075.85</v>
      </c>
      <c r="R512" s="43" t="s">
        <v>91</v>
      </c>
      <c r="S512" s="12" t="s">
        <v>759</v>
      </c>
    </row>
    <row r="513" spans="1:19" x14ac:dyDescent="0.35">
      <c r="A513" s="4">
        <v>44572</v>
      </c>
      <c r="B513" s="5">
        <f t="shared" si="91"/>
        <v>1</v>
      </c>
      <c r="C513" s="5">
        <f t="shared" si="92"/>
        <v>2022</v>
      </c>
      <c r="D513" s="5" t="s">
        <v>561</v>
      </c>
      <c r="E513" s="5" t="s">
        <v>63</v>
      </c>
      <c r="F513" s="6" t="s">
        <v>64</v>
      </c>
      <c r="G513" s="13" t="s">
        <v>563</v>
      </c>
      <c r="H513" s="5">
        <v>20</v>
      </c>
      <c r="I513" s="5" t="s">
        <v>50</v>
      </c>
      <c r="J513" s="5">
        <v>120</v>
      </c>
      <c r="K513" s="4">
        <f t="shared" si="87"/>
        <v>44692</v>
      </c>
      <c r="L513" s="5">
        <f t="shared" si="88"/>
        <v>5</v>
      </c>
      <c r="M513" s="5">
        <f t="shared" si="89"/>
        <v>2022</v>
      </c>
      <c r="N513" s="7">
        <v>5700</v>
      </c>
      <c r="O513" s="7">
        <f t="shared" si="94"/>
        <v>-5700</v>
      </c>
      <c r="P513" s="7">
        <f t="shared" si="86"/>
        <v>0</v>
      </c>
      <c r="Q513" s="8">
        <f t="shared" si="82"/>
        <v>876775.85</v>
      </c>
      <c r="R513" s="43" t="s">
        <v>91</v>
      </c>
      <c r="S513" s="12" t="s">
        <v>759</v>
      </c>
    </row>
    <row r="514" spans="1:19" x14ac:dyDescent="0.35">
      <c r="A514" s="4">
        <v>44572</v>
      </c>
      <c r="B514" s="5">
        <f t="shared" si="91"/>
        <v>1</v>
      </c>
      <c r="C514" s="5">
        <f t="shared" si="92"/>
        <v>2022</v>
      </c>
      <c r="D514" s="5" t="s">
        <v>561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87"/>
        <v>44692</v>
      </c>
      <c r="L514" s="5">
        <f t="shared" si="88"/>
        <v>5</v>
      </c>
      <c r="M514" s="5">
        <f t="shared" si="89"/>
        <v>2022</v>
      </c>
      <c r="N514" s="7">
        <v>550</v>
      </c>
      <c r="O514" s="7">
        <f t="shared" si="94"/>
        <v>-550</v>
      </c>
      <c r="P514" s="7">
        <f t="shared" si="86"/>
        <v>0</v>
      </c>
      <c r="Q514" s="8">
        <f t="shared" si="82"/>
        <v>877325.85</v>
      </c>
      <c r="R514" s="43" t="s">
        <v>91</v>
      </c>
      <c r="S514" s="12" t="s">
        <v>759</v>
      </c>
    </row>
    <row r="515" spans="1:19" x14ac:dyDescent="0.35">
      <c r="A515" s="4">
        <v>44572</v>
      </c>
      <c r="B515" s="5">
        <f t="shared" si="91"/>
        <v>1</v>
      </c>
      <c r="C515" s="5">
        <f t="shared" si="92"/>
        <v>2022</v>
      </c>
      <c r="D515" s="5" t="s">
        <v>561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87"/>
        <v>44692</v>
      </c>
      <c r="L515" s="5">
        <f t="shared" si="88"/>
        <v>5</v>
      </c>
      <c r="M515" s="5">
        <f t="shared" si="89"/>
        <v>2022</v>
      </c>
      <c r="N515" s="7">
        <v>340</v>
      </c>
      <c r="O515" s="7">
        <f t="shared" si="94"/>
        <v>-340</v>
      </c>
      <c r="P515" s="7">
        <f t="shared" si="86"/>
        <v>0</v>
      </c>
      <c r="Q515" s="8">
        <f t="shared" ref="Q515:Q578" si="95">SUM(Q514+N515)</f>
        <v>877665.85</v>
      </c>
      <c r="R515" s="43" t="s">
        <v>91</v>
      </c>
      <c r="S515" s="12" t="s">
        <v>759</v>
      </c>
    </row>
    <row r="516" spans="1:19" x14ac:dyDescent="0.35">
      <c r="A516" s="4">
        <v>44572</v>
      </c>
      <c r="B516" s="5">
        <f t="shared" si="91"/>
        <v>1</v>
      </c>
      <c r="C516" s="5">
        <f t="shared" si="92"/>
        <v>2022</v>
      </c>
      <c r="D516" s="5" t="s">
        <v>561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87"/>
        <v>44692</v>
      </c>
      <c r="L516" s="5">
        <f t="shared" si="88"/>
        <v>5</v>
      </c>
      <c r="M516" s="5">
        <f t="shared" si="89"/>
        <v>2022</v>
      </c>
      <c r="N516" s="7">
        <v>440</v>
      </c>
      <c r="O516" s="7">
        <f t="shared" si="94"/>
        <v>-440</v>
      </c>
      <c r="P516" s="7">
        <f t="shared" si="86"/>
        <v>0</v>
      </c>
      <c r="Q516" s="8">
        <f t="shared" si="95"/>
        <v>878105.85</v>
      </c>
      <c r="R516" s="43" t="s">
        <v>91</v>
      </c>
      <c r="S516" s="12" t="s">
        <v>759</v>
      </c>
    </row>
    <row r="517" spans="1:19" x14ac:dyDescent="0.35">
      <c r="A517" s="4">
        <v>44572</v>
      </c>
      <c r="B517" s="5">
        <f t="shared" si="91"/>
        <v>1</v>
      </c>
      <c r="C517" s="5">
        <f t="shared" si="92"/>
        <v>2022</v>
      </c>
      <c r="D517" s="5" t="s">
        <v>561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si="87"/>
        <v>44692</v>
      </c>
      <c r="L517" s="5">
        <f t="shared" si="88"/>
        <v>5</v>
      </c>
      <c r="M517" s="5">
        <f t="shared" si="89"/>
        <v>2022</v>
      </c>
      <c r="N517" s="7">
        <v>220</v>
      </c>
      <c r="O517" s="7">
        <f t="shared" si="94"/>
        <v>-220</v>
      </c>
      <c r="P517" s="7">
        <f t="shared" si="86"/>
        <v>0</v>
      </c>
      <c r="Q517" s="8">
        <f t="shared" si="95"/>
        <v>878325.85</v>
      </c>
      <c r="R517" s="43" t="s">
        <v>91</v>
      </c>
      <c r="S517" s="12" t="s">
        <v>759</v>
      </c>
    </row>
    <row r="518" spans="1:19" x14ac:dyDescent="0.35">
      <c r="A518" s="4">
        <v>44574</v>
      </c>
      <c r="B518" s="5">
        <f t="shared" si="91"/>
        <v>1</v>
      </c>
      <c r="C518" s="5">
        <f t="shared" si="92"/>
        <v>2022</v>
      </c>
      <c r="D518" s="5" t="s">
        <v>566</v>
      </c>
      <c r="E518" s="5" t="s">
        <v>406</v>
      </c>
      <c r="F518" s="6" t="s">
        <v>407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87"/>
        <v>44574</v>
      </c>
      <c r="L518" s="5">
        <f t="shared" si="88"/>
        <v>1</v>
      </c>
      <c r="M518" s="5">
        <f t="shared" si="89"/>
        <v>2022</v>
      </c>
      <c r="N518" s="7">
        <v>4136</v>
      </c>
      <c r="O518" s="7">
        <f t="shared" si="94"/>
        <v>-4136</v>
      </c>
      <c r="P518" s="7">
        <f t="shared" si="86"/>
        <v>0</v>
      </c>
      <c r="Q518" s="8">
        <f t="shared" si="95"/>
        <v>882461.85</v>
      </c>
      <c r="R518" s="43" t="s">
        <v>5</v>
      </c>
      <c r="S518" s="12" t="s">
        <v>587</v>
      </c>
    </row>
    <row r="519" spans="1:19" x14ac:dyDescent="0.35">
      <c r="A519" s="4">
        <v>44574</v>
      </c>
      <c r="B519" s="5">
        <f t="shared" si="91"/>
        <v>1</v>
      </c>
      <c r="C519" s="5">
        <f t="shared" si="92"/>
        <v>2022</v>
      </c>
      <c r="D519" s="5" t="s">
        <v>566</v>
      </c>
      <c r="E519" s="5" t="s">
        <v>406</v>
      </c>
      <c r="F519" s="6" t="s">
        <v>407</v>
      </c>
      <c r="G519" s="13" t="s">
        <v>486</v>
      </c>
      <c r="H519" s="5">
        <v>2</v>
      </c>
      <c r="I519" s="5" t="s">
        <v>5</v>
      </c>
      <c r="J519" s="5">
        <v>0</v>
      </c>
      <c r="K519" s="4">
        <f t="shared" si="87"/>
        <v>44574</v>
      </c>
      <c r="L519" s="5">
        <f t="shared" si="88"/>
        <v>1</v>
      </c>
      <c r="M519" s="5">
        <f t="shared" si="89"/>
        <v>2022</v>
      </c>
      <c r="N519" s="7">
        <v>1047.5999999999999</v>
      </c>
      <c r="O519" s="7">
        <f t="shared" si="94"/>
        <v>-1047.5999999999999</v>
      </c>
      <c r="P519" s="7">
        <f t="shared" si="86"/>
        <v>0</v>
      </c>
      <c r="Q519" s="8">
        <f t="shared" si="95"/>
        <v>883509.45</v>
      </c>
      <c r="R519" s="43" t="s">
        <v>5</v>
      </c>
      <c r="S519" s="12" t="s">
        <v>587</v>
      </c>
    </row>
    <row r="520" spans="1:19" x14ac:dyDescent="0.35">
      <c r="A520" s="4">
        <v>44574</v>
      </c>
      <c r="B520" s="5">
        <f t="shared" si="91"/>
        <v>1</v>
      </c>
      <c r="C520" s="5">
        <f t="shared" si="92"/>
        <v>2022</v>
      </c>
      <c r="D520" s="5" t="s">
        <v>567</v>
      </c>
      <c r="E520" s="5" t="s">
        <v>415</v>
      </c>
      <c r="F520" s="6" t="s">
        <v>416</v>
      </c>
      <c r="G520" s="13" t="s">
        <v>554</v>
      </c>
      <c r="H520" s="5">
        <v>8</v>
      </c>
      <c r="I520" s="5" t="s">
        <v>5</v>
      </c>
      <c r="J520" s="5">
        <v>0</v>
      </c>
      <c r="K520" s="4">
        <f t="shared" si="87"/>
        <v>44574</v>
      </c>
      <c r="L520" s="5">
        <f t="shared" si="88"/>
        <v>1</v>
      </c>
      <c r="M520" s="5">
        <f t="shared" si="89"/>
        <v>2022</v>
      </c>
      <c r="N520" s="7">
        <v>16720</v>
      </c>
      <c r="O520" s="7">
        <f>-1200.3-8000-7519.7</f>
        <v>-16720</v>
      </c>
      <c r="P520" s="7">
        <f t="shared" si="86"/>
        <v>0</v>
      </c>
      <c r="Q520" s="8">
        <f t="shared" si="95"/>
        <v>900229.45</v>
      </c>
      <c r="R520" s="43" t="s">
        <v>5</v>
      </c>
      <c r="S520" s="12" t="s">
        <v>749</v>
      </c>
    </row>
    <row r="521" spans="1:19" x14ac:dyDescent="0.35">
      <c r="A521" s="4">
        <v>44574</v>
      </c>
      <c r="B521" s="5">
        <f t="shared" si="91"/>
        <v>1</v>
      </c>
      <c r="C521" s="5">
        <f t="shared" si="92"/>
        <v>2022</v>
      </c>
      <c r="D521" s="5" t="s">
        <v>567</v>
      </c>
      <c r="E521" s="5" t="s">
        <v>415</v>
      </c>
      <c r="F521" s="6" t="s">
        <v>416</v>
      </c>
      <c r="G521" s="13" t="s">
        <v>564</v>
      </c>
      <c r="H521" s="5">
        <v>11</v>
      </c>
      <c r="I521" s="5" t="s">
        <v>5</v>
      </c>
      <c r="J521" s="5">
        <v>0</v>
      </c>
      <c r="K521" s="4">
        <f t="shared" si="87"/>
        <v>44574</v>
      </c>
      <c r="L521" s="5">
        <f t="shared" si="88"/>
        <v>1</v>
      </c>
      <c r="M521" s="5">
        <f t="shared" si="89"/>
        <v>2022</v>
      </c>
      <c r="N521" s="7">
        <v>6468</v>
      </c>
      <c r="O521" s="7">
        <f>-480.3-5987.7</f>
        <v>-6468</v>
      </c>
      <c r="P521" s="7">
        <f t="shared" si="86"/>
        <v>0</v>
      </c>
      <c r="Q521" s="8">
        <f t="shared" si="95"/>
        <v>906697.45</v>
      </c>
      <c r="R521" s="43" t="s">
        <v>5</v>
      </c>
      <c r="S521" s="12" t="s">
        <v>750</v>
      </c>
    </row>
    <row r="522" spans="1:19" x14ac:dyDescent="0.35">
      <c r="A522" s="4">
        <v>44574</v>
      </c>
      <c r="B522" s="5">
        <f t="shared" si="91"/>
        <v>1</v>
      </c>
      <c r="C522" s="5">
        <f t="shared" si="92"/>
        <v>2022</v>
      </c>
      <c r="D522" s="5" t="s">
        <v>567</v>
      </c>
      <c r="E522" s="5" t="s">
        <v>415</v>
      </c>
      <c r="F522" s="6" t="s">
        <v>416</v>
      </c>
      <c r="G522" s="13" t="s">
        <v>565</v>
      </c>
      <c r="H522" s="5">
        <v>11</v>
      </c>
      <c r="I522" s="5" t="s">
        <v>5</v>
      </c>
      <c r="J522" s="5">
        <v>0</v>
      </c>
      <c r="K522" s="4">
        <f t="shared" si="87"/>
        <v>44574</v>
      </c>
      <c r="L522" s="5">
        <f t="shared" si="88"/>
        <v>1</v>
      </c>
      <c r="M522" s="5">
        <f t="shared" si="89"/>
        <v>2022</v>
      </c>
      <c r="N522" s="7">
        <v>3861</v>
      </c>
      <c r="O522" s="7">
        <f>-2012.3-1848.7</f>
        <v>-3861</v>
      </c>
      <c r="P522" s="7">
        <f t="shared" si="86"/>
        <v>0</v>
      </c>
      <c r="Q522" s="8">
        <f t="shared" si="95"/>
        <v>910558.45</v>
      </c>
      <c r="R522" s="43" t="s">
        <v>5</v>
      </c>
      <c r="S522" s="12" t="s">
        <v>828</v>
      </c>
    </row>
    <row r="523" spans="1:19" x14ac:dyDescent="0.35">
      <c r="A523" s="4">
        <v>44574</v>
      </c>
      <c r="B523" s="5">
        <f t="shared" si="91"/>
        <v>1</v>
      </c>
      <c r="C523" s="5">
        <f t="shared" si="92"/>
        <v>2022</v>
      </c>
      <c r="D523" s="5" t="s">
        <v>567</v>
      </c>
      <c r="E523" s="5" t="s">
        <v>415</v>
      </c>
      <c r="F523" s="6" t="s">
        <v>416</v>
      </c>
      <c r="G523" s="13" t="s">
        <v>436</v>
      </c>
      <c r="H523" s="5">
        <v>1</v>
      </c>
      <c r="I523" s="5" t="s">
        <v>5</v>
      </c>
      <c r="J523" s="5">
        <v>0</v>
      </c>
      <c r="K523" s="4">
        <f t="shared" si="87"/>
        <v>44574</v>
      </c>
      <c r="L523" s="5">
        <f t="shared" si="88"/>
        <v>1</v>
      </c>
      <c r="M523" s="5">
        <f t="shared" si="89"/>
        <v>2022</v>
      </c>
      <c r="N523" s="7">
        <v>1000</v>
      </c>
      <c r="O523" s="7">
        <f t="shared" ref="O523:O547" si="96">-N523</f>
        <v>-1000</v>
      </c>
      <c r="P523" s="7">
        <f t="shared" si="86"/>
        <v>0</v>
      </c>
      <c r="Q523" s="8">
        <f t="shared" si="95"/>
        <v>911558.45</v>
      </c>
      <c r="R523" s="43" t="s">
        <v>5</v>
      </c>
      <c r="S523" s="12" t="s">
        <v>827</v>
      </c>
    </row>
    <row r="524" spans="1:19" x14ac:dyDescent="0.35">
      <c r="A524" s="4">
        <v>44574</v>
      </c>
      <c r="B524" s="5">
        <f t="shared" si="91"/>
        <v>1</v>
      </c>
      <c r="C524" s="5">
        <f t="shared" si="92"/>
        <v>2022</v>
      </c>
      <c r="D524" s="5" t="s">
        <v>567</v>
      </c>
      <c r="E524" s="5" t="s">
        <v>415</v>
      </c>
      <c r="F524" s="6" t="s">
        <v>416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87"/>
        <v>44574</v>
      </c>
      <c r="L524" s="5">
        <f t="shared" si="88"/>
        <v>1</v>
      </c>
      <c r="M524" s="5">
        <f t="shared" si="89"/>
        <v>2022</v>
      </c>
      <c r="N524" s="7">
        <v>500</v>
      </c>
      <c r="O524" s="7">
        <f t="shared" si="96"/>
        <v>-500</v>
      </c>
      <c r="P524" s="7">
        <f t="shared" si="86"/>
        <v>0</v>
      </c>
      <c r="Q524" s="8">
        <f t="shared" si="95"/>
        <v>912058.45</v>
      </c>
      <c r="R524" s="43" t="s">
        <v>5</v>
      </c>
      <c r="S524" s="12" t="s">
        <v>827</v>
      </c>
    </row>
    <row r="525" spans="1:19" x14ac:dyDescent="0.35">
      <c r="A525" s="4">
        <v>44575</v>
      </c>
      <c r="B525" s="5">
        <f t="shared" si="91"/>
        <v>1</v>
      </c>
      <c r="C525" s="5">
        <f t="shared" si="92"/>
        <v>2022</v>
      </c>
      <c r="D525" s="5" t="s">
        <v>568</v>
      </c>
      <c r="E525" s="5" t="s">
        <v>22</v>
      </c>
      <c r="F525" s="6" t="s">
        <v>23</v>
      </c>
      <c r="G525" s="13" t="s">
        <v>569</v>
      </c>
      <c r="H525" s="5">
        <v>2</v>
      </c>
      <c r="I525" s="5" t="s">
        <v>50</v>
      </c>
      <c r="J525" s="5">
        <v>120</v>
      </c>
      <c r="K525" s="4">
        <f t="shared" si="87"/>
        <v>44695</v>
      </c>
      <c r="L525" s="5">
        <f t="shared" si="88"/>
        <v>5</v>
      </c>
      <c r="M525" s="5">
        <f t="shared" si="89"/>
        <v>2022</v>
      </c>
      <c r="N525" s="7">
        <v>4048</v>
      </c>
      <c r="O525" s="7">
        <f t="shared" si="96"/>
        <v>-4048</v>
      </c>
      <c r="P525" s="7">
        <f t="shared" si="86"/>
        <v>0</v>
      </c>
      <c r="Q525" s="8">
        <f t="shared" si="95"/>
        <v>916106.45</v>
      </c>
      <c r="R525" s="43" t="s">
        <v>91</v>
      </c>
      <c r="S525" s="12" t="s">
        <v>826</v>
      </c>
    </row>
    <row r="526" spans="1:19" x14ac:dyDescent="0.35">
      <c r="A526" s="4">
        <v>44575</v>
      </c>
      <c r="B526" s="5">
        <f t="shared" si="91"/>
        <v>1</v>
      </c>
      <c r="C526" s="5">
        <f t="shared" si="92"/>
        <v>2022</v>
      </c>
      <c r="D526" s="5" t="s">
        <v>568</v>
      </c>
      <c r="E526" s="5" t="s">
        <v>22</v>
      </c>
      <c r="F526" s="6" t="s">
        <v>23</v>
      </c>
      <c r="G526" s="13" t="s">
        <v>564</v>
      </c>
      <c r="H526" s="5">
        <v>2</v>
      </c>
      <c r="I526" s="5" t="s">
        <v>50</v>
      </c>
      <c r="J526" s="5">
        <v>120</v>
      </c>
      <c r="K526" s="4">
        <f t="shared" si="87"/>
        <v>44695</v>
      </c>
      <c r="L526" s="5">
        <f t="shared" si="88"/>
        <v>5</v>
      </c>
      <c r="M526" s="5">
        <f t="shared" si="89"/>
        <v>2022</v>
      </c>
      <c r="N526" s="7">
        <v>1140</v>
      </c>
      <c r="O526" s="7">
        <f t="shared" si="96"/>
        <v>-1140</v>
      </c>
      <c r="P526" s="7">
        <f t="shared" si="86"/>
        <v>0</v>
      </c>
      <c r="Q526" s="8">
        <f t="shared" si="95"/>
        <v>917246.45</v>
      </c>
      <c r="R526" s="43" t="s">
        <v>91</v>
      </c>
      <c r="S526" s="12" t="s">
        <v>826</v>
      </c>
    </row>
    <row r="527" spans="1:19" x14ac:dyDescent="0.35">
      <c r="A527" s="4">
        <v>44575</v>
      </c>
      <c r="B527" s="5">
        <f t="shared" si="91"/>
        <v>1</v>
      </c>
      <c r="C527" s="5">
        <f t="shared" si="92"/>
        <v>2022</v>
      </c>
      <c r="D527" s="5" t="s">
        <v>568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87"/>
        <v>44695</v>
      </c>
      <c r="L527" s="5">
        <f t="shared" si="88"/>
        <v>5</v>
      </c>
      <c r="M527" s="5">
        <f t="shared" si="89"/>
        <v>2022</v>
      </c>
      <c r="N527" s="7">
        <v>450</v>
      </c>
      <c r="O527" s="7">
        <f t="shared" si="96"/>
        <v>-450</v>
      </c>
      <c r="P527" s="7">
        <f t="shared" si="86"/>
        <v>0</v>
      </c>
      <c r="Q527" s="8">
        <f t="shared" si="95"/>
        <v>917696.45</v>
      </c>
      <c r="R527" s="43" t="s">
        <v>91</v>
      </c>
      <c r="S527" s="12" t="s">
        <v>826</v>
      </c>
    </row>
    <row r="528" spans="1:19" x14ac:dyDescent="0.35">
      <c r="A528" s="4">
        <v>44575</v>
      </c>
      <c r="B528" s="5">
        <f t="shared" si="91"/>
        <v>1</v>
      </c>
      <c r="C528" s="5">
        <f t="shared" si="92"/>
        <v>2022</v>
      </c>
      <c r="D528" s="5" t="s">
        <v>568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87"/>
        <v>44695</v>
      </c>
      <c r="L528" s="5">
        <f t="shared" si="88"/>
        <v>5</v>
      </c>
      <c r="M528" s="5">
        <f t="shared" si="89"/>
        <v>2022</v>
      </c>
      <c r="N528" s="7">
        <v>340</v>
      </c>
      <c r="O528" s="7">
        <f t="shared" si="96"/>
        <v>-340</v>
      </c>
      <c r="P528" s="7">
        <f t="shared" si="86"/>
        <v>0</v>
      </c>
      <c r="Q528" s="8">
        <f t="shared" si="95"/>
        <v>918036.45</v>
      </c>
      <c r="R528" s="43" t="s">
        <v>91</v>
      </c>
      <c r="S528" s="12" t="s">
        <v>826</v>
      </c>
    </row>
    <row r="529" spans="1:19" x14ac:dyDescent="0.35">
      <c r="A529" s="4">
        <v>44575</v>
      </c>
      <c r="B529" s="5">
        <f t="shared" si="91"/>
        <v>1</v>
      </c>
      <c r="C529" s="5">
        <f t="shared" si="92"/>
        <v>2022</v>
      </c>
      <c r="D529" s="5" t="s">
        <v>568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87"/>
        <v>44695</v>
      </c>
      <c r="L529" s="5">
        <f t="shared" si="88"/>
        <v>5</v>
      </c>
      <c r="M529" s="5">
        <f t="shared" si="89"/>
        <v>2022</v>
      </c>
      <c r="N529" s="7">
        <v>540</v>
      </c>
      <c r="O529" s="7">
        <f t="shared" si="96"/>
        <v>-540</v>
      </c>
      <c r="P529" s="7">
        <f t="shared" si="86"/>
        <v>0</v>
      </c>
      <c r="Q529" s="8">
        <f t="shared" si="95"/>
        <v>918576.45</v>
      </c>
      <c r="R529" s="43" t="s">
        <v>91</v>
      </c>
      <c r="S529" s="12" t="s">
        <v>826</v>
      </c>
    </row>
    <row r="530" spans="1:19" x14ac:dyDescent="0.35">
      <c r="A530" s="4">
        <v>44575</v>
      </c>
      <c r="B530" s="5">
        <f t="shared" si="91"/>
        <v>1</v>
      </c>
      <c r="C530" s="5">
        <f t="shared" si="92"/>
        <v>2022</v>
      </c>
      <c r="D530" s="5" t="s">
        <v>568</v>
      </c>
      <c r="E530" s="5" t="s">
        <v>22</v>
      </c>
      <c r="F530" s="6" t="s">
        <v>23</v>
      </c>
      <c r="G530" s="13" t="s">
        <v>560</v>
      </c>
      <c r="H530" s="5">
        <v>1</v>
      </c>
      <c r="I530" s="5" t="s">
        <v>50</v>
      </c>
      <c r="J530" s="5">
        <v>120</v>
      </c>
      <c r="K530" s="4">
        <f t="shared" si="87"/>
        <v>44695</v>
      </c>
      <c r="L530" s="5">
        <f t="shared" si="88"/>
        <v>5</v>
      </c>
      <c r="M530" s="5">
        <f t="shared" si="89"/>
        <v>2022</v>
      </c>
      <c r="N530" s="7">
        <v>285</v>
      </c>
      <c r="O530" s="7">
        <f t="shared" si="96"/>
        <v>-285</v>
      </c>
      <c r="P530" s="7">
        <f t="shared" si="86"/>
        <v>0</v>
      </c>
      <c r="Q530" s="8">
        <f t="shared" si="95"/>
        <v>918861.45</v>
      </c>
      <c r="R530" s="43" t="s">
        <v>91</v>
      </c>
      <c r="S530" s="12" t="s">
        <v>826</v>
      </c>
    </row>
    <row r="531" spans="1:19" x14ac:dyDescent="0.35">
      <c r="A531" s="4">
        <v>44575</v>
      </c>
      <c r="B531" s="5">
        <f t="shared" si="91"/>
        <v>1</v>
      </c>
      <c r="C531" s="5">
        <f t="shared" si="92"/>
        <v>2022</v>
      </c>
      <c r="D531" s="5" t="s">
        <v>570</v>
      </c>
      <c r="E531" s="5" t="s">
        <v>22</v>
      </c>
      <c r="F531" s="6" t="s">
        <v>23</v>
      </c>
      <c r="G531" s="13" t="s">
        <v>560</v>
      </c>
      <c r="H531" s="5">
        <v>4</v>
      </c>
      <c r="I531" s="5" t="s">
        <v>50</v>
      </c>
      <c r="J531" s="5">
        <v>120</v>
      </c>
      <c r="K531" s="4">
        <f t="shared" si="87"/>
        <v>44695</v>
      </c>
      <c r="L531" s="5">
        <f t="shared" si="88"/>
        <v>5</v>
      </c>
      <c r="M531" s="5">
        <f t="shared" si="89"/>
        <v>2022</v>
      </c>
      <c r="N531" s="7">
        <v>1140</v>
      </c>
      <c r="O531" s="7">
        <f t="shared" si="96"/>
        <v>-1140</v>
      </c>
      <c r="P531" s="7">
        <f t="shared" si="86"/>
        <v>0</v>
      </c>
      <c r="Q531" s="8">
        <f t="shared" si="95"/>
        <v>920001.45</v>
      </c>
      <c r="R531" s="43" t="s">
        <v>91</v>
      </c>
      <c r="S531" s="12" t="s">
        <v>826</v>
      </c>
    </row>
    <row r="532" spans="1:19" x14ac:dyDescent="0.35">
      <c r="A532" s="4">
        <v>44575</v>
      </c>
      <c r="B532" s="5">
        <f t="shared" si="91"/>
        <v>1</v>
      </c>
      <c r="C532" s="5">
        <f t="shared" si="92"/>
        <v>2022</v>
      </c>
      <c r="D532" s="5" t="s">
        <v>570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87"/>
        <v>44695</v>
      </c>
      <c r="L532" s="5">
        <f t="shared" si="88"/>
        <v>5</v>
      </c>
      <c r="M532" s="5">
        <f t="shared" si="89"/>
        <v>2022</v>
      </c>
      <c r="N532" s="7">
        <v>62.5</v>
      </c>
      <c r="O532" s="7">
        <f t="shared" si="96"/>
        <v>-62.5</v>
      </c>
      <c r="P532" s="7">
        <f t="shared" si="86"/>
        <v>0</v>
      </c>
      <c r="Q532" s="8">
        <f t="shared" si="95"/>
        <v>920063.95</v>
      </c>
      <c r="R532" s="43" t="s">
        <v>91</v>
      </c>
      <c r="S532" s="12" t="s">
        <v>826</v>
      </c>
    </row>
    <row r="533" spans="1:19" x14ac:dyDescent="0.35">
      <c r="A533" s="4">
        <v>44578</v>
      </c>
      <c r="B533" s="5">
        <f t="shared" si="91"/>
        <v>1</v>
      </c>
      <c r="C533" s="5">
        <f t="shared" si="92"/>
        <v>2022</v>
      </c>
      <c r="D533" s="5" t="s">
        <v>571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87"/>
        <v>44698</v>
      </c>
      <c r="L533" s="5">
        <f t="shared" si="88"/>
        <v>5</v>
      </c>
      <c r="M533" s="5">
        <f t="shared" si="89"/>
        <v>2022</v>
      </c>
      <c r="N533" s="7">
        <v>6072</v>
      </c>
      <c r="O533" s="7">
        <f t="shared" si="96"/>
        <v>-6072</v>
      </c>
      <c r="P533" s="7">
        <f t="shared" ref="P533:P596" si="97">SUM(N533+O533)</f>
        <v>0</v>
      </c>
      <c r="Q533" s="8">
        <f t="shared" si="95"/>
        <v>926135.95</v>
      </c>
      <c r="R533" s="43" t="s">
        <v>91</v>
      </c>
      <c r="S533" s="12" t="s">
        <v>826</v>
      </c>
    </row>
    <row r="534" spans="1:19" x14ac:dyDescent="0.35">
      <c r="A534" s="4">
        <v>44578</v>
      </c>
      <c r="B534" s="5">
        <f t="shared" si="91"/>
        <v>1</v>
      </c>
      <c r="C534" s="5">
        <f t="shared" si="92"/>
        <v>2022</v>
      </c>
      <c r="D534" s="5" t="s">
        <v>571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87"/>
        <v>44698</v>
      </c>
      <c r="L534" s="5">
        <f t="shared" si="88"/>
        <v>5</v>
      </c>
      <c r="M534" s="5">
        <f t="shared" si="89"/>
        <v>2022</v>
      </c>
      <c r="N534" s="7">
        <v>2024</v>
      </c>
      <c r="O534" s="7">
        <f t="shared" si="96"/>
        <v>-2024</v>
      </c>
      <c r="P534" s="7">
        <f t="shared" si="97"/>
        <v>0</v>
      </c>
      <c r="Q534" s="8">
        <f t="shared" si="95"/>
        <v>928159.95</v>
      </c>
      <c r="R534" s="43" t="s">
        <v>91</v>
      </c>
      <c r="S534" s="12" t="s">
        <v>826</v>
      </c>
    </row>
    <row r="535" spans="1:19" x14ac:dyDescent="0.35">
      <c r="A535" s="4">
        <v>44578</v>
      </c>
      <c r="B535" s="5">
        <f t="shared" si="91"/>
        <v>1</v>
      </c>
      <c r="C535" s="5">
        <f t="shared" si="92"/>
        <v>2022</v>
      </c>
      <c r="D535" s="5" t="s">
        <v>571</v>
      </c>
      <c r="E535" s="5" t="s">
        <v>22</v>
      </c>
      <c r="F535" s="6" t="s">
        <v>23</v>
      </c>
      <c r="G535" s="13" t="s">
        <v>572</v>
      </c>
      <c r="H535" s="5">
        <v>1</v>
      </c>
      <c r="I535" s="5" t="s">
        <v>50</v>
      </c>
      <c r="J535" s="5">
        <v>120</v>
      </c>
      <c r="K535" s="4">
        <f t="shared" si="87"/>
        <v>44698</v>
      </c>
      <c r="L535" s="5">
        <f t="shared" si="88"/>
        <v>5</v>
      </c>
      <c r="M535" s="5">
        <f t="shared" si="89"/>
        <v>2022</v>
      </c>
      <c r="N535" s="7">
        <v>390</v>
      </c>
      <c r="O535" s="7">
        <f t="shared" si="96"/>
        <v>-390</v>
      </c>
      <c r="P535" s="7">
        <f t="shared" si="97"/>
        <v>0</v>
      </c>
      <c r="Q535" s="8">
        <f t="shared" si="95"/>
        <v>928549.95</v>
      </c>
      <c r="R535" s="43" t="s">
        <v>91</v>
      </c>
      <c r="S535" s="12" t="s">
        <v>826</v>
      </c>
    </row>
    <row r="536" spans="1:19" x14ac:dyDescent="0.35">
      <c r="A536" s="4">
        <v>44579</v>
      </c>
      <c r="B536" s="5">
        <f t="shared" si="91"/>
        <v>1</v>
      </c>
      <c r="C536" s="5">
        <f t="shared" si="92"/>
        <v>2022</v>
      </c>
      <c r="D536" s="5" t="s">
        <v>573</v>
      </c>
      <c r="E536" s="5" t="s">
        <v>415</v>
      </c>
      <c r="F536" s="6" t="s">
        <v>416</v>
      </c>
      <c r="G536" s="13" t="s">
        <v>554</v>
      </c>
      <c r="H536" s="5">
        <v>3</v>
      </c>
      <c r="I536" s="5" t="s">
        <v>5</v>
      </c>
      <c r="J536" s="5">
        <v>0</v>
      </c>
      <c r="K536" s="4">
        <f t="shared" ref="K536:K599" si="98">A536+J536</f>
        <v>44579</v>
      </c>
      <c r="L536" s="5">
        <f t="shared" si="88"/>
        <v>1</v>
      </c>
      <c r="M536" s="5">
        <f t="shared" si="89"/>
        <v>2022</v>
      </c>
      <c r="N536" s="7">
        <v>6270</v>
      </c>
      <c r="O536" s="7">
        <f t="shared" si="96"/>
        <v>-6270</v>
      </c>
      <c r="P536" s="7">
        <f t="shared" si="97"/>
        <v>0</v>
      </c>
      <c r="Q536" s="8">
        <f t="shared" si="95"/>
        <v>934819.95</v>
      </c>
      <c r="R536" s="43" t="s">
        <v>5</v>
      </c>
      <c r="S536" s="12" t="s">
        <v>827</v>
      </c>
    </row>
    <row r="537" spans="1:19" x14ac:dyDescent="0.35">
      <c r="A537" s="4">
        <v>44579</v>
      </c>
      <c r="B537" s="5">
        <f t="shared" si="91"/>
        <v>1</v>
      </c>
      <c r="C537" s="5">
        <f t="shared" si="92"/>
        <v>2022</v>
      </c>
      <c r="D537" s="5" t="s">
        <v>573</v>
      </c>
      <c r="E537" s="5" t="s">
        <v>415</v>
      </c>
      <c r="F537" s="6" t="s">
        <v>416</v>
      </c>
      <c r="G537" s="13" t="s">
        <v>564</v>
      </c>
      <c r="H537" s="5">
        <v>4</v>
      </c>
      <c r="I537" s="5" t="s">
        <v>5</v>
      </c>
      <c r="J537" s="5">
        <v>0</v>
      </c>
      <c r="K537" s="4">
        <f t="shared" si="98"/>
        <v>44579</v>
      </c>
      <c r="L537" s="5">
        <f t="shared" si="88"/>
        <v>1</v>
      </c>
      <c r="M537" s="5">
        <f t="shared" si="89"/>
        <v>2022</v>
      </c>
      <c r="N537" s="7">
        <v>2352</v>
      </c>
      <c r="O537" s="7">
        <f t="shared" si="96"/>
        <v>-2352</v>
      </c>
      <c r="P537" s="7">
        <f t="shared" si="97"/>
        <v>0</v>
      </c>
      <c r="Q537" s="8">
        <f t="shared" si="95"/>
        <v>937171.95</v>
      </c>
      <c r="R537" s="43" t="s">
        <v>5</v>
      </c>
      <c r="S537" s="12" t="s">
        <v>827</v>
      </c>
    </row>
    <row r="538" spans="1:19" x14ac:dyDescent="0.35">
      <c r="A538" s="4">
        <v>44579</v>
      </c>
      <c r="B538" s="5">
        <f t="shared" si="91"/>
        <v>1</v>
      </c>
      <c r="C538" s="5">
        <f t="shared" si="92"/>
        <v>2022</v>
      </c>
      <c r="D538" s="5" t="s">
        <v>573</v>
      </c>
      <c r="E538" s="5" t="s">
        <v>415</v>
      </c>
      <c r="F538" s="6" t="s">
        <v>416</v>
      </c>
      <c r="G538" s="13" t="s">
        <v>565</v>
      </c>
      <c r="H538" s="5">
        <v>5</v>
      </c>
      <c r="I538" s="5" t="s">
        <v>5</v>
      </c>
      <c r="J538" s="5">
        <v>0</v>
      </c>
      <c r="K538" s="4">
        <f t="shared" si="98"/>
        <v>44579</v>
      </c>
      <c r="L538" s="5">
        <f t="shared" si="88"/>
        <v>1</v>
      </c>
      <c r="M538" s="5">
        <f t="shared" si="89"/>
        <v>2022</v>
      </c>
      <c r="N538" s="7">
        <v>1755</v>
      </c>
      <c r="O538" s="7">
        <f t="shared" si="96"/>
        <v>-1755</v>
      </c>
      <c r="P538" s="7">
        <f t="shared" si="97"/>
        <v>0</v>
      </c>
      <c r="Q538" s="8">
        <f t="shared" si="95"/>
        <v>938926.95</v>
      </c>
      <c r="R538" s="43" t="s">
        <v>5</v>
      </c>
      <c r="S538" s="12" t="s">
        <v>827</v>
      </c>
    </row>
    <row r="539" spans="1:19" x14ac:dyDescent="0.35">
      <c r="A539" s="4">
        <v>44579</v>
      </c>
      <c r="B539" s="5">
        <f t="shared" si="91"/>
        <v>1</v>
      </c>
      <c r="C539" s="5">
        <f t="shared" si="92"/>
        <v>2022</v>
      </c>
      <c r="D539" s="5" t="s">
        <v>573</v>
      </c>
      <c r="E539" s="5" t="s">
        <v>415</v>
      </c>
      <c r="F539" s="6" t="s">
        <v>416</v>
      </c>
      <c r="G539" s="13" t="s">
        <v>436</v>
      </c>
      <c r="H539" s="5">
        <v>1</v>
      </c>
      <c r="I539" s="5" t="s">
        <v>5</v>
      </c>
      <c r="J539" s="5">
        <v>0</v>
      </c>
      <c r="K539" s="4">
        <f t="shared" si="98"/>
        <v>44579</v>
      </c>
      <c r="L539" s="5">
        <f t="shared" si="88"/>
        <v>1</v>
      </c>
      <c r="M539" s="5">
        <f t="shared" si="89"/>
        <v>2022</v>
      </c>
      <c r="N539" s="7">
        <v>1000</v>
      </c>
      <c r="O539" s="7">
        <f t="shared" si="96"/>
        <v>-1000</v>
      </c>
      <c r="P539" s="7">
        <f t="shared" si="97"/>
        <v>0</v>
      </c>
      <c r="Q539" s="8">
        <f t="shared" si="95"/>
        <v>939926.95</v>
      </c>
      <c r="R539" s="43" t="s">
        <v>5</v>
      </c>
      <c r="S539" s="12" t="s">
        <v>827</v>
      </c>
    </row>
    <row r="540" spans="1:19" x14ac:dyDescent="0.35">
      <c r="A540" s="4">
        <v>44579</v>
      </c>
      <c r="B540" s="5">
        <f t="shared" si="91"/>
        <v>1</v>
      </c>
      <c r="C540" s="5">
        <f t="shared" si="92"/>
        <v>2022</v>
      </c>
      <c r="D540" s="5" t="s">
        <v>573</v>
      </c>
      <c r="E540" s="5" t="s">
        <v>415</v>
      </c>
      <c r="F540" s="6" t="s">
        <v>416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si="98"/>
        <v>44579</v>
      </c>
      <c r="L540" s="5">
        <f t="shared" si="88"/>
        <v>1</v>
      </c>
      <c r="M540" s="5">
        <f t="shared" si="89"/>
        <v>2022</v>
      </c>
      <c r="N540" s="7">
        <v>125</v>
      </c>
      <c r="O540" s="7">
        <f t="shared" si="96"/>
        <v>-125</v>
      </c>
      <c r="P540" s="7">
        <f t="shared" si="97"/>
        <v>0</v>
      </c>
      <c r="Q540" s="8">
        <f t="shared" si="95"/>
        <v>940051.95</v>
      </c>
      <c r="R540" s="43" t="s">
        <v>5</v>
      </c>
      <c r="S540" s="12" t="s">
        <v>827</v>
      </c>
    </row>
    <row r="541" spans="1:19" x14ac:dyDescent="0.35">
      <c r="A541" s="4">
        <v>44583</v>
      </c>
      <c r="B541" s="5">
        <f t="shared" si="91"/>
        <v>1</v>
      </c>
      <c r="C541" s="5">
        <f t="shared" si="92"/>
        <v>2022</v>
      </c>
      <c r="D541" s="5" t="s">
        <v>574</v>
      </c>
      <c r="E541" s="5" t="s">
        <v>406</v>
      </c>
      <c r="F541" s="6" t="s">
        <v>407</v>
      </c>
      <c r="G541" s="13" t="s">
        <v>569</v>
      </c>
      <c r="H541" s="5">
        <v>1</v>
      </c>
      <c r="I541" s="5" t="s">
        <v>5</v>
      </c>
      <c r="J541" s="5">
        <v>0</v>
      </c>
      <c r="K541" s="4">
        <f t="shared" si="98"/>
        <v>44583</v>
      </c>
      <c r="L541" s="5">
        <f t="shared" si="88"/>
        <v>1</v>
      </c>
      <c r="M541" s="5">
        <f t="shared" si="89"/>
        <v>2022</v>
      </c>
      <c r="N541" s="7">
        <v>2068</v>
      </c>
      <c r="O541" s="7">
        <f t="shared" si="96"/>
        <v>-2068</v>
      </c>
      <c r="P541" s="7">
        <f t="shared" si="97"/>
        <v>0</v>
      </c>
      <c r="Q541" s="8">
        <f t="shared" si="95"/>
        <v>942119.95</v>
      </c>
      <c r="R541" s="43" t="s">
        <v>5</v>
      </c>
      <c r="S541" s="12" t="s">
        <v>591</v>
      </c>
    </row>
    <row r="542" spans="1:19" x14ac:dyDescent="0.35">
      <c r="A542" s="4">
        <v>44583</v>
      </c>
      <c r="B542" s="5">
        <f t="shared" si="91"/>
        <v>1</v>
      </c>
      <c r="C542" s="5">
        <f t="shared" si="92"/>
        <v>2022</v>
      </c>
      <c r="D542" s="5" t="s">
        <v>574</v>
      </c>
      <c r="E542" s="5" t="s">
        <v>406</v>
      </c>
      <c r="F542" s="6" t="s">
        <v>407</v>
      </c>
      <c r="G542" s="13" t="s">
        <v>486</v>
      </c>
      <c r="H542" s="5">
        <v>1</v>
      </c>
      <c r="I542" s="5" t="s">
        <v>5</v>
      </c>
      <c r="J542" s="5">
        <v>0</v>
      </c>
      <c r="K542" s="4">
        <f t="shared" si="98"/>
        <v>44583</v>
      </c>
      <c r="L542" s="5">
        <f t="shared" si="88"/>
        <v>1</v>
      </c>
      <c r="M542" s="5">
        <f t="shared" si="89"/>
        <v>2022</v>
      </c>
      <c r="N542" s="7">
        <v>523.79999999999995</v>
      </c>
      <c r="O542" s="7">
        <f t="shared" si="96"/>
        <v>-523.79999999999995</v>
      </c>
      <c r="P542" s="7">
        <f t="shared" si="97"/>
        <v>0</v>
      </c>
      <c r="Q542" s="8">
        <f t="shared" si="95"/>
        <v>942643.75</v>
      </c>
      <c r="R542" s="43" t="s">
        <v>5</v>
      </c>
      <c r="S542" s="12" t="s">
        <v>591</v>
      </c>
    </row>
    <row r="543" spans="1:19" x14ac:dyDescent="0.35">
      <c r="A543" s="4">
        <v>44583</v>
      </c>
      <c r="B543" s="5">
        <f t="shared" si="91"/>
        <v>1</v>
      </c>
      <c r="C543" s="5">
        <f t="shared" si="92"/>
        <v>2022</v>
      </c>
      <c r="D543" s="5" t="s">
        <v>574</v>
      </c>
      <c r="E543" s="5" t="s">
        <v>406</v>
      </c>
      <c r="F543" s="6" t="s">
        <v>407</v>
      </c>
      <c r="G543" s="13" t="s">
        <v>575</v>
      </c>
      <c r="H543" s="5">
        <v>1</v>
      </c>
      <c r="I543" s="5" t="s">
        <v>5</v>
      </c>
      <c r="J543" s="5">
        <v>0</v>
      </c>
      <c r="K543" s="4">
        <f t="shared" si="98"/>
        <v>44583</v>
      </c>
      <c r="L543" s="5">
        <f t="shared" ref="L543:L606" si="99">MONTH(K543)</f>
        <v>1</v>
      </c>
      <c r="M543" s="5">
        <f t="shared" ref="M543:M606" si="100">YEAR(K543)</f>
        <v>2022</v>
      </c>
      <c r="N543" s="7">
        <v>105</v>
      </c>
      <c r="O543" s="7">
        <f t="shared" si="96"/>
        <v>-105</v>
      </c>
      <c r="P543" s="7">
        <f t="shared" si="97"/>
        <v>0</v>
      </c>
      <c r="Q543" s="8">
        <f t="shared" si="95"/>
        <v>942748.75</v>
      </c>
      <c r="R543" s="43" t="s">
        <v>5</v>
      </c>
      <c r="S543" s="12" t="s">
        <v>591</v>
      </c>
    </row>
    <row r="544" spans="1:19" x14ac:dyDescent="0.35">
      <c r="A544" s="4">
        <v>44585</v>
      </c>
      <c r="B544" s="5">
        <f t="shared" si="91"/>
        <v>1</v>
      </c>
      <c r="C544" s="5">
        <f t="shared" si="92"/>
        <v>2022</v>
      </c>
      <c r="D544" s="5" t="s">
        <v>576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98"/>
        <v>44705</v>
      </c>
      <c r="L544" s="5">
        <f t="shared" si="99"/>
        <v>5</v>
      </c>
      <c r="M544" s="5">
        <f t="shared" si="100"/>
        <v>2022</v>
      </c>
      <c r="N544" s="7">
        <v>12144</v>
      </c>
      <c r="O544" s="7">
        <f t="shared" si="96"/>
        <v>-12144</v>
      </c>
      <c r="P544" s="7">
        <f t="shared" si="97"/>
        <v>0</v>
      </c>
      <c r="Q544" s="8">
        <f t="shared" si="95"/>
        <v>954892.75</v>
      </c>
      <c r="R544" s="43" t="s">
        <v>91</v>
      </c>
      <c r="S544" s="12" t="s">
        <v>759</v>
      </c>
    </row>
    <row r="545" spans="1:19" x14ac:dyDescent="0.35">
      <c r="A545" s="4">
        <v>44585</v>
      </c>
      <c r="B545" s="5">
        <f t="shared" si="91"/>
        <v>1</v>
      </c>
      <c r="C545" s="5">
        <f t="shared" si="92"/>
        <v>2022</v>
      </c>
      <c r="D545" s="5" t="s">
        <v>576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98"/>
        <v>44705</v>
      </c>
      <c r="L545" s="5">
        <f t="shared" si="99"/>
        <v>5</v>
      </c>
      <c r="M545" s="5">
        <f t="shared" si="100"/>
        <v>2022</v>
      </c>
      <c r="N545" s="7">
        <v>550</v>
      </c>
      <c r="O545" s="7">
        <f t="shared" si="96"/>
        <v>-550</v>
      </c>
      <c r="P545" s="7">
        <f t="shared" si="97"/>
        <v>0</v>
      </c>
      <c r="Q545" s="8">
        <f t="shared" si="95"/>
        <v>955442.75</v>
      </c>
      <c r="R545" s="43" t="s">
        <v>91</v>
      </c>
      <c r="S545" s="12" t="s">
        <v>759</v>
      </c>
    </row>
    <row r="546" spans="1:19" x14ac:dyDescent="0.35">
      <c r="A546" s="4">
        <v>44585</v>
      </c>
      <c r="B546" s="5">
        <f t="shared" si="91"/>
        <v>1</v>
      </c>
      <c r="C546" s="5">
        <f t="shared" si="92"/>
        <v>2022</v>
      </c>
      <c r="D546" s="5" t="s">
        <v>576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98"/>
        <v>44705</v>
      </c>
      <c r="L546" s="5">
        <f t="shared" si="99"/>
        <v>5</v>
      </c>
      <c r="M546" s="5">
        <f t="shared" si="100"/>
        <v>2022</v>
      </c>
      <c r="N546" s="7">
        <v>340</v>
      </c>
      <c r="O546" s="7">
        <f t="shared" si="96"/>
        <v>-340</v>
      </c>
      <c r="P546" s="7">
        <f t="shared" si="97"/>
        <v>0</v>
      </c>
      <c r="Q546" s="8">
        <f t="shared" si="95"/>
        <v>955782.75</v>
      </c>
      <c r="R546" s="43" t="s">
        <v>91</v>
      </c>
      <c r="S546" s="12" t="s">
        <v>759</v>
      </c>
    </row>
    <row r="547" spans="1:19" x14ac:dyDescent="0.35">
      <c r="A547" s="4">
        <v>44585</v>
      </c>
      <c r="B547" s="5">
        <f t="shared" si="91"/>
        <v>1</v>
      </c>
      <c r="C547" s="5">
        <f t="shared" si="92"/>
        <v>2022</v>
      </c>
      <c r="D547" s="5" t="s">
        <v>576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98"/>
        <v>44705</v>
      </c>
      <c r="L547" s="5">
        <f t="shared" si="99"/>
        <v>5</v>
      </c>
      <c r="M547" s="5">
        <f t="shared" si="100"/>
        <v>2022</v>
      </c>
      <c r="N547" s="7">
        <v>440</v>
      </c>
      <c r="O547" s="7">
        <f t="shared" si="96"/>
        <v>-440</v>
      </c>
      <c r="P547" s="7">
        <f t="shared" si="97"/>
        <v>0</v>
      </c>
      <c r="Q547" s="8">
        <f t="shared" si="95"/>
        <v>956222.75</v>
      </c>
      <c r="R547" s="43" t="s">
        <v>91</v>
      </c>
      <c r="S547" s="12" t="s">
        <v>759</v>
      </c>
    </row>
    <row r="548" spans="1:19" x14ac:dyDescent="0.35">
      <c r="A548" s="4">
        <v>44586</v>
      </c>
      <c r="B548" s="5">
        <f t="shared" si="91"/>
        <v>1</v>
      </c>
      <c r="C548" s="5">
        <f t="shared" si="92"/>
        <v>2022</v>
      </c>
      <c r="D548" s="5" t="s">
        <v>577</v>
      </c>
      <c r="E548" s="5" t="s">
        <v>42</v>
      </c>
      <c r="F548" s="6" t="s">
        <v>43</v>
      </c>
      <c r="G548" s="13" t="s">
        <v>569</v>
      </c>
      <c r="H548" s="5">
        <v>1</v>
      </c>
      <c r="I548" s="5" t="s">
        <v>5</v>
      </c>
      <c r="J548" s="5">
        <v>0</v>
      </c>
      <c r="K548" s="4">
        <f t="shared" si="98"/>
        <v>44586</v>
      </c>
      <c r="L548" s="5">
        <f t="shared" si="99"/>
        <v>1</v>
      </c>
      <c r="M548" s="5">
        <f t="shared" si="100"/>
        <v>2022</v>
      </c>
      <c r="N548" s="7">
        <v>2024</v>
      </c>
      <c r="O548" s="7">
        <f>SUM(-N548)</f>
        <v>-2024</v>
      </c>
      <c r="P548" s="7">
        <f t="shared" si="97"/>
        <v>0</v>
      </c>
      <c r="Q548" s="8">
        <f t="shared" si="95"/>
        <v>958246.75</v>
      </c>
      <c r="R548" s="43" t="s">
        <v>5</v>
      </c>
      <c r="S548" s="1" t="s">
        <v>627</v>
      </c>
    </row>
    <row r="549" spans="1:19" x14ac:dyDescent="0.35">
      <c r="A549" s="4">
        <v>44586</v>
      </c>
      <c r="B549" s="5">
        <f t="shared" si="91"/>
        <v>1</v>
      </c>
      <c r="C549" s="5">
        <f t="shared" si="92"/>
        <v>2022</v>
      </c>
      <c r="D549" s="5" t="s">
        <v>577</v>
      </c>
      <c r="E549" s="5" t="s">
        <v>22</v>
      </c>
      <c r="F549" s="6" t="s">
        <v>43</v>
      </c>
      <c r="G549" s="13" t="s">
        <v>560</v>
      </c>
      <c r="H549" s="5">
        <v>1</v>
      </c>
      <c r="I549" s="5" t="s">
        <v>5</v>
      </c>
      <c r="J549" s="5">
        <v>0</v>
      </c>
      <c r="K549" s="4">
        <f t="shared" si="98"/>
        <v>44586</v>
      </c>
      <c r="L549" s="5">
        <f t="shared" si="99"/>
        <v>1</v>
      </c>
      <c r="M549" s="5">
        <f t="shared" si="100"/>
        <v>2022</v>
      </c>
      <c r="N549" s="7">
        <v>285</v>
      </c>
      <c r="O549" s="7">
        <f>SUM(-N549)</f>
        <v>-285</v>
      </c>
      <c r="P549" s="7">
        <f t="shared" si="97"/>
        <v>0</v>
      </c>
      <c r="Q549" s="8">
        <f t="shared" si="95"/>
        <v>958531.75</v>
      </c>
      <c r="R549" s="43" t="s">
        <v>5</v>
      </c>
      <c r="S549" s="1" t="s">
        <v>627</v>
      </c>
    </row>
    <row r="550" spans="1:19" x14ac:dyDescent="0.35">
      <c r="A550" s="4">
        <v>44587</v>
      </c>
      <c r="B550" s="5">
        <f t="shared" si="91"/>
        <v>1</v>
      </c>
      <c r="C550" s="5">
        <f t="shared" si="92"/>
        <v>2022</v>
      </c>
      <c r="D550" s="5" t="s">
        <v>578</v>
      </c>
      <c r="E550" s="5" t="s">
        <v>22</v>
      </c>
      <c r="F550" s="6" t="s">
        <v>23</v>
      </c>
      <c r="G550" s="13" t="s">
        <v>569</v>
      </c>
      <c r="H550" s="5">
        <v>5</v>
      </c>
      <c r="I550" s="5" t="s">
        <v>50</v>
      </c>
      <c r="J550" s="5">
        <v>120</v>
      </c>
      <c r="K550" s="4">
        <f t="shared" si="98"/>
        <v>44707</v>
      </c>
      <c r="L550" s="5">
        <f t="shared" si="99"/>
        <v>5</v>
      </c>
      <c r="M550" s="5">
        <f t="shared" si="100"/>
        <v>2022</v>
      </c>
      <c r="N550" s="7">
        <v>10120</v>
      </c>
      <c r="O550" s="7">
        <f t="shared" ref="O550:O566" si="101">-N550</f>
        <v>-10120</v>
      </c>
      <c r="P550" s="7">
        <f t="shared" si="97"/>
        <v>0</v>
      </c>
      <c r="Q550" s="8">
        <f t="shared" si="95"/>
        <v>968651.75</v>
      </c>
      <c r="R550" s="43" t="s">
        <v>91</v>
      </c>
      <c r="S550" s="12" t="s">
        <v>826</v>
      </c>
    </row>
    <row r="551" spans="1:19" x14ac:dyDescent="0.35">
      <c r="A551" s="4">
        <v>44587</v>
      </c>
      <c r="B551" s="5">
        <f t="shared" si="91"/>
        <v>1</v>
      </c>
      <c r="C551" s="5">
        <f t="shared" si="92"/>
        <v>2022</v>
      </c>
      <c r="D551" s="5" t="s">
        <v>578</v>
      </c>
      <c r="E551" s="5" t="s">
        <v>22</v>
      </c>
      <c r="F551" s="6" t="s">
        <v>23</v>
      </c>
      <c r="G551" s="13" t="s">
        <v>579</v>
      </c>
      <c r="H551" s="5">
        <v>1</v>
      </c>
      <c r="I551" s="5" t="s">
        <v>50</v>
      </c>
      <c r="J551" s="5">
        <v>120</v>
      </c>
      <c r="K551" s="4">
        <f t="shared" si="98"/>
        <v>44707</v>
      </c>
      <c r="L551" s="5">
        <f t="shared" si="99"/>
        <v>5</v>
      </c>
      <c r="M551" s="5">
        <f t="shared" si="100"/>
        <v>2022</v>
      </c>
      <c r="N551" s="7">
        <v>2024</v>
      </c>
      <c r="O551" s="7">
        <f t="shared" si="101"/>
        <v>-2024</v>
      </c>
      <c r="P551" s="7">
        <f t="shared" si="97"/>
        <v>0</v>
      </c>
      <c r="Q551" s="8">
        <f t="shared" si="95"/>
        <v>970675.75</v>
      </c>
      <c r="R551" s="43" t="s">
        <v>91</v>
      </c>
      <c r="S551" s="12" t="s">
        <v>826</v>
      </c>
    </row>
    <row r="552" spans="1:19" x14ac:dyDescent="0.35">
      <c r="A552" s="4">
        <v>44587</v>
      </c>
      <c r="B552" s="5">
        <f t="shared" si="91"/>
        <v>1</v>
      </c>
      <c r="C552" s="5">
        <f t="shared" si="92"/>
        <v>2022</v>
      </c>
      <c r="D552" s="5" t="s">
        <v>578</v>
      </c>
      <c r="E552" s="5" t="s">
        <v>22</v>
      </c>
      <c r="F552" s="6" t="s">
        <v>23</v>
      </c>
      <c r="G552" s="13" t="s">
        <v>560</v>
      </c>
      <c r="H552" s="5">
        <v>5</v>
      </c>
      <c r="I552" s="5" t="s">
        <v>50</v>
      </c>
      <c r="J552" s="5">
        <v>120</v>
      </c>
      <c r="K552" s="4">
        <f t="shared" si="98"/>
        <v>44707</v>
      </c>
      <c r="L552" s="5">
        <f t="shared" si="99"/>
        <v>5</v>
      </c>
      <c r="M552" s="5">
        <f t="shared" si="100"/>
        <v>2022</v>
      </c>
      <c r="N552" s="7">
        <v>1425</v>
      </c>
      <c r="O552" s="7">
        <f t="shared" si="101"/>
        <v>-1425</v>
      </c>
      <c r="P552" s="7">
        <f t="shared" si="97"/>
        <v>0</v>
      </c>
      <c r="Q552" s="8">
        <f t="shared" si="95"/>
        <v>972100.75</v>
      </c>
      <c r="R552" s="43" t="s">
        <v>91</v>
      </c>
      <c r="S552" s="12" t="s">
        <v>826</v>
      </c>
    </row>
    <row r="553" spans="1:19" x14ac:dyDescent="0.35">
      <c r="A553" s="4">
        <v>44587</v>
      </c>
      <c r="B553" s="5">
        <f t="shared" si="91"/>
        <v>1</v>
      </c>
      <c r="C553" s="5">
        <f t="shared" si="92"/>
        <v>2022</v>
      </c>
      <c r="D553" s="5" t="s">
        <v>578</v>
      </c>
      <c r="E553" s="5" t="s">
        <v>22</v>
      </c>
      <c r="F553" s="6" t="s">
        <v>23</v>
      </c>
      <c r="G553" s="13" t="s">
        <v>486</v>
      </c>
      <c r="H553" s="5">
        <v>3</v>
      </c>
      <c r="I553" s="5" t="s">
        <v>50</v>
      </c>
      <c r="J553" s="5">
        <v>120</v>
      </c>
      <c r="K553" s="4">
        <f t="shared" si="98"/>
        <v>44707</v>
      </c>
      <c r="L553" s="5">
        <f t="shared" si="99"/>
        <v>5</v>
      </c>
      <c r="M553" s="5">
        <f t="shared" si="100"/>
        <v>2022</v>
      </c>
      <c r="N553" s="7">
        <v>1539</v>
      </c>
      <c r="O553" s="7">
        <f t="shared" si="101"/>
        <v>-1539</v>
      </c>
      <c r="P553" s="7">
        <f t="shared" si="97"/>
        <v>0</v>
      </c>
      <c r="Q553" s="8">
        <f t="shared" si="95"/>
        <v>973639.75</v>
      </c>
      <c r="R553" s="43" t="s">
        <v>91</v>
      </c>
      <c r="S553" s="12" t="s">
        <v>826</v>
      </c>
    </row>
    <row r="554" spans="1:19" x14ac:dyDescent="0.35">
      <c r="A554" s="4">
        <v>44602</v>
      </c>
      <c r="B554" s="5">
        <f t="shared" si="91"/>
        <v>2</v>
      </c>
      <c r="C554" s="5">
        <f t="shared" si="92"/>
        <v>2022</v>
      </c>
      <c r="D554" s="5" t="s">
        <v>610</v>
      </c>
      <c r="E554" s="5" t="s">
        <v>406</v>
      </c>
      <c r="F554" s="6" t="s">
        <v>407</v>
      </c>
      <c r="G554" s="13" t="s">
        <v>569</v>
      </c>
      <c r="H554" s="5">
        <v>2</v>
      </c>
      <c r="I554" s="5" t="s">
        <v>5</v>
      </c>
      <c r="J554" s="5">
        <v>0</v>
      </c>
      <c r="K554" s="4">
        <f t="shared" si="98"/>
        <v>44602</v>
      </c>
      <c r="L554" s="5">
        <f t="shared" si="99"/>
        <v>2</v>
      </c>
      <c r="M554" s="5">
        <f t="shared" si="100"/>
        <v>2022</v>
      </c>
      <c r="N554" s="7">
        <v>4136</v>
      </c>
      <c r="O554" s="7">
        <f t="shared" si="101"/>
        <v>-4136</v>
      </c>
      <c r="P554" s="7">
        <f t="shared" si="97"/>
        <v>0</v>
      </c>
      <c r="Q554" s="8">
        <f t="shared" si="95"/>
        <v>977775.75</v>
      </c>
      <c r="R554" s="43" t="s">
        <v>91</v>
      </c>
      <c r="S554" s="12" t="s">
        <v>628</v>
      </c>
    </row>
    <row r="555" spans="1:19" x14ac:dyDescent="0.35">
      <c r="A555" s="4">
        <v>44602</v>
      </c>
      <c r="B555" s="5">
        <f t="shared" si="91"/>
        <v>2</v>
      </c>
      <c r="C555" s="5">
        <f t="shared" si="92"/>
        <v>2022</v>
      </c>
      <c r="D555" s="5" t="s">
        <v>610</v>
      </c>
      <c r="E555" s="5" t="s">
        <v>406</v>
      </c>
      <c r="F555" s="6" t="s">
        <v>407</v>
      </c>
      <c r="G555" s="13" t="s">
        <v>486</v>
      </c>
      <c r="H555" s="5">
        <v>3</v>
      </c>
      <c r="I555" s="5" t="s">
        <v>5</v>
      </c>
      <c r="J555" s="5">
        <v>0</v>
      </c>
      <c r="K555" s="4">
        <f t="shared" si="98"/>
        <v>44602</v>
      </c>
      <c r="L555" s="5">
        <f t="shared" si="99"/>
        <v>2</v>
      </c>
      <c r="M555" s="5">
        <f t="shared" si="100"/>
        <v>2022</v>
      </c>
      <c r="N555" s="7">
        <v>1571.4</v>
      </c>
      <c r="O555" s="7">
        <f t="shared" si="101"/>
        <v>-1571.4</v>
      </c>
      <c r="P555" s="7">
        <f t="shared" si="97"/>
        <v>0</v>
      </c>
      <c r="Q555" s="8">
        <f t="shared" si="95"/>
        <v>979347.15</v>
      </c>
      <c r="R555" s="43" t="s">
        <v>91</v>
      </c>
      <c r="S555" s="12" t="s">
        <v>628</v>
      </c>
    </row>
    <row r="556" spans="1:19" x14ac:dyDescent="0.35">
      <c r="A556" s="4">
        <v>44602</v>
      </c>
      <c r="B556" s="5">
        <f t="shared" si="91"/>
        <v>2</v>
      </c>
      <c r="C556" s="5">
        <f t="shared" si="92"/>
        <v>2022</v>
      </c>
      <c r="D556" s="5" t="s">
        <v>610</v>
      </c>
      <c r="E556" s="5" t="s">
        <v>406</v>
      </c>
      <c r="F556" s="6" t="s">
        <v>407</v>
      </c>
      <c r="G556" s="13" t="s">
        <v>17</v>
      </c>
      <c r="H556" s="5">
        <v>1</v>
      </c>
      <c r="I556" s="5" t="s">
        <v>5</v>
      </c>
      <c r="J556" s="5">
        <v>0</v>
      </c>
      <c r="K556" s="4">
        <f t="shared" si="98"/>
        <v>44602</v>
      </c>
      <c r="L556" s="5">
        <f t="shared" si="99"/>
        <v>2</v>
      </c>
      <c r="M556" s="5">
        <f t="shared" si="100"/>
        <v>2022</v>
      </c>
      <c r="N556" s="7">
        <v>105</v>
      </c>
      <c r="O556" s="7">
        <f t="shared" si="101"/>
        <v>-105</v>
      </c>
      <c r="P556" s="7">
        <f t="shared" si="97"/>
        <v>0</v>
      </c>
      <c r="Q556" s="8">
        <f t="shared" si="95"/>
        <v>979452.15</v>
      </c>
      <c r="R556" s="43" t="s">
        <v>91</v>
      </c>
      <c r="S556" s="12" t="s">
        <v>628</v>
      </c>
    </row>
    <row r="557" spans="1:19" x14ac:dyDescent="0.35">
      <c r="A557" s="4">
        <v>44602</v>
      </c>
      <c r="B557" s="5">
        <f t="shared" ref="B557:B620" si="102">MONTH(A557)</f>
        <v>2</v>
      </c>
      <c r="C557" s="5">
        <f t="shared" ref="C557:C620" si="103">YEAR(A557)</f>
        <v>2022</v>
      </c>
      <c r="D557" s="5" t="s">
        <v>610</v>
      </c>
      <c r="E557" s="5" t="s">
        <v>406</v>
      </c>
      <c r="F557" s="6" t="s">
        <v>407</v>
      </c>
      <c r="G557" s="13" t="s">
        <v>298</v>
      </c>
      <c r="H557" s="5">
        <v>2</v>
      </c>
      <c r="I557" s="5" t="s">
        <v>50</v>
      </c>
      <c r="J557" s="5">
        <v>124</v>
      </c>
      <c r="K557" s="4">
        <f t="shared" si="98"/>
        <v>44726</v>
      </c>
      <c r="L557" s="5">
        <f t="shared" si="99"/>
        <v>6</v>
      </c>
      <c r="M557" s="5">
        <f t="shared" si="100"/>
        <v>2022</v>
      </c>
      <c r="N557" s="7">
        <v>720</v>
      </c>
      <c r="O557" s="7">
        <f t="shared" si="101"/>
        <v>-720</v>
      </c>
      <c r="P557" s="7">
        <f t="shared" si="97"/>
        <v>0</v>
      </c>
      <c r="Q557" s="8">
        <f t="shared" si="95"/>
        <v>980172.15</v>
      </c>
      <c r="R557" s="43" t="s">
        <v>91</v>
      </c>
      <c r="S557" s="12" t="s">
        <v>628</v>
      </c>
    </row>
    <row r="558" spans="1:19" x14ac:dyDescent="0.35">
      <c r="A558" s="4">
        <v>44607</v>
      </c>
      <c r="B558" s="5">
        <f t="shared" si="102"/>
        <v>2</v>
      </c>
      <c r="C558" s="5">
        <f t="shared" si="103"/>
        <v>2022</v>
      </c>
      <c r="D558" s="5" t="s">
        <v>611</v>
      </c>
      <c r="E558" s="5" t="s">
        <v>22</v>
      </c>
      <c r="F558" s="6" t="s">
        <v>23</v>
      </c>
      <c r="G558" s="13" t="s">
        <v>387</v>
      </c>
      <c r="H558" s="5">
        <v>4</v>
      </c>
      <c r="I558" s="5" t="s">
        <v>50</v>
      </c>
      <c r="J558" s="5">
        <v>120</v>
      </c>
      <c r="K558" s="4">
        <f t="shared" si="98"/>
        <v>44727</v>
      </c>
      <c r="L558" s="5">
        <f t="shared" si="99"/>
        <v>6</v>
      </c>
      <c r="M558" s="5">
        <f t="shared" si="100"/>
        <v>2022</v>
      </c>
      <c r="N558" s="7">
        <v>340</v>
      </c>
      <c r="O558" s="7">
        <f t="shared" si="101"/>
        <v>-340</v>
      </c>
      <c r="P558" s="7">
        <f t="shared" si="97"/>
        <v>0</v>
      </c>
      <c r="Q558" s="8">
        <f t="shared" si="95"/>
        <v>980512.15</v>
      </c>
      <c r="R558" s="43" t="s">
        <v>91</v>
      </c>
      <c r="S558" s="12" t="s">
        <v>861</v>
      </c>
    </row>
    <row r="559" spans="1:19" x14ac:dyDescent="0.35">
      <c r="A559" s="4">
        <v>44607</v>
      </c>
      <c r="B559" s="5">
        <f t="shared" si="102"/>
        <v>2</v>
      </c>
      <c r="C559" s="5">
        <f t="shared" si="103"/>
        <v>2022</v>
      </c>
      <c r="D559" s="5" t="s">
        <v>611</v>
      </c>
      <c r="E559" s="5" t="s">
        <v>22</v>
      </c>
      <c r="F559" s="6" t="s">
        <v>23</v>
      </c>
      <c r="G559" s="13" t="s">
        <v>560</v>
      </c>
      <c r="H559" s="5">
        <v>4</v>
      </c>
      <c r="I559" s="5" t="s">
        <v>50</v>
      </c>
      <c r="J559" s="5">
        <v>120</v>
      </c>
      <c r="K559" s="4">
        <f t="shared" si="98"/>
        <v>44727</v>
      </c>
      <c r="L559" s="5">
        <f t="shared" si="99"/>
        <v>6</v>
      </c>
      <c r="M559" s="5">
        <f t="shared" si="100"/>
        <v>2022</v>
      </c>
      <c r="N559" s="7">
        <v>1140</v>
      </c>
      <c r="O559" s="7">
        <f t="shared" si="101"/>
        <v>-1140</v>
      </c>
      <c r="P559" s="7">
        <f t="shared" si="97"/>
        <v>0</v>
      </c>
      <c r="Q559" s="8">
        <f t="shared" si="95"/>
        <v>981652.15</v>
      </c>
      <c r="R559" s="43" t="s">
        <v>91</v>
      </c>
      <c r="S559" s="12" t="s">
        <v>861</v>
      </c>
    </row>
    <row r="560" spans="1:19" x14ac:dyDescent="0.35">
      <c r="A560" s="4">
        <v>44609</v>
      </c>
      <c r="B560" s="5">
        <f t="shared" si="102"/>
        <v>2</v>
      </c>
      <c r="C560" s="5">
        <f t="shared" si="103"/>
        <v>2022</v>
      </c>
      <c r="D560" s="5" t="s">
        <v>612</v>
      </c>
      <c r="E560" s="5" t="s">
        <v>63</v>
      </c>
      <c r="F560" s="6" t="s">
        <v>64</v>
      </c>
      <c r="G560" s="13" t="s">
        <v>562</v>
      </c>
      <c r="H560" s="5">
        <v>6</v>
      </c>
      <c r="I560" s="5" t="s">
        <v>50</v>
      </c>
      <c r="J560" s="5">
        <v>120</v>
      </c>
      <c r="K560" s="4">
        <f t="shared" si="98"/>
        <v>44729</v>
      </c>
      <c r="L560" s="5">
        <f t="shared" si="99"/>
        <v>6</v>
      </c>
      <c r="M560" s="5">
        <f t="shared" si="100"/>
        <v>2022</v>
      </c>
      <c r="N560" s="7">
        <v>11880</v>
      </c>
      <c r="O560" s="7">
        <f t="shared" si="101"/>
        <v>-11880</v>
      </c>
      <c r="P560" s="7">
        <f t="shared" si="97"/>
        <v>0</v>
      </c>
      <c r="Q560" s="8">
        <f t="shared" si="95"/>
        <v>993532.15</v>
      </c>
      <c r="R560" s="43" t="s">
        <v>91</v>
      </c>
      <c r="S560" s="12" t="s">
        <v>822</v>
      </c>
    </row>
    <row r="561" spans="1:19" x14ac:dyDescent="0.35">
      <c r="A561" s="4">
        <v>44609</v>
      </c>
      <c r="B561" s="5">
        <f t="shared" si="102"/>
        <v>2</v>
      </c>
      <c r="C561" s="5">
        <f t="shared" si="103"/>
        <v>2022</v>
      </c>
      <c r="D561" s="5" t="s">
        <v>612</v>
      </c>
      <c r="E561" s="5" t="s">
        <v>63</v>
      </c>
      <c r="F561" s="6" t="s">
        <v>64</v>
      </c>
      <c r="G561" s="13" t="s">
        <v>622</v>
      </c>
      <c r="H561" s="5">
        <v>5</v>
      </c>
      <c r="I561" s="5" t="s">
        <v>50</v>
      </c>
      <c r="J561" s="5">
        <v>120</v>
      </c>
      <c r="K561" s="4">
        <f t="shared" si="98"/>
        <v>44729</v>
      </c>
      <c r="L561" s="5">
        <f t="shared" si="99"/>
        <v>6</v>
      </c>
      <c r="M561" s="5">
        <f t="shared" si="100"/>
        <v>2022</v>
      </c>
      <c r="N561" s="7">
        <v>1425</v>
      </c>
      <c r="O561" s="7">
        <f t="shared" si="101"/>
        <v>-1425</v>
      </c>
      <c r="P561" s="7">
        <f t="shared" si="97"/>
        <v>0</v>
      </c>
      <c r="Q561" s="8">
        <f t="shared" si="95"/>
        <v>994957.15</v>
      </c>
      <c r="R561" s="43" t="s">
        <v>91</v>
      </c>
      <c r="S561" s="12" t="s">
        <v>822</v>
      </c>
    </row>
    <row r="562" spans="1:19" x14ac:dyDescent="0.35">
      <c r="A562" s="4">
        <v>44609</v>
      </c>
      <c r="B562" s="5">
        <f t="shared" si="102"/>
        <v>2</v>
      </c>
      <c r="C562" s="5">
        <f t="shared" si="103"/>
        <v>2022</v>
      </c>
      <c r="D562" s="5" t="s">
        <v>612</v>
      </c>
      <c r="E562" s="5" t="s">
        <v>63</v>
      </c>
      <c r="F562" s="6" t="s">
        <v>64</v>
      </c>
      <c r="G562" s="13" t="s">
        <v>66</v>
      </c>
      <c r="H562" s="5">
        <v>5</v>
      </c>
      <c r="I562" s="5" t="s">
        <v>50</v>
      </c>
      <c r="J562" s="5">
        <v>120</v>
      </c>
      <c r="K562" s="4">
        <f t="shared" si="98"/>
        <v>44729</v>
      </c>
      <c r="L562" s="5">
        <f t="shared" si="99"/>
        <v>6</v>
      </c>
      <c r="M562" s="5">
        <f t="shared" si="100"/>
        <v>2022</v>
      </c>
      <c r="N562" s="7">
        <v>275</v>
      </c>
      <c r="O562" s="7">
        <f t="shared" si="101"/>
        <v>-275</v>
      </c>
      <c r="P562" s="7">
        <f t="shared" si="97"/>
        <v>0</v>
      </c>
      <c r="Q562" s="8">
        <f t="shared" si="95"/>
        <v>995232.15</v>
      </c>
      <c r="R562" s="43" t="s">
        <v>91</v>
      </c>
      <c r="S562" s="12" t="s">
        <v>822</v>
      </c>
    </row>
    <row r="563" spans="1:19" x14ac:dyDescent="0.35">
      <c r="A563" s="4">
        <v>44609</v>
      </c>
      <c r="B563" s="5">
        <f t="shared" si="102"/>
        <v>2</v>
      </c>
      <c r="C563" s="5">
        <f t="shared" si="103"/>
        <v>2022</v>
      </c>
      <c r="D563" s="5" t="s">
        <v>612</v>
      </c>
      <c r="E563" s="5" t="s">
        <v>63</v>
      </c>
      <c r="F563" s="6" t="s">
        <v>64</v>
      </c>
      <c r="G563" s="13" t="s">
        <v>623</v>
      </c>
      <c r="H563" s="5">
        <v>1</v>
      </c>
      <c r="I563" s="5" t="s">
        <v>50</v>
      </c>
      <c r="J563" s="5">
        <v>120</v>
      </c>
      <c r="K563" s="4">
        <f t="shared" si="98"/>
        <v>44729</v>
      </c>
      <c r="L563" s="5">
        <f t="shared" si="99"/>
        <v>6</v>
      </c>
      <c r="M563" s="5">
        <f t="shared" si="100"/>
        <v>2022</v>
      </c>
      <c r="N563" s="7">
        <v>375</v>
      </c>
      <c r="O563" s="7">
        <f t="shared" si="101"/>
        <v>-375</v>
      </c>
      <c r="P563" s="7">
        <f t="shared" si="97"/>
        <v>0</v>
      </c>
      <c r="Q563" s="8">
        <f t="shared" si="95"/>
        <v>995607.15</v>
      </c>
      <c r="R563" s="43" t="s">
        <v>91</v>
      </c>
      <c r="S563" s="12" t="s">
        <v>822</v>
      </c>
    </row>
    <row r="564" spans="1:19" x14ac:dyDescent="0.35">
      <c r="A564" s="4">
        <v>44609</v>
      </c>
      <c r="B564" s="5">
        <f t="shared" si="102"/>
        <v>2</v>
      </c>
      <c r="C564" s="5">
        <f t="shared" si="103"/>
        <v>2022</v>
      </c>
      <c r="D564" s="5" t="s">
        <v>612</v>
      </c>
      <c r="E564" s="5" t="s">
        <v>63</v>
      </c>
      <c r="F564" s="6" t="s">
        <v>64</v>
      </c>
      <c r="G564" s="13" t="s">
        <v>243</v>
      </c>
      <c r="H564" s="5">
        <v>1</v>
      </c>
      <c r="I564" s="5" t="s">
        <v>50</v>
      </c>
      <c r="J564" s="5">
        <v>120</v>
      </c>
      <c r="K564" s="4">
        <f t="shared" si="98"/>
        <v>44729</v>
      </c>
      <c r="L564" s="5">
        <f t="shared" si="99"/>
        <v>6</v>
      </c>
      <c r="M564" s="5">
        <f t="shared" si="100"/>
        <v>2022</v>
      </c>
      <c r="N564" s="7">
        <v>440</v>
      </c>
      <c r="O564" s="7">
        <f t="shared" si="101"/>
        <v>-440</v>
      </c>
      <c r="P564" s="7">
        <f t="shared" si="97"/>
        <v>0</v>
      </c>
      <c r="Q564" s="8">
        <f t="shared" si="95"/>
        <v>996047.15</v>
      </c>
      <c r="R564" s="43" t="s">
        <v>91</v>
      </c>
      <c r="S564" s="12" t="s">
        <v>822</v>
      </c>
    </row>
    <row r="565" spans="1:19" x14ac:dyDescent="0.35">
      <c r="A565" s="4">
        <v>44610</v>
      </c>
      <c r="B565" s="5">
        <f t="shared" si="102"/>
        <v>2</v>
      </c>
      <c r="C565" s="5">
        <f t="shared" si="103"/>
        <v>2022</v>
      </c>
      <c r="D565" s="5" t="s">
        <v>613</v>
      </c>
      <c r="E565" s="5" t="s">
        <v>61</v>
      </c>
      <c r="F565" s="6" t="s">
        <v>60</v>
      </c>
      <c r="G565" s="13" t="s">
        <v>569</v>
      </c>
      <c r="H565" s="5">
        <v>2</v>
      </c>
      <c r="I565" s="5" t="s">
        <v>51</v>
      </c>
      <c r="J565" s="5">
        <v>60</v>
      </c>
      <c r="K565" s="4">
        <f t="shared" si="98"/>
        <v>44670</v>
      </c>
      <c r="L565" s="5">
        <f t="shared" si="99"/>
        <v>4</v>
      </c>
      <c r="M565" s="5">
        <f t="shared" si="100"/>
        <v>2022</v>
      </c>
      <c r="N565" s="7">
        <v>3960</v>
      </c>
      <c r="O565" s="7">
        <f t="shared" si="101"/>
        <v>-3960</v>
      </c>
      <c r="P565" s="7">
        <f t="shared" si="97"/>
        <v>0</v>
      </c>
      <c r="Q565" s="8">
        <f t="shared" si="95"/>
        <v>1000007.15</v>
      </c>
      <c r="R565" s="43" t="s">
        <v>91</v>
      </c>
      <c r="S565" s="12" t="s">
        <v>824</v>
      </c>
    </row>
    <row r="566" spans="1:19" x14ac:dyDescent="0.35">
      <c r="A566" s="4">
        <v>44610</v>
      </c>
      <c r="B566" s="5">
        <f t="shared" si="102"/>
        <v>2</v>
      </c>
      <c r="C566" s="5">
        <f t="shared" si="103"/>
        <v>2022</v>
      </c>
      <c r="D566" s="5" t="s">
        <v>613</v>
      </c>
      <c r="E566" s="5" t="s">
        <v>61</v>
      </c>
      <c r="F566" s="6" t="s">
        <v>60</v>
      </c>
      <c r="G566" s="13" t="s">
        <v>625</v>
      </c>
      <c r="H566" s="5">
        <v>1</v>
      </c>
      <c r="I566" s="5" t="s">
        <v>51</v>
      </c>
      <c r="J566" s="5">
        <v>60</v>
      </c>
      <c r="K566" s="4">
        <f t="shared" si="98"/>
        <v>44670</v>
      </c>
      <c r="L566" s="5">
        <f t="shared" si="99"/>
        <v>4</v>
      </c>
      <c r="M566" s="5">
        <f t="shared" si="100"/>
        <v>2022</v>
      </c>
      <c r="N566" s="7">
        <v>1980</v>
      </c>
      <c r="O566" s="7">
        <f t="shared" si="101"/>
        <v>-1980</v>
      </c>
      <c r="P566" s="7">
        <f t="shared" si="97"/>
        <v>0</v>
      </c>
      <c r="Q566" s="8">
        <f t="shared" si="95"/>
        <v>1001987.15</v>
      </c>
      <c r="R566" s="43" t="s">
        <v>91</v>
      </c>
      <c r="S566" s="12" t="s">
        <v>824</v>
      </c>
    </row>
    <row r="567" spans="1:19" ht="124" x14ac:dyDescent="0.35">
      <c r="A567" s="4">
        <v>44611</v>
      </c>
      <c r="B567" s="5">
        <f t="shared" si="102"/>
        <v>2</v>
      </c>
      <c r="C567" s="5">
        <f t="shared" si="103"/>
        <v>2022</v>
      </c>
      <c r="D567" s="5" t="s">
        <v>614</v>
      </c>
      <c r="E567" s="5" t="s">
        <v>19</v>
      </c>
      <c r="F567" s="6" t="s">
        <v>20</v>
      </c>
      <c r="G567" s="13" t="s">
        <v>554</v>
      </c>
      <c r="H567" s="5">
        <v>3</v>
      </c>
      <c r="I567" s="5" t="s">
        <v>72</v>
      </c>
      <c r="J567" s="5">
        <v>45</v>
      </c>
      <c r="K567" s="4">
        <f t="shared" si="98"/>
        <v>44656</v>
      </c>
      <c r="L567" s="5">
        <f t="shared" si="99"/>
        <v>4</v>
      </c>
      <c r="M567" s="5">
        <f t="shared" si="100"/>
        <v>2022</v>
      </c>
      <c r="N567" s="7">
        <v>6336</v>
      </c>
      <c r="O567" s="7">
        <f>-2000-2000-2000-336</f>
        <v>-6336</v>
      </c>
      <c r="P567" s="7">
        <f t="shared" si="97"/>
        <v>0</v>
      </c>
      <c r="Q567" s="8">
        <f t="shared" si="95"/>
        <v>1008323.15</v>
      </c>
      <c r="R567" s="43" t="s">
        <v>91</v>
      </c>
      <c r="S567" s="50" t="s">
        <v>751</v>
      </c>
    </row>
    <row r="568" spans="1:19" x14ac:dyDescent="0.35">
      <c r="A568" s="4">
        <v>44611</v>
      </c>
      <c r="B568" s="5">
        <f t="shared" si="102"/>
        <v>2</v>
      </c>
      <c r="C568" s="5">
        <f t="shared" si="103"/>
        <v>2022</v>
      </c>
      <c r="D568" s="5" t="s">
        <v>614</v>
      </c>
      <c r="E568" s="5" t="s">
        <v>19</v>
      </c>
      <c r="F568" s="6" t="s">
        <v>20</v>
      </c>
      <c r="G568" s="13" t="s">
        <v>66</v>
      </c>
      <c r="H568" s="5">
        <v>4</v>
      </c>
      <c r="I568" s="5" t="s">
        <v>72</v>
      </c>
      <c r="J568" s="5">
        <v>45</v>
      </c>
      <c r="K568" s="4">
        <f t="shared" si="98"/>
        <v>44656</v>
      </c>
      <c r="L568" s="5">
        <f t="shared" si="99"/>
        <v>4</v>
      </c>
      <c r="M568" s="5">
        <f t="shared" si="100"/>
        <v>2022</v>
      </c>
      <c r="N568" s="7">
        <v>260</v>
      </c>
      <c r="O568" s="7">
        <f t="shared" ref="O568:O573" si="104">-N568</f>
        <v>-260</v>
      </c>
      <c r="P568" s="7">
        <f t="shared" si="97"/>
        <v>0</v>
      </c>
      <c r="Q568" s="8">
        <f t="shared" si="95"/>
        <v>1008583.15</v>
      </c>
      <c r="R568" s="43" t="s">
        <v>91</v>
      </c>
      <c r="S568" s="12" t="s">
        <v>752</v>
      </c>
    </row>
    <row r="569" spans="1:19" x14ac:dyDescent="0.35">
      <c r="A569" s="4">
        <v>44611</v>
      </c>
      <c r="B569" s="5">
        <f t="shared" si="102"/>
        <v>2</v>
      </c>
      <c r="C569" s="5">
        <f t="shared" si="103"/>
        <v>2022</v>
      </c>
      <c r="D569" s="5" t="s">
        <v>614</v>
      </c>
      <c r="E569" s="5" t="s">
        <v>19</v>
      </c>
      <c r="F569" s="6" t="s">
        <v>20</v>
      </c>
      <c r="G569" s="13" t="s">
        <v>17</v>
      </c>
      <c r="H569" s="5">
        <v>6</v>
      </c>
      <c r="I569" s="5" t="s">
        <v>72</v>
      </c>
      <c r="J569" s="5">
        <v>45</v>
      </c>
      <c r="K569" s="4">
        <f t="shared" si="98"/>
        <v>44656</v>
      </c>
      <c r="L569" s="5">
        <f t="shared" si="99"/>
        <v>4</v>
      </c>
      <c r="M569" s="5">
        <f t="shared" si="100"/>
        <v>2022</v>
      </c>
      <c r="N569" s="7">
        <v>630</v>
      </c>
      <c r="O569" s="7">
        <f t="shared" si="104"/>
        <v>-630</v>
      </c>
      <c r="P569" s="7">
        <f t="shared" si="97"/>
        <v>0</v>
      </c>
      <c r="Q569" s="8">
        <f t="shared" si="95"/>
        <v>1009213.15</v>
      </c>
      <c r="R569" s="43" t="s">
        <v>91</v>
      </c>
      <c r="S569" s="12" t="s">
        <v>752</v>
      </c>
    </row>
    <row r="570" spans="1:19" x14ac:dyDescent="0.35">
      <c r="A570" s="4">
        <v>44611</v>
      </c>
      <c r="B570" s="5">
        <f t="shared" si="102"/>
        <v>2</v>
      </c>
      <c r="C570" s="5">
        <f t="shared" si="103"/>
        <v>2022</v>
      </c>
      <c r="D570" s="5" t="s">
        <v>614</v>
      </c>
      <c r="E570" s="5" t="s">
        <v>19</v>
      </c>
      <c r="F570" s="6" t="s">
        <v>20</v>
      </c>
      <c r="G570" s="13" t="s">
        <v>183</v>
      </c>
      <c r="H570" s="5">
        <v>1</v>
      </c>
      <c r="I570" s="5" t="s">
        <v>72</v>
      </c>
      <c r="J570" s="5">
        <v>45</v>
      </c>
      <c r="K570" s="4">
        <f t="shared" si="98"/>
        <v>44656</v>
      </c>
      <c r="L570" s="5">
        <f t="shared" si="99"/>
        <v>4</v>
      </c>
      <c r="M570" s="5">
        <f t="shared" si="100"/>
        <v>2022</v>
      </c>
      <c r="N570" s="7">
        <v>45</v>
      </c>
      <c r="O570" s="7">
        <f t="shared" si="104"/>
        <v>-45</v>
      </c>
      <c r="P570" s="7">
        <f t="shared" si="97"/>
        <v>0</v>
      </c>
      <c r="Q570" s="8">
        <f t="shared" si="95"/>
        <v>1009258.15</v>
      </c>
      <c r="R570" s="43" t="s">
        <v>91</v>
      </c>
      <c r="S570" s="12" t="s">
        <v>752</v>
      </c>
    </row>
    <row r="571" spans="1:19" x14ac:dyDescent="0.35">
      <c r="A571" s="4">
        <v>44613</v>
      </c>
      <c r="B571" s="5">
        <f t="shared" si="102"/>
        <v>2</v>
      </c>
      <c r="C571" s="5">
        <f t="shared" si="103"/>
        <v>2022</v>
      </c>
      <c r="D571" s="5" t="s">
        <v>615</v>
      </c>
      <c r="E571" s="5" t="s">
        <v>482</v>
      </c>
      <c r="F571" s="6" t="s">
        <v>499</v>
      </c>
      <c r="G571" s="13" t="s">
        <v>554</v>
      </c>
      <c r="H571" s="5">
        <v>2</v>
      </c>
      <c r="I571" s="5" t="s">
        <v>5</v>
      </c>
      <c r="J571" s="5">
        <v>0</v>
      </c>
      <c r="K571" s="4">
        <f t="shared" si="98"/>
        <v>44613</v>
      </c>
      <c r="L571" s="5">
        <f t="shared" si="99"/>
        <v>2</v>
      </c>
      <c r="M571" s="5">
        <f t="shared" si="100"/>
        <v>2022</v>
      </c>
      <c r="N571" s="7">
        <v>3960</v>
      </c>
      <c r="O571" s="7">
        <f t="shared" si="104"/>
        <v>-3960</v>
      </c>
      <c r="P571" s="7">
        <f t="shared" si="97"/>
        <v>0</v>
      </c>
      <c r="Q571" s="8">
        <f t="shared" si="95"/>
        <v>1013218.15</v>
      </c>
      <c r="R571" s="43" t="s">
        <v>5</v>
      </c>
      <c r="S571" s="12" t="s">
        <v>678</v>
      </c>
    </row>
    <row r="572" spans="1:19" x14ac:dyDescent="0.35">
      <c r="A572" s="4">
        <v>44613</v>
      </c>
      <c r="B572" s="5">
        <f t="shared" si="102"/>
        <v>2</v>
      </c>
      <c r="C572" s="5">
        <f t="shared" si="103"/>
        <v>2022</v>
      </c>
      <c r="D572" s="5" t="s">
        <v>615</v>
      </c>
      <c r="E572" s="5" t="s">
        <v>482</v>
      </c>
      <c r="F572" s="6" t="s">
        <v>499</v>
      </c>
      <c r="G572" s="13" t="s">
        <v>622</v>
      </c>
      <c r="H572" s="5">
        <v>6</v>
      </c>
      <c r="I572" s="5" t="s">
        <v>5</v>
      </c>
      <c r="J572" s="5">
        <v>0</v>
      </c>
      <c r="K572" s="4">
        <f t="shared" si="98"/>
        <v>44613</v>
      </c>
      <c r="L572" s="5">
        <f t="shared" si="99"/>
        <v>2</v>
      </c>
      <c r="M572" s="5">
        <f t="shared" si="100"/>
        <v>2022</v>
      </c>
      <c r="N572" s="7">
        <v>1692</v>
      </c>
      <c r="O572" s="7">
        <f t="shared" si="104"/>
        <v>-1692</v>
      </c>
      <c r="P572" s="7">
        <f t="shared" si="97"/>
        <v>0</v>
      </c>
      <c r="Q572" s="8">
        <f t="shared" si="95"/>
        <v>1014910.15</v>
      </c>
      <c r="R572" s="43" t="s">
        <v>5</v>
      </c>
      <c r="S572" s="12" t="s">
        <v>679</v>
      </c>
    </row>
    <row r="573" spans="1:19" x14ac:dyDescent="0.35">
      <c r="A573" s="4">
        <v>44613</v>
      </c>
      <c r="B573" s="5">
        <f t="shared" si="102"/>
        <v>2</v>
      </c>
      <c r="C573" s="5">
        <f t="shared" si="103"/>
        <v>2022</v>
      </c>
      <c r="D573" s="5" t="s">
        <v>615</v>
      </c>
      <c r="E573" s="5" t="s">
        <v>482</v>
      </c>
      <c r="F573" s="6" t="s">
        <v>499</v>
      </c>
      <c r="G573" s="13" t="s">
        <v>387</v>
      </c>
      <c r="H573" s="5">
        <v>2</v>
      </c>
      <c r="I573" s="5" t="s">
        <v>5</v>
      </c>
      <c r="J573" s="5">
        <v>0</v>
      </c>
      <c r="K573" s="4">
        <f t="shared" si="98"/>
        <v>44613</v>
      </c>
      <c r="L573" s="5">
        <f t="shared" si="99"/>
        <v>2</v>
      </c>
      <c r="M573" s="5">
        <f t="shared" si="100"/>
        <v>2022</v>
      </c>
      <c r="N573" s="7">
        <v>170</v>
      </c>
      <c r="O573" s="7">
        <f t="shared" si="104"/>
        <v>-170</v>
      </c>
      <c r="P573" s="7">
        <f t="shared" si="97"/>
        <v>0</v>
      </c>
      <c r="Q573" s="8">
        <f t="shared" si="95"/>
        <v>1015080.15</v>
      </c>
      <c r="R573" s="43" t="s">
        <v>5</v>
      </c>
      <c r="S573" s="12" t="s">
        <v>680</v>
      </c>
    </row>
    <row r="574" spans="1:19" x14ac:dyDescent="0.35">
      <c r="A574" s="4">
        <v>44613</v>
      </c>
      <c r="B574" s="5">
        <f t="shared" si="102"/>
        <v>2</v>
      </c>
      <c r="C574" s="5">
        <f t="shared" si="103"/>
        <v>2022</v>
      </c>
      <c r="D574" s="5" t="s">
        <v>616</v>
      </c>
      <c r="E574" s="5" t="s">
        <v>42</v>
      </c>
      <c r="F574" s="6" t="s">
        <v>43</v>
      </c>
      <c r="G574" s="13" t="s">
        <v>626</v>
      </c>
      <c r="H574" s="5">
        <v>1</v>
      </c>
      <c r="I574" s="5" t="s">
        <v>5</v>
      </c>
      <c r="J574" s="5">
        <v>0</v>
      </c>
      <c r="K574" s="4">
        <f t="shared" si="98"/>
        <v>44613</v>
      </c>
      <c r="L574" s="5">
        <f t="shared" si="99"/>
        <v>2</v>
      </c>
      <c r="M574" s="5">
        <f t="shared" si="100"/>
        <v>2022</v>
      </c>
      <c r="N574" s="7">
        <v>175</v>
      </c>
      <c r="O574" s="7">
        <f>SUM(-N574)</f>
        <v>-175</v>
      </c>
      <c r="P574" s="7">
        <f t="shared" si="97"/>
        <v>0</v>
      </c>
      <c r="Q574" s="8">
        <f t="shared" si="95"/>
        <v>1015255.15</v>
      </c>
      <c r="R574" s="43" t="s">
        <v>5</v>
      </c>
      <c r="S574" s="12" t="s">
        <v>755</v>
      </c>
    </row>
    <row r="575" spans="1:19" x14ac:dyDescent="0.35">
      <c r="A575" s="4">
        <v>44614</v>
      </c>
      <c r="B575" s="5">
        <f t="shared" si="102"/>
        <v>2</v>
      </c>
      <c r="C575" s="5">
        <f t="shared" si="103"/>
        <v>2022</v>
      </c>
      <c r="D575" s="5" t="s">
        <v>617</v>
      </c>
      <c r="E575" s="5" t="s">
        <v>406</v>
      </c>
      <c r="F575" s="6" t="s">
        <v>407</v>
      </c>
      <c r="G575" s="117" t="s">
        <v>569</v>
      </c>
      <c r="H575" s="116">
        <v>2</v>
      </c>
      <c r="I575" s="5" t="s">
        <v>5</v>
      </c>
      <c r="J575" s="5">
        <v>0</v>
      </c>
      <c r="K575" s="4">
        <f t="shared" si="98"/>
        <v>44614</v>
      </c>
      <c r="L575" s="5">
        <f t="shared" si="99"/>
        <v>2</v>
      </c>
      <c r="M575" s="5">
        <f t="shared" si="100"/>
        <v>2022</v>
      </c>
      <c r="N575" s="7">
        <v>4136</v>
      </c>
      <c r="O575" s="7">
        <f t="shared" ref="O575:O580" si="105">-N575</f>
        <v>-4136</v>
      </c>
      <c r="P575" s="7">
        <f t="shared" si="97"/>
        <v>0</v>
      </c>
      <c r="Q575" s="8">
        <f t="shared" si="95"/>
        <v>1019391.15</v>
      </c>
      <c r="R575" s="43" t="s">
        <v>5</v>
      </c>
      <c r="S575" s="12" t="s">
        <v>629</v>
      </c>
    </row>
    <row r="576" spans="1:19" x14ac:dyDescent="0.35">
      <c r="A576" s="4">
        <v>44614</v>
      </c>
      <c r="B576" s="5">
        <f t="shared" si="102"/>
        <v>2</v>
      </c>
      <c r="C576" s="5">
        <f t="shared" si="103"/>
        <v>2022</v>
      </c>
      <c r="D576" s="5" t="s">
        <v>617</v>
      </c>
      <c r="E576" s="5" t="s">
        <v>406</v>
      </c>
      <c r="F576" s="6" t="s">
        <v>407</v>
      </c>
      <c r="G576" s="118" t="s">
        <v>486</v>
      </c>
      <c r="H576" s="116">
        <v>1</v>
      </c>
      <c r="I576" s="5" t="s">
        <v>5</v>
      </c>
      <c r="J576" s="5">
        <v>0</v>
      </c>
      <c r="K576" s="4">
        <f t="shared" si="98"/>
        <v>44614</v>
      </c>
      <c r="L576" s="5">
        <f t="shared" si="99"/>
        <v>2</v>
      </c>
      <c r="M576" s="5">
        <f t="shared" si="100"/>
        <v>2022</v>
      </c>
      <c r="N576" s="7">
        <v>523.79999999999995</v>
      </c>
      <c r="O576" s="7">
        <f t="shared" si="105"/>
        <v>-523.79999999999995</v>
      </c>
      <c r="P576" s="7">
        <f t="shared" si="97"/>
        <v>0</v>
      </c>
      <c r="Q576" s="8">
        <f t="shared" si="95"/>
        <v>1019914.9500000001</v>
      </c>
      <c r="R576" s="43" t="s">
        <v>5</v>
      </c>
      <c r="S576" s="12" t="s">
        <v>629</v>
      </c>
    </row>
    <row r="577" spans="1:19" x14ac:dyDescent="0.35">
      <c r="A577" s="4">
        <v>44614</v>
      </c>
      <c r="B577" s="5">
        <f t="shared" si="102"/>
        <v>2</v>
      </c>
      <c r="C577" s="5">
        <f t="shared" si="103"/>
        <v>2022</v>
      </c>
      <c r="D577" s="5" t="s">
        <v>617</v>
      </c>
      <c r="E577" s="5" t="s">
        <v>406</v>
      </c>
      <c r="F577" s="6" t="s">
        <v>407</v>
      </c>
      <c r="G577" s="118" t="s">
        <v>575</v>
      </c>
      <c r="H577" s="116">
        <v>1</v>
      </c>
      <c r="I577" s="5" t="s">
        <v>5</v>
      </c>
      <c r="J577" s="5">
        <v>0</v>
      </c>
      <c r="K577" s="4">
        <f t="shared" si="98"/>
        <v>44614</v>
      </c>
      <c r="L577" s="5">
        <f t="shared" si="99"/>
        <v>2</v>
      </c>
      <c r="M577" s="5">
        <f t="shared" si="100"/>
        <v>2022</v>
      </c>
      <c r="N577" s="7">
        <v>105</v>
      </c>
      <c r="O577" s="7">
        <f t="shared" si="105"/>
        <v>-105</v>
      </c>
      <c r="P577" s="7">
        <f t="shared" si="97"/>
        <v>0</v>
      </c>
      <c r="Q577" s="8">
        <f t="shared" si="95"/>
        <v>1020019.9500000001</v>
      </c>
      <c r="R577" s="43" t="s">
        <v>5</v>
      </c>
      <c r="S577" s="12" t="s">
        <v>629</v>
      </c>
    </row>
    <row r="578" spans="1:19" x14ac:dyDescent="0.35">
      <c r="A578" s="4">
        <v>44614</v>
      </c>
      <c r="B578" s="5">
        <f t="shared" si="102"/>
        <v>2</v>
      </c>
      <c r="C578" s="5">
        <f t="shared" si="103"/>
        <v>2022</v>
      </c>
      <c r="D578" s="5" t="s">
        <v>617</v>
      </c>
      <c r="E578" s="5" t="s">
        <v>406</v>
      </c>
      <c r="F578" s="6" t="s">
        <v>407</v>
      </c>
      <c r="G578" s="118" t="s">
        <v>298</v>
      </c>
      <c r="H578" s="116">
        <v>1</v>
      </c>
      <c r="I578" s="5" t="s">
        <v>5</v>
      </c>
      <c r="J578" s="5">
        <v>0</v>
      </c>
      <c r="K578" s="4">
        <f t="shared" si="98"/>
        <v>44614</v>
      </c>
      <c r="L578" s="5">
        <f t="shared" si="99"/>
        <v>2</v>
      </c>
      <c r="M578" s="5">
        <f t="shared" si="100"/>
        <v>2022</v>
      </c>
      <c r="N578" s="7">
        <v>360</v>
      </c>
      <c r="O578" s="7">
        <f t="shared" si="105"/>
        <v>-360</v>
      </c>
      <c r="P578" s="7">
        <f t="shared" si="97"/>
        <v>0</v>
      </c>
      <c r="Q578" s="8">
        <f t="shared" si="95"/>
        <v>1020379.9500000001</v>
      </c>
      <c r="R578" s="43" t="s">
        <v>5</v>
      </c>
      <c r="S578" s="12" t="s">
        <v>629</v>
      </c>
    </row>
    <row r="579" spans="1:19" x14ac:dyDescent="0.35">
      <c r="A579" s="4">
        <v>44614</v>
      </c>
      <c r="B579" s="5">
        <f t="shared" si="102"/>
        <v>2</v>
      </c>
      <c r="C579" s="5">
        <f t="shared" si="103"/>
        <v>2022</v>
      </c>
      <c r="D579" s="5" t="s">
        <v>617</v>
      </c>
      <c r="E579" s="5" t="s">
        <v>406</v>
      </c>
      <c r="F579" s="6" t="s">
        <v>407</v>
      </c>
      <c r="G579" s="118" t="s">
        <v>66</v>
      </c>
      <c r="H579" s="116">
        <v>5</v>
      </c>
      <c r="I579" s="5" t="s">
        <v>5</v>
      </c>
      <c r="J579" s="5">
        <v>0</v>
      </c>
      <c r="K579" s="4">
        <f t="shared" si="98"/>
        <v>44614</v>
      </c>
      <c r="L579" s="5">
        <f t="shared" si="99"/>
        <v>2</v>
      </c>
      <c r="M579" s="5">
        <f t="shared" si="100"/>
        <v>2022</v>
      </c>
      <c r="N579" s="7">
        <v>312.5</v>
      </c>
      <c r="O579" s="7">
        <f t="shared" si="105"/>
        <v>-312.5</v>
      </c>
      <c r="P579" s="7">
        <f t="shared" si="97"/>
        <v>0</v>
      </c>
      <c r="Q579" s="8">
        <f t="shared" ref="Q579:Q642" si="106">SUM(Q578+N579)</f>
        <v>1020692.4500000001</v>
      </c>
      <c r="R579" s="43" t="s">
        <v>5</v>
      </c>
      <c r="S579" s="12" t="s">
        <v>629</v>
      </c>
    </row>
    <row r="580" spans="1:19" x14ac:dyDescent="0.35">
      <c r="A580" s="4">
        <v>44614</v>
      </c>
      <c r="B580" s="5">
        <f t="shared" si="102"/>
        <v>2</v>
      </c>
      <c r="C580" s="5">
        <f t="shared" si="103"/>
        <v>2022</v>
      </c>
      <c r="D580" s="5" t="s">
        <v>617</v>
      </c>
      <c r="E580" s="5" t="s">
        <v>406</v>
      </c>
      <c r="F580" s="6" t="s">
        <v>407</v>
      </c>
      <c r="G580" s="118" t="s">
        <v>243</v>
      </c>
      <c r="H580" s="116">
        <v>1</v>
      </c>
      <c r="I580" s="5" t="s">
        <v>5</v>
      </c>
      <c r="J580" s="5">
        <v>0</v>
      </c>
      <c r="K580" s="4">
        <f t="shared" si="98"/>
        <v>44614</v>
      </c>
      <c r="L580" s="5">
        <f t="shared" si="99"/>
        <v>2</v>
      </c>
      <c r="M580" s="5">
        <f t="shared" si="100"/>
        <v>2022</v>
      </c>
      <c r="N580" s="7">
        <v>440</v>
      </c>
      <c r="O580" s="7">
        <f t="shared" si="105"/>
        <v>-440</v>
      </c>
      <c r="P580" s="7">
        <f t="shared" si="97"/>
        <v>0</v>
      </c>
      <c r="Q580" s="8">
        <f t="shared" si="106"/>
        <v>1021132.4500000001</v>
      </c>
      <c r="R580" s="43" t="s">
        <v>5</v>
      </c>
      <c r="S580" s="12" t="s">
        <v>629</v>
      </c>
    </row>
    <row r="581" spans="1:19" x14ac:dyDescent="0.35">
      <c r="A581" s="4">
        <v>44616</v>
      </c>
      <c r="B581" s="5">
        <f t="shared" si="102"/>
        <v>2</v>
      </c>
      <c r="C581" s="5">
        <f t="shared" si="103"/>
        <v>2022</v>
      </c>
      <c r="D581" s="5" t="s">
        <v>618</v>
      </c>
      <c r="E581" s="5" t="s">
        <v>415</v>
      </c>
      <c r="F581" s="6" t="s">
        <v>416</v>
      </c>
      <c r="G581" s="13" t="s">
        <v>554</v>
      </c>
      <c r="H581" s="5">
        <v>2</v>
      </c>
      <c r="I581" s="5" t="s">
        <v>5</v>
      </c>
      <c r="J581" s="5">
        <v>0</v>
      </c>
      <c r="K581" s="4">
        <f t="shared" si="98"/>
        <v>44616</v>
      </c>
      <c r="L581" s="5">
        <f t="shared" si="99"/>
        <v>2</v>
      </c>
      <c r="M581" s="5">
        <f t="shared" si="100"/>
        <v>2022</v>
      </c>
      <c r="N581" s="7">
        <v>4180</v>
      </c>
      <c r="O581" s="7">
        <f>-1149.3-3030.7</f>
        <v>-4180</v>
      </c>
      <c r="P581" s="7">
        <f t="shared" si="97"/>
        <v>0</v>
      </c>
      <c r="Q581" s="8">
        <f t="shared" si="106"/>
        <v>1025312.4500000001</v>
      </c>
      <c r="R581" s="43" t="s">
        <v>5</v>
      </c>
      <c r="S581" s="12" t="s">
        <v>830</v>
      </c>
    </row>
    <row r="582" spans="1:19" x14ac:dyDescent="0.35">
      <c r="A582" s="4">
        <v>44616</v>
      </c>
      <c r="B582" s="5">
        <f t="shared" si="102"/>
        <v>2</v>
      </c>
      <c r="C582" s="5">
        <f t="shared" si="103"/>
        <v>2022</v>
      </c>
      <c r="D582" s="5" t="s">
        <v>618</v>
      </c>
      <c r="E582" s="5" t="s">
        <v>415</v>
      </c>
      <c r="F582" s="6" t="s">
        <v>416</v>
      </c>
      <c r="G582" s="13" t="s">
        <v>569</v>
      </c>
      <c r="H582" s="5">
        <v>1</v>
      </c>
      <c r="I582" s="5" t="s">
        <v>5</v>
      </c>
      <c r="J582" s="5">
        <v>0</v>
      </c>
      <c r="K582" s="4">
        <f t="shared" si="98"/>
        <v>44616</v>
      </c>
      <c r="L582" s="5">
        <f t="shared" si="99"/>
        <v>2</v>
      </c>
      <c r="M582" s="5">
        <f t="shared" si="100"/>
        <v>2022</v>
      </c>
      <c r="N582" s="7">
        <v>2090</v>
      </c>
      <c r="O582" s="7">
        <f t="shared" ref="O582:O608" si="107">-N582</f>
        <v>-2090</v>
      </c>
      <c r="P582" s="7">
        <f t="shared" si="97"/>
        <v>0</v>
      </c>
      <c r="Q582" s="8">
        <f t="shared" si="106"/>
        <v>1027402.4500000001</v>
      </c>
      <c r="R582" s="43" t="s">
        <v>5</v>
      </c>
      <c r="S582" s="12" t="s">
        <v>829</v>
      </c>
    </row>
    <row r="583" spans="1:19" x14ac:dyDescent="0.35">
      <c r="A583" s="4">
        <v>44616</v>
      </c>
      <c r="B583" s="5">
        <f t="shared" si="102"/>
        <v>2</v>
      </c>
      <c r="C583" s="5">
        <f t="shared" si="103"/>
        <v>2022</v>
      </c>
      <c r="D583" s="5" t="s">
        <v>618</v>
      </c>
      <c r="E583" s="5" t="s">
        <v>415</v>
      </c>
      <c r="F583" s="6" t="s">
        <v>416</v>
      </c>
      <c r="G583" s="13" t="s">
        <v>565</v>
      </c>
      <c r="H583" s="5">
        <v>1</v>
      </c>
      <c r="I583" s="5" t="s">
        <v>5</v>
      </c>
      <c r="J583" s="5">
        <v>0</v>
      </c>
      <c r="K583" s="4">
        <f t="shared" si="98"/>
        <v>44616</v>
      </c>
      <c r="L583" s="5">
        <f t="shared" si="99"/>
        <v>2</v>
      </c>
      <c r="M583" s="5">
        <f t="shared" si="100"/>
        <v>2022</v>
      </c>
      <c r="N583" s="7">
        <v>351</v>
      </c>
      <c r="O583" s="7">
        <f t="shared" si="107"/>
        <v>-351</v>
      </c>
      <c r="P583" s="7">
        <f t="shared" si="97"/>
        <v>0</v>
      </c>
      <c r="Q583" s="8">
        <f t="shared" si="106"/>
        <v>1027753.4500000001</v>
      </c>
      <c r="R583" s="43" t="s">
        <v>5</v>
      </c>
      <c r="S583" s="12" t="s">
        <v>829</v>
      </c>
    </row>
    <row r="584" spans="1:19" x14ac:dyDescent="0.35">
      <c r="A584" s="4">
        <v>44616</v>
      </c>
      <c r="B584" s="5">
        <f t="shared" si="102"/>
        <v>2</v>
      </c>
      <c r="C584" s="5">
        <f t="shared" si="103"/>
        <v>2022</v>
      </c>
      <c r="D584" s="5" t="s">
        <v>618</v>
      </c>
      <c r="E584" s="5" t="s">
        <v>415</v>
      </c>
      <c r="F584" s="6" t="s">
        <v>416</v>
      </c>
      <c r="G584" s="13" t="s">
        <v>436</v>
      </c>
      <c r="H584" s="5">
        <v>1</v>
      </c>
      <c r="I584" s="5" t="s">
        <v>5</v>
      </c>
      <c r="J584" s="5">
        <v>0</v>
      </c>
      <c r="K584" s="4">
        <f t="shared" si="98"/>
        <v>44616</v>
      </c>
      <c r="L584" s="5">
        <f t="shared" si="99"/>
        <v>2</v>
      </c>
      <c r="M584" s="5">
        <f t="shared" si="100"/>
        <v>2022</v>
      </c>
      <c r="N584" s="7">
        <v>1000</v>
      </c>
      <c r="O584" s="7">
        <f t="shared" si="107"/>
        <v>-1000</v>
      </c>
      <c r="P584" s="7">
        <f t="shared" si="97"/>
        <v>0</v>
      </c>
      <c r="Q584" s="8">
        <f t="shared" si="106"/>
        <v>1028753.4500000001</v>
      </c>
      <c r="R584" s="43" t="s">
        <v>5</v>
      </c>
      <c r="S584" s="12" t="s">
        <v>829</v>
      </c>
    </row>
    <row r="585" spans="1:19" x14ac:dyDescent="0.35">
      <c r="A585" s="4">
        <v>44616</v>
      </c>
      <c r="B585" s="5">
        <f t="shared" si="102"/>
        <v>2</v>
      </c>
      <c r="C585" s="5">
        <f t="shared" si="103"/>
        <v>2022</v>
      </c>
      <c r="D585" s="5" t="s">
        <v>618</v>
      </c>
      <c r="E585" s="5" t="s">
        <v>415</v>
      </c>
      <c r="F585" s="6" t="s">
        <v>416</v>
      </c>
      <c r="G585" s="13" t="s">
        <v>387</v>
      </c>
      <c r="H585" s="5">
        <v>4</v>
      </c>
      <c r="I585" s="5" t="s">
        <v>5</v>
      </c>
      <c r="J585" s="5">
        <v>0</v>
      </c>
      <c r="K585" s="4">
        <f t="shared" si="98"/>
        <v>44616</v>
      </c>
      <c r="L585" s="5">
        <f t="shared" si="99"/>
        <v>2</v>
      </c>
      <c r="M585" s="5">
        <f t="shared" si="100"/>
        <v>2022</v>
      </c>
      <c r="N585" s="7">
        <v>340</v>
      </c>
      <c r="O585" s="7">
        <f t="shared" si="107"/>
        <v>-340</v>
      </c>
      <c r="P585" s="7">
        <f t="shared" si="97"/>
        <v>0</v>
      </c>
      <c r="Q585" s="8">
        <f t="shared" si="106"/>
        <v>1029093.4500000001</v>
      </c>
      <c r="R585" s="43" t="s">
        <v>5</v>
      </c>
      <c r="S585" s="12" t="s">
        <v>829</v>
      </c>
    </row>
    <row r="586" spans="1:19" x14ac:dyDescent="0.35">
      <c r="A586" s="4">
        <v>44618</v>
      </c>
      <c r="B586" s="5">
        <f t="shared" si="102"/>
        <v>2</v>
      </c>
      <c r="C586" s="5">
        <f t="shared" si="103"/>
        <v>2022</v>
      </c>
      <c r="D586" s="5" t="s">
        <v>619</v>
      </c>
      <c r="E586" s="5" t="s">
        <v>415</v>
      </c>
      <c r="F586" s="6" t="s">
        <v>416</v>
      </c>
      <c r="G586" s="13" t="s">
        <v>554</v>
      </c>
      <c r="H586" s="5">
        <v>1</v>
      </c>
      <c r="I586" s="5" t="s">
        <v>5</v>
      </c>
      <c r="J586" s="5">
        <v>0</v>
      </c>
      <c r="K586" s="4">
        <f t="shared" si="98"/>
        <v>44618</v>
      </c>
      <c r="L586" s="5">
        <f t="shared" si="99"/>
        <v>2</v>
      </c>
      <c r="M586" s="5">
        <f t="shared" si="100"/>
        <v>2022</v>
      </c>
      <c r="N586" s="7">
        <v>2090</v>
      </c>
      <c r="O586" s="7">
        <f t="shared" si="107"/>
        <v>-2090</v>
      </c>
      <c r="P586" s="7">
        <f t="shared" si="97"/>
        <v>0</v>
      </c>
      <c r="Q586" s="8">
        <f t="shared" si="106"/>
        <v>1031183.4500000001</v>
      </c>
      <c r="R586" s="43" t="s">
        <v>5</v>
      </c>
      <c r="S586" s="12" t="s">
        <v>829</v>
      </c>
    </row>
    <row r="587" spans="1:19" x14ac:dyDescent="0.35">
      <c r="A587" s="4">
        <v>44618</v>
      </c>
      <c r="B587" s="5">
        <f t="shared" si="102"/>
        <v>2</v>
      </c>
      <c r="C587" s="5">
        <f t="shared" si="103"/>
        <v>2022</v>
      </c>
      <c r="D587" s="5" t="s">
        <v>619</v>
      </c>
      <c r="E587" s="5" t="s">
        <v>415</v>
      </c>
      <c r="F587" s="6" t="s">
        <v>416</v>
      </c>
      <c r="G587" s="13" t="s">
        <v>564</v>
      </c>
      <c r="H587" s="5">
        <v>1</v>
      </c>
      <c r="I587" s="5" t="s">
        <v>5</v>
      </c>
      <c r="J587" s="5">
        <v>0</v>
      </c>
      <c r="K587" s="4">
        <f t="shared" si="98"/>
        <v>44618</v>
      </c>
      <c r="L587" s="5">
        <f t="shared" si="99"/>
        <v>2</v>
      </c>
      <c r="M587" s="5">
        <f t="shared" si="100"/>
        <v>2022</v>
      </c>
      <c r="N587" s="7">
        <v>588</v>
      </c>
      <c r="O587" s="7">
        <f t="shared" si="107"/>
        <v>-588</v>
      </c>
      <c r="P587" s="7">
        <f t="shared" si="97"/>
        <v>0</v>
      </c>
      <c r="Q587" s="8">
        <f t="shared" si="106"/>
        <v>1031771.4500000001</v>
      </c>
      <c r="R587" s="43" t="s">
        <v>5</v>
      </c>
      <c r="S587" s="12" t="s">
        <v>829</v>
      </c>
    </row>
    <row r="588" spans="1:19" x14ac:dyDescent="0.35">
      <c r="A588" s="4">
        <v>44618</v>
      </c>
      <c r="B588" s="5">
        <f t="shared" si="102"/>
        <v>2</v>
      </c>
      <c r="C588" s="5">
        <f t="shared" si="103"/>
        <v>2022</v>
      </c>
      <c r="D588" s="5" t="s">
        <v>620</v>
      </c>
      <c r="E588" s="5" t="s">
        <v>19</v>
      </c>
      <c r="F588" s="6" t="s">
        <v>20</v>
      </c>
      <c r="G588" s="13" t="s">
        <v>560</v>
      </c>
      <c r="H588" s="5">
        <v>1</v>
      </c>
      <c r="I588" s="5" t="s">
        <v>72</v>
      </c>
      <c r="J588" s="5">
        <v>45</v>
      </c>
      <c r="K588" s="4">
        <f t="shared" si="98"/>
        <v>44663</v>
      </c>
      <c r="L588" s="5">
        <f t="shared" si="99"/>
        <v>4</v>
      </c>
      <c r="M588" s="5">
        <f t="shared" si="100"/>
        <v>2022</v>
      </c>
      <c r="N588" s="7">
        <v>315</v>
      </c>
      <c r="O588" s="7">
        <f t="shared" si="107"/>
        <v>-315</v>
      </c>
      <c r="P588" s="7">
        <f t="shared" si="97"/>
        <v>0</v>
      </c>
      <c r="Q588" s="8">
        <f t="shared" si="106"/>
        <v>1032086.4500000001</v>
      </c>
      <c r="R588" s="43" t="s">
        <v>5</v>
      </c>
      <c r="S588" s="12" t="s">
        <v>752</v>
      </c>
    </row>
    <row r="589" spans="1:19" x14ac:dyDescent="0.35">
      <c r="A589" s="4">
        <v>44625</v>
      </c>
      <c r="B589" s="5">
        <f t="shared" si="102"/>
        <v>3</v>
      </c>
      <c r="C589" s="5">
        <f t="shared" si="103"/>
        <v>2022</v>
      </c>
      <c r="D589" s="5" t="s">
        <v>642</v>
      </c>
      <c r="E589" s="5" t="s">
        <v>482</v>
      </c>
      <c r="F589" s="6" t="s">
        <v>499</v>
      </c>
      <c r="G589" s="13" t="s">
        <v>554</v>
      </c>
      <c r="H589" s="5">
        <v>2</v>
      </c>
      <c r="I589" s="5" t="s">
        <v>5</v>
      </c>
      <c r="J589" s="5">
        <v>0</v>
      </c>
      <c r="K589" s="4">
        <f t="shared" si="98"/>
        <v>44625</v>
      </c>
      <c r="L589" s="5">
        <f t="shared" si="99"/>
        <v>3</v>
      </c>
      <c r="M589" s="5">
        <f t="shared" si="100"/>
        <v>2022</v>
      </c>
      <c r="N589" s="7">
        <v>3960</v>
      </c>
      <c r="O589" s="7">
        <f t="shared" si="107"/>
        <v>-3960</v>
      </c>
      <c r="P589" s="7">
        <f t="shared" si="97"/>
        <v>0</v>
      </c>
      <c r="Q589" s="8">
        <f t="shared" si="106"/>
        <v>1036046.4500000001</v>
      </c>
      <c r="R589" s="43" t="s">
        <v>5</v>
      </c>
      <c r="S589" s="12" t="s">
        <v>753</v>
      </c>
    </row>
    <row r="590" spans="1:19" x14ac:dyDescent="0.35">
      <c r="A590" s="4">
        <v>44625</v>
      </c>
      <c r="B590" s="5">
        <f t="shared" si="102"/>
        <v>3</v>
      </c>
      <c r="C590" s="5">
        <f t="shared" si="103"/>
        <v>2022</v>
      </c>
      <c r="D590" s="5" t="s">
        <v>642</v>
      </c>
      <c r="E590" s="5" t="s">
        <v>482</v>
      </c>
      <c r="F590" s="6" t="s">
        <v>499</v>
      </c>
      <c r="G590" s="13" t="s">
        <v>622</v>
      </c>
      <c r="H590" s="5">
        <v>8</v>
      </c>
      <c r="I590" s="5" t="s">
        <v>5</v>
      </c>
      <c r="J590" s="5">
        <v>0</v>
      </c>
      <c r="K590" s="4">
        <f t="shared" si="98"/>
        <v>44625</v>
      </c>
      <c r="L590" s="5">
        <f t="shared" si="99"/>
        <v>3</v>
      </c>
      <c r="M590" s="5">
        <f t="shared" si="100"/>
        <v>2022</v>
      </c>
      <c r="N590" s="7">
        <v>2256</v>
      </c>
      <c r="O590" s="7">
        <f t="shared" si="107"/>
        <v>-2256</v>
      </c>
      <c r="P590" s="7">
        <f t="shared" si="97"/>
        <v>0</v>
      </c>
      <c r="Q590" s="8">
        <f t="shared" si="106"/>
        <v>1038302.4500000001</v>
      </c>
      <c r="R590" s="43" t="s">
        <v>5</v>
      </c>
      <c r="S590" s="12" t="s">
        <v>753</v>
      </c>
    </row>
    <row r="591" spans="1:19" x14ac:dyDescent="0.35">
      <c r="A591" s="4">
        <v>44625</v>
      </c>
      <c r="B591" s="5">
        <f t="shared" si="102"/>
        <v>3</v>
      </c>
      <c r="C591" s="5">
        <f t="shared" si="103"/>
        <v>2022</v>
      </c>
      <c r="D591" s="5" t="s">
        <v>642</v>
      </c>
      <c r="E591" s="5" t="s">
        <v>482</v>
      </c>
      <c r="F591" s="6" t="s">
        <v>499</v>
      </c>
      <c r="G591" s="13" t="s">
        <v>387</v>
      </c>
      <c r="H591" s="5">
        <v>1</v>
      </c>
      <c r="I591" s="5" t="s">
        <v>5</v>
      </c>
      <c r="J591" s="5">
        <v>0</v>
      </c>
      <c r="K591" s="4">
        <f t="shared" si="98"/>
        <v>44625</v>
      </c>
      <c r="L591" s="5">
        <f t="shared" si="99"/>
        <v>3</v>
      </c>
      <c r="M591" s="5">
        <f t="shared" si="100"/>
        <v>2022</v>
      </c>
      <c r="N591" s="7">
        <v>85</v>
      </c>
      <c r="O591" s="7">
        <f t="shared" si="107"/>
        <v>-85</v>
      </c>
      <c r="P591" s="7">
        <f t="shared" si="97"/>
        <v>0</v>
      </c>
      <c r="Q591" s="8">
        <f t="shared" si="106"/>
        <v>1038387.4500000001</v>
      </c>
      <c r="R591" s="43" t="s">
        <v>5</v>
      </c>
      <c r="S591" s="12" t="s">
        <v>753</v>
      </c>
    </row>
    <row r="592" spans="1:19" x14ac:dyDescent="0.35">
      <c r="A592" s="4">
        <v>44628</v>
      </c>
      <c r="B592" s="5">
        <f t="shared" si="102"/>
        <v>3</v>
      </c>
      <c r="C592" s="5">
        <f t="shared" si="103"/>
        <v>2022</v>
      </c>
      <c r="D592" s="5" t="s">
        <v>643</v>
      </c>
      <c r="E592" s="5" t="s">
        <v>645</v>
      </c>
      <c r="F592" s="6" t="s">
        <v>646</v>
      </c>
      <c r="G592" s="13" t="s">
        <v>625</v>
      </c>
      <c r="H592" s="5">
        <v>1</v>
      </c>
      <c r="I592" s="5" t="s">
        <v>5</v>
      </c>
      <c r="J592" s="5">
        <v>0</v>
      </c>
      <c r="K592" s="4">
        <f t="shared" si="98"/>
        <v>44628</v>
      </c>
      <c r="L592" s="5">
        <f t="shared" si="99"/>
        <v>3</v>
      </c>
      <c r="M592" s="5">
        <f t="shared" si="100"/>
        <v>2022</v>
      </c>
      <c r="N592" s="7">
        <v>2112</v>
      </c>
      <c r="O592" s="7">
        <f t="shared" si="107"/>
        <v>-2112</v>
      </c>
      <c r="P592" s="7">
        <f t="shared" si="97"/>
        <v>0</v>
      </c>
      <c r="Q592" s="8">
        <f t="shared" si="106"/>
        <v>1040499.4500000001</v>
      </c>
      <c r="R592" s="43" t="s">
        <v>5</v>
      </c>
      <c r="S592" s="12" t="s">
        <v>677</v>
      </c>
    </row>
    <row r="593" spans="1:19" x14ac:dyDescent="0.35">
      <c r="A593" s="4">
        <v>44628</v>
      </c>
      <c r="B593" s="5">
        <f t="shared" si="102"/>
        <v>3</v>
      </c>
      <c r="C593" s="5">
        <f t="shared" si="103"/>
        <v>2022</v>
      </c>
      <c r="D593" s="5" t="s">
        <v>643</v>
      </c>
      <c r="E593" s="5" t="s">
        <v>645</v>
      </c>
      <c r="F593" s="6" t="s">
        <v>646</v>
      </c>
      <c r="G593" s="13" t="s">
        <v>647</v>
      </c>
      <c r="H593" s="5">
        <v>1</v>
      </c>
      <c r="I593" s="5" t="s">
        <v>5</v>
      </c>
      <c r="J593" s="5">
        <v>0</v>
      </c>
      <c r="K593" s="4">
        <f t="shared" si="98"/>
        <v>44628</v>
      </c>
      <c r="L593" s="5">
        <f t="shared" si="99"/>
        <v>3</v>
      </c>
      <c r="M593" s="5">
        <f t="shared" si="100"/>
        <v>2022</v>
      </c>
      <c r="N593" s="7">
        <v>320</v>
      </c>
      <c r="O593" s="7">
        <f t="shared" si="107"/>
        <v>-320</v>
      </c>
      <c r="P593" s="7">
        <f t="shared" si="97"/>
        <v>0</v>
      </c>
      <c r="Q593" s="8">
        <f t="shared" si="106"/>
        <v>1040819.4500000001</v>
      </c>
      <c r="R593" s="43" t="s">
        <v>5</v>
      </c>
      <c r="S593" s="12" t="s">
        <v>677</v>
      </c>
    </row>
    <row r="594" spans="1:19" x14ac:dyDescent="0.35">
      <c r="A594" s="4">
        <v>44628</v>
      </c>
      <c r="B594" s="5">
        <f t="shared" si="102"/>
        <v>3</v>
      </c>
      <c r="C594" s="5">
        <f t="shared" si="103"/>
        <v>2022</v>
      </c>
      <c r="D594" s="5" t="s">
        <v>643</v>
      </c>
      <c r="E594" s="5" t="s">
        <v>645</v>
      </c>
      <c r="F594" s="6" t="s">
        <v>646</v>
      </c>
      <c r="G594" s="13" t="s">
        <v>648</v>
      </c>
      <c r="H594" s="5">
        <v>1</v>
      </c>
      <c r="I594" s="5" t="s">
        <v>5</v>
      </c>
      <c r="J594" s="5">
        <v>0</v>
      </c>
      <c r="K594" s="4">
        <f t="shared" si="98"/>
        <v>44628</v>
      </c>
      <c r="L594" s="5">
        <f t="shared" si="99"/>
        <v>3</v>
      </c>
      <c r="M594" s="5">
        <f t="shared" si="100"/>
        <v>2022</v>
      </c>
      <c r="N594" s="7">
        <v>337.5</v>
      </c>
      <c r="O594" s="7">
        <f t="shared" si="107"/>
        <v>-337.5</v>
      </c>
      <c r="P594" s="7">
        <f t="shared" si="97"/>
        <v>0</v>
      </c>
      <c r="Q594" s="8">
        <f t="shared" si="106"/>
        <v>1041156.9500000001</v>
      </c>
      <c r="R594" s="43" t="s">
        <v>5</v>
      </c>
      <c r="S594" s="12" t="s">
        <v>677</v>
      </c>
    </row>
    <row r="595" spans="1:19" x14ac:dyDescent="0.35">
      <c r="A595" s="4">
        <v>44628</v>
      </c>
      <c r="B595" s="5">
        <f t="shared" si="102"/>
        <v>3</v>
      </c>
      <c r="C595" s="5">
        <f t="shared" si="103"/>
        <v>2022</v>
      </c>
      <c r="D595" s="5" t="s">
        <v>643</v>
      </c>
      <c r="E595" s="5" t="s">
        <v>645</v>
      </c>
      <c r="F595" s="6" t="s">
        <v>646</v>
      </c>
      <c r="G595" s="13" t="s">
        <v>649</v>
      </c>
      <c r="H595" s="5">
        <v>2</v>
      </c>
      <c r="I595" s="5" t="s">
        <v>5</v>
      </c>
      <c r="J595" s="5">
        <v>0</v>
      </c>
      <c r="K595" s="4">
        <f t="shared" si="98"/>
        <v>44628</v>
      </c>
      <c r="L595" s="5">
        <f t="shared" si="99"/>
        <v>3</v>
      </c>
      <c r="M595" s="5">
        <f t="shared" si="100"/>
        <v>2022</v>
      </c>
      <c r="N595" s="7">
        <v>480</v>
      </c>
      <c r="O595" s="7">
        <f t="shared" si="107"/>
        <v>-480</v>
      </c>
      <c r="P595" s="7">
        <f t="shared" si="97"/>
        <v>0</v>
      </c>
      <c r="Q595" s="8">
        <f t="shared" si="106"/>
        <v>1041636.9500000001</v>
      </c>
      <c r="R595" s="43" t="s">
        <v>5</v>
      </c>
      <c r="S595" s="12" t="s">
        <v>677</v>
      </c>
    </row>
    <row r="596" spans="1:19" x14ac:dyDescent="0.35">
      <c r="A596" s="4">
        <v>44628</v>
      </c>
      <c r="B596" s="5">
        <f t="shared" si="102"/>
        <v>3</v>
      </c>
      <c r="C596" s="5">
        <f t="shared" si="103"/>
        <v>2022</v>
      </c>
      <c r="D596" s="5" t="s">
        <v>643</v>
      </c>
      <c r="E596" s="5" t="s">
        <v>645</v>
      </c>
      <c r="F596" s="6" t="s">
        <v>646</v>
      </c>
      <c r="G596" s="13" t="s">
        <v>564</v>
      </c>
      <c r="H596" s="5">
        <v>1</v>
      </c>
      <c r="I596" s="5" t="s">
        <v>5</v>
      </c>
      <c r="J596" s="5">
        <v>0</v>
      </c>
      <c r="K596" s="4">
        <f t="shared" si="98"/>
        <v>44628</v>
      </c>
      <c r="L596" s="5">
        <f t="shared" si="99"/>
        <v>3</v>
      </c>
      <c r="M596" s="5">
        <f t="shared" si="100"/>
        <v>2022</v>
      </c>
      <c r="N596" s="7">
        <v>588</v>
      </c>
      <c r="O596" s="7">
        <f t="shared" si="107"/>
        <v>-588</v>
      </c>
      <c r="P596" s="7">
        <f t="shared" si="97"/>
        <v>0</v>
      </c>
      <c r="Q596" s="8">
        <f t="shared" si="106"/>
        <v>1042224.9500000001</v>
      </c>
      <c r="R596" s="43" t="s">
        <v>5</v>
      </c>
      <c r="S596" s="12" t="s">
        <v>677</v>
      </c>
    </row>
    <row r="597" spans="1:19" x14ac:dyDescent="0.35">
      <c r="A597" s="4">
        <v>44628</v>
      </c>
      <c r="B597" s="5">
        <f t="shared" si="102"/>
        <v>3</v>
      </c>
      <c r="C597" s="5">
        <f t="shared" si="103"/>
        <v>2022</v>
      </c>
      <c r="D597" s="5" t="s">
        <v>643</v>
      </c>
      <c r="E597" s="5" t="s">
        <v>645</v>
      </c>
      <c r="F597" s="6" t="s">
        <v>646</v>
      </c>
      <c r="G597" s="13" t="s">
        <v>560</v>
      </c>
      <c r="H597" s="5">
        <v>2</v>
      </c>
      <c r="I597" s="5" t="s">
        <v>5</v>
      </c>
      <c r="J597" s="5">
        <v>0</v>
      </c>
      <c r="K597" s="4">
        <f t="shared" si="98"/>
        <v>44628</v>
      </c>
      <c r="L597" s="5">
        <f t="shared" si="99"/>
        <v>3</v>
      </c>
      <c r="M597" s="5">
        <f t="shared" si="100"/>
        <v>2022</v>
      </c>
      <c r="N597" s="7">
        <v>588</v>
      </c>
      <c r="O597" s="7">
        <f t="shared" si="107"/>
        <v>-588</v>
      </c>
      <c r="P597" s="7">
        <f t="shared" ref="P597:P660" si="108">SUM(N597+O597)</f>
        <v>0</v>
      </c>
      <c r="Q597" s="8">
        <f t="shared" si="106"/>
        <v>1042812.9500000001</v>
      </c>
      <c r="R597" s="43" t="s">
        <v>5</v>
      </c>
      <c r="S597" s="12" t="s">
        <v>677</v>
      </c>
    </row>
    <row r="598" spans="1:19" x14ac:dyDescent="0.35">
      <c r="A598" s="4">
        <v>44628</v>
      </c>
      <c r="B598" s="5">
        <f t="shared" si="102"/>
        <v>3</v>
      </c>
      <c r="C598" s="5">
        <f t="shared" si="103"/>
        <v>2022</v>
      </c>
      <c r="D598" s="5" t="s">
        <v>643</v>
      </c>
      <c r="E598" s="5" t="s">
        <v>645</v>
      </c>
      <c r="F598" s="6" t="s">
        <v>646</v>
      </c>
      <c r="G598" s="13" t="s">
        <v>565</v>
      </c>
      <c r="H598" s="5">
        <v>1</v>
      </c>
      <c r="I598" s="5" t="s">
        <v>5</v>
      </c>
      <c r="J598" s="5">
        <v>0</v>
      </c>
      <c r="K598" s="4">
        <f t="shared" si="98"/>
        <v>44628</v>
      </c>
      <c r="L598" s="5">
        <f t="shared" si="99"/>
        <v>3</v>
      </c>
      <c r="M598" s="5">
        <f t="shared" si="100"/>
        <v>2022</v>
      </c>
      <c r="N598" s="7">
        <v>337.5</v>
      </c>
      <c r="O598" s="7">
        <f t="shared" si="107"/>
        <v>-337.5</v>
      </c>
      <c r="P598" s="7">
        <f t="shared" si="108"/>
        <v>0</v>
      </c>
      <c r="Q598" s="8">
        <f t="shared" si="106"/>
        <v>1043150.4500000001</v>
      </c>
      <c r="R598" s="43" t="s">
        <v>5</v>
      </c>
      <c r="S598" s="12" t="s">
        <v>677</v>
      </c>
    </row>
    <row r="599" spans="1:19" x14ac:dyDescent="0.35">
      <c r="A599" s="4">
        <v>44628</v>
      </c>
      <c r="B599" s="5">
        <f t="shared" si="102"/>
        <v>3</v>
      </c>
      <c r="C599" s="5">
        <f t="shared" si="103"/>
        <v>2022</v>
      </c>
      <c r="D599" s="5" t="s">
        <v>643</v>
      </c>
      <c r="E599" s="5" t="s">
        <v>645</v>
      </c>
      <c r="F599" s="6" t="s">
        <v>646</v>
      </c>
      <c r="G599" s="13" t="s">
        <v>46</v>
      </c>
      <c r="H599" s="5">
        <v>1</v>
      </c>
      <c r="I599" s="5" t="s">
        <v>5</v>
      </c>
      <c r="J599" s="5">
        <v>0</v>
      </c>
      <c r="K599" s="4">
        <f t="shared" si="98"/>
        <v>44628</v>
      </c>
      <c r="L599" s="5">
        <f t="shared" si="99"/>
        <v>3</v>
      </c>
      <c r="M599" s="5">
        <f t="shared" si="100"/>
        <v>2022</v>
      </c>
      <c r="N599" s="7">
        <v>110</v>
      </c>
      <c r="O599" s="7">
        <f t="shared" si="107"/>
        <v>-110</v>
      </c>
      <c r="P599" s="7">
        <f t="shared" si="108"/>
        <v>0</v>
      </c>
      <c r="Q599" s="8">
        <f t="shared" si="106"/>
        <v>1043260.4500000001</v>
      </c>
      <c r="R599" s="43" t="s">
        <v>5</v>
      </c>
      <c r="S599" s="12" t="s">
        <v>677</v>
      </c>
    </row>
    <row r="600" spans="1:19" x14ac:dyDescent="0.35">
      <c r="A600" s="4">
        <v>44628</v>
      </c>
      <c r="B600" s="5">
        <f t="shared" si="102"/>
        <v>3</v>
      </c>
      <c r="C600" s="5">
        <f t="shared" si="103"/>
        <v>2022</v>
      </c>
      <c r="D600" s="5" t="s">
        <v>644</v>
      </c>
      <c r="E600" s="5" t="s">
        <v>63</v>
      </c>
      <c r="F600" s="6" t="s">
        <v>64</v>
      </c>
      <c r="G600" s="13" t="s">
        <v>562</v>
      </c>
      <c r="H600" s="5">
        <v>6</v>
      </c>
      <c r="I600" s="5" t="s">
        <v>50</v>
      </c>
      <c r="J600" s="5">
        <v>120</v>
      </c>
      <c r="K600" s="4">
        <f t="shared" ref="K600:K663" si="109">A600+J600</f>
        <v>44748</v>
      </c>
      <c r="L600" s="5">
        <f t="shared" si="99"/>
        <v>7</v>
      </c>
      <c r="M600" s="5">
        <f t="shared" si="100"/>
        <v>2022</v>
      </c>
      <c r="N600" s="7">
        <v>11880</v>
      </c>
      <c r="O600" s="7">
        <f t="shared" si="107"/>
        <v>-11880</v>
      </c>
      <c r="P600" s="7">
        <f t="shared" si="108"/>
        <v>0</v>
      </c>
      <c r="Q600" s="8">
        <f t="shared" si="106"/>
        <v>1055140.4500000002</v>
      </c>
      <c r="R600" s="43" t="s">
        <v>91</v>
      </c>
      <c r="S600" s="12" t="s">
        <v>862</v>
      </c>
    </row>
    <row r="601" spans="1:19" x14ac:dyDescent="0.35">
      <c r="A601" s="4">
        <v>44628</v>
      </c>
      <c r="B601" s="5">
        <f t="shared" si="102"/>
        <v>3</v>
      </c>
      <c r="C601" s="5">
        <f t="shared" si="103"/>
        <v>2022</v>
      </c>
      <c r="D601" s="5" t="s">
        <v>644</v>
      </c>
      <c r="E601" s="5" t="s">
        <v>63</v>
      </c>
      <c r="F601" s="6" t="s">
        <v>64</v>
      </c>
      <c r="G601" s="13" t="s">
        <v>622</v>
      </c>
      <c r="H601" s="5">
        <v>10</v>
      </c>
      <c r="I601" s="5" t="s">
        <v>50</v>
      </c>
      <c r="J601" s="5">
        <v>120</v>
      </c>
      <c r="K601" s="4">
        <f t="shared" si="109"/>
        <v>44748</v>
      </c>
      <c r="L601" s="5">
        <f t="shared" si="99"/>
        <v>7</v>
      </c>
      <c r="M601" s="5">
        <f t="shared" si="100"/>
        <v>2022</v>
      </c>
      <c r="N601" s="7">
        <v>2850</v>
      </c>
      <c r="O601" s="7">
        <f t="shared" si="107"/>
        <v>-2850</v>
      </c>
      <c r="P601" s="7">
        <f t="shared" si="108"/>
        <v>0</v>
      </c>
      <c r="Q601" s="8">
        <f t="shared" si="106"/>
        <v>1057990.4500000002</v>
      </c>
      <c r="R601" s="43" t="s">
        <v>91</v>
      </c>
      <c r="S601" s="12" t="s">
        <v>862</v>
      </c>
    </row>
    <row r="602" spans="1:19" x14ac:dyDescent="0.35">
      <c r="A602" s="4">
        <v>44628</v>
      </c>
      <c r="B602" s="5">
        <f t="shared" si="102"/>
        <v>3</v>
      </c>
      <c r="C602" s="5">
        <f t="shared" si="103"/>
        <v>2022</v>
      </c>
      <c r="D602" s="5" t="s">
        <v>644</v>
      </c>
      <c r="E602" s="5" t="s">
        <v>63</v>
      </c>
      <c r="F602" s="6" t="s">
        <v>64</v>
      </c>
      <c r="G602" s="13" t="s">
        <v>66</v>
      </c>
      <c r="H602" s="5">
        <v>10</v>
      </c>
      <c r="I602" s="5" t="s">
        <v>50</v>
      </c>
      <c r="J602" s="5">
        <v>120</v>
      </c>
      <c r="K602" s="4">
        <f t="shared" si="109"/>
        <v>44748</v>
      </c>
      <c r="L602" s="5">
        <f t="shared" si="99"/>
        <v>7</v>
      </c>
      <c r="M602" s="5">
        <f t="shared" si="100"/>
        <v>2022</v>
      </c>
      <c r="N602" s="7">
        <v>550</v>
      </c>
      <c r="O602" s="7">
        <f t="shared" si="107"/>
        <v>-550</v>
      </c>
      <c r="P602" s="7">
        <f t="shared" si="108"/>
        <v>0</v>
      </c>
      <c r="Q602" s="8">
        <f t="shared" si="106"/>
        <v>1058540.4500000002</v>
      </c>
      <c r="R602" s="43" t="s">
        <v>91</v>
      </c>
      <c r="S602" s="12" t="s">
        <v>862</v>
      </c>
    </row>
    <row r="603" spans="1:19" x14ac:dyDescent="0.35">
      <c r="A603" s="4">
        <v>44629</v>
      </c>
      <c r="B603" s="5">
        <f t="shared" si="102"/>
        <v>3</v>
      </c>
      <c r="C603" s="5">
        <f t="shared" si="103"/>
        <v>2022</v>
      </c>
      <c r="D603" s="5" t="s">
        <v>651</v>
      </c>
      <c r="E603" s="5" t="s">
        <v>645</v>
      </c>
      <c r="F603" s="6" t="s">
        <v>646</v>
      </c>
      <c r="G603" s="13" t="s">
        <v>66</v>
      </c>
      <c r="H603" s="5">
        <v>1</v>
      </c>
      <c r="I603" s="5" t="s">
        <v>5</v>
      </c>
      <c r="J603" s="5">
        <v>0</v>
      </c>
      <c r="K603" s="4">
        <f t="shared" si="109"/>
        <v>44629</v>
      </c>
      <c r="L603" s="5">
        <f t="shared" si="99"/>
        <v>3</v>
      </c>
      <c r="M603" s="5">
        <f t="shared" si="100"/>
        <v>2022</v>
      </c>
      <c r="N603" s="7">
        <v>65</v>
      </c>
      <c r="O603" s="7">
        <f t="shared" si="107"/>
        <v>-65</v>
      </c>
      <c r="P603" s="7">
        <f t="shared" si="108"/>
        <v>0</v>
      </c>
      <c r="Q603" s="8">
        <f t="shared" si="106"/>
        <v>1058605.4500000002</v>
      </c>
      <c r="R603" s="43" t="s">
        <v>5</v>
      </c>
      <c r="S603" s="12" t="s">
        <v>677</v>
      </c>
    </row>
    <row r="604" spans="1:19" x14ac:dyDescent="0.35">
      <c r="A604" s="4">
        <v>44631</v>
      </c>
      <c r="B604" s="5">
        <f t="shared" si="102"/>
        <v>3</v>
      </c>
      <c r="C604" s="5">
        <f t="shared" si="103"/>
        <v>2022</v>
      </c>
      <c r="D604" s="5" t="s">
        <v>652</v>
      </c>
      <c r="E604" s="5" t="s">
        <v>406</v>
      </c>
      <c r="F604" s="6" t="s">
        <v>407</v>
      </c>
      <c r="G604" s="13" t="s">
        <v>569</v>
      </c>
      <c r="H604" s="5">
        <v>2</v>
      </c>
      <c r="I604" s="5" t="s">
        <v>5</v>
      </c>
      <c r="J604" s="5">
        <v>0</v>
      </c>
      <c r="K604" s="4">
        <f t="shared" si="109"/>
        <v>44631</v>
      </c>
      <c r="L604" s="5">
        <f t="shared" si="99"/>
        <v>3</v>
      </c>
      <c r="M604" s="5">
        <f t="shared" si="100"/>
        <v>2022</v>
      </c>
      <c r="N604" s="7">
        <v>4136</v>
      </c>
      <c r="O604" s="7">
        <f t="shared" si="107"/>
        <v>-4136</v>
      </c>
      <c r="P604" s="7">
        <f t="shared" si="108"/>
        <v>0</v>
      </c>
      <c r="Q604" s="8">
        <f t="shared" si="106"/>
        <v>1062741.4500000002</v>
      </c>
      <c r="R604" s="43" t="s">
        <v>5</v>
      </c>
      <c r="S604" s="12" t="s">
        <v>811</v>
      </c>
    </row>
    <row r="605" spans="1:19" x14ac:dyDescent="0.35">
      <c r="A605" s="4">
        <v>44631</v>
      </c>
      <c r="B605" s="5">
        <f t="shared" si="102"/>
        <v>3</v>
      </c>
      <c r="C605" s="5">
        <f t="shared" si="103"/>
        <v>2022</v>
      </c>
      <c r="D605" s="5" t="s">
        <v>652</v>
      </c>
      <c r="E605" s="5" t="s">
        <v>406</v>
      </c>
      <c r="F605" s="6" t="s">
        <v>407</v>
      </c>
      <c r="G605" s="13" t="s">
        <v>486</v>
      </c>
      <c r="H605" s="5">
        <v>3</v>
      </c>
      <c r="I605" s="5" t="s">
        <v>5</v>
      </c>
      <c r="J605" s="5">
        <v>0</v>
      </c>
      <c r="K605" s="4">
        <f t="shared" si="109"/>
        <v>44631</v>
      </c>
      <c r="L605" s="5">
        <f t="shared" si="99"/>
        <v>3</v>
      </c>
      <c r="M605" s="5">
        <f t="shared" si="100"/>
        <v>2022</v>
      </c>
      <c r="N605" s="7">
        <v>1571.3999999999999</v>
      </c>
      <c r="O605" s="7">
        <f t="shared" si="107"/>
        <v>-1571.3999999999999</v>
      </c>
      <c r="P605" s="7">
        <f t="shared" si="108"/>
        <v>0</v>
      </c>
      <c r="Q605" s="8">
        <f t="shared" si="106"/>
        <v>1064312.8500000001</v>
      </c>
      <c r="R605" s="43" t="s">
        <v>5</v>
      </c>
      <c r="S605" s="12" t="s">
        <v>811</v>
      </c>
    </row>
    <row r="606" spans="1:19" x14ac:dyDescent="0.35">
      <c r="A606" s="4">
        <v>44631</v>
      </c>
      <c r="B606" s="5">
        <f t="shared" si="102"/>
        <v>3</v>
      </c>
      <c r="C606" s="5">
        <f t="shared" si="103"/>
        <v>2022</v>
      </c>
      <c r="D606" s="5" t="s">
        <v>652</v>
      </c>
      <c r="E606" s="5" t="s">
        <v>406</v>
      </c>
      <c r="F606" s="6" t="s">
        <v>407</v>
      </c>
      <c r="G606" s="13" t="s">
        <v>66</v>
      </c>
      <c r="H606" s="5">
        <v>5</v>
      </c>
      <c r="I606" s="5" t="s">
        <v>5</v>
      </c>
      <c r="J606" s="5">
        <v>0</v>
      </c>
      <c r="K606" s="4">
        <f t="shared" si="109"/>
        <v>44631</v>
      </c>
      <c r="L606" s="5">
        <f t="shared" si="99"/>
        <v>3</v>
      </c>
      <c r="M606" s="5">
        <f t="shared" si="100"/>
        <v>2022</v>
      </c>
      <c r="N606" s="7">
        <v>312.5</v>
      </c>
      <c r="O606" s="7">
        <f t="shared" si="107"/>
        <v>-312.5</v>
      </c>
      <c r="P606" s="7">
        <f t="shared" si="108"/>
        <v>0</v>
      </c>
      <c r="Q606" s="8">
        <f t="shared" si="106"/>
        <v>1064625.3500000001</v>
      </c>
      <c r="R606" s="43" t="s">
        <v>5</v>
      </c>
      <c r="S606" s="12" t="s">
        <v>811</v>
      </c>
    </row>
    <row r="607" spans="1:19" x14ac:dyDescent="0.35">
      <c r="A607" s="4">
        <v>44631</v>
      </c>
      <c r="B607" s="5">
        <f t="shared" si="102"/>
        <v>3</v>
      </c>
      <c r="C607" s="5">
        <f t="shared" si="103"/>
        <v>2022</v>
      </c>
      <c r="D607" s="5" t="s">
        <v>652</v>
      </c>
      <c r="E607" s="5" t="s">
        <v>406</v>
      </c>
      <c r="F607" s="6" t="s">
        <v>407</v>
      </c>
      <c r="G607" s="13" t="s">
        <v>298</v>
      </c>
      <c r="H607" s="5">
        <v>1</v>
      </c>
      <c r="I607" s="5" t="s">
        <v>5</v>
      </c>
      <c r="J607" s="5">
        <v>0</v>
      </c>
      <c r="K607" s="4">
        <f t="shared" si="109"/>
        <v>44631</v>
      </c>
      <c r="L607" s="5">
        <f t="shared" ref="L607:L670" si="110">MONTH(K607)</f>
        <v>3</v>
      </c>
      <c r="M607" s="5">
        <f t="shared" ref="M607:M670" si="111">YEAR(K607)</f>
        <v>2022</v>
      </c>
      <c r="N607" s="7">
        <v>360</v>
      </c>
      <c r="O607" s="7">
        <f t="shared" si="107"/>
        <v>-360</v>
      </c>
      <c r="P607" s="7">
        <f t="shared" si="108"/>
        <v>0</v>
      </c>
      <c r="Q607" s="8">
        <f t="shared" si="106"/>
        <v>1064985.3500000001</v>
      </c>
      <c r="R607" s="43" t="s">
        <v>5</v>
      </c>
      <c r="S607" s="12" t="s">
        <v>811</v>
      </c>
    </row>
    <row r="608" spans="1:19" x14ac:dyDescent="0.35">
      <c r="A608" s="4">
        <v>44632</v>
      </c>
      <c r="B608" s="5">
        <f t="shared" si="102"/>
        <v>3</v>
      </c>
      <c r="C608" s="5">
        <f t="shared" si="103"/>
        <v>2022</v>
      </c>
      <c r="D608" s="5" t="s">
        <v>653</v>
      </c>
      <c r="E608" s="5" t="s">
        <v>645</v>
      </c>
      <c r="F608" s="6" t="s">
        <v>646</v>
      </c>
      <c r="G608" s="13" t="s">
        <v>298</v>
      </c>
      <c r="H608" s="5">
        <v>1</v>
      </c>
      <c r="I608" s="5" t="s">
        <v>5</v>
      </c>
      <c r="J608" s="5">
        <v>0</v>
      </c>
      <c r="K608" s="4">
        <f t="shared" si="109"/>
        <v>44632</v>
      </c>
      <c r="L608" s="5">
        <f t="shared" si="110"/>
        <v>3</v>
      </c>
      <c r="M608" s="5">
        <f t="shared" si="111"/>
        <v>2022</v>
      </c>
      <c r="N608" s="7">
        <v>390</v>
      </c>
      <c r="O608" s="7">
        <f t="shared" si="107"/>
        <v>-390</v>
      </c>
      <c r="P608" s="7">
        <f t="shared" si="108"/>
        <v>0</v>
      </c>
      <c r="Q608" s="8">
        <f t="shared" si="106"/>
        <v>1065375.3500000001</v>
      </c>
      <c r="R608" s="43" t="s">
        <v>5</v>
      </c>
      <c r="S608" s="12" t="s">
        <v>677</v>
      </c>
    </row>
    <row r="609" spans="1:19" x14ac:dyDescent="0.35">
      <c r="A609" s="4">
        <v>44632</v>
      </c>
      <c r="B609" s="5">
        <f t="shared" si="102"/>
        <v>3</v>
      </c>
      <c r="C609" s="5">
        <f t="shared" si="103"/>
        <v>2022</v>
      </c>
      <c r="D609" s="5" t="s">
        <v>654</v>
      </c>
      <c r="E609" s="5" t="s">
        <v>42</v>
      </c>
      <c r="F609" s="6" t="s">
        <v>43</v>
      </c>
      <c r="G609" s="13" t="s">
        <v>562</v>
      </c>
      <c r="H609" s="5">
        <v>1</v>
      </c>
      <c r="I609" s="5" t="s">
        <v>5</v>
      </c>
      <c r="J609" s="5">
        <v>0</v>
      </c>
      <c r="K609" s="4">
        <f t="shared" si="109"/>
        <v>44632</v>
      </c>
      <c r="L609" s="5">
        <f t="shared" si="110"/>
        <v>3</v>
      </c>
      <c r="M609" s="5">
        <f t="shared" si="111"/>
        <v>2022</v>
      </c>
      <c r="N609" s="7">
        <v>2068</v>
      </c>
      <c r="O609" s="7">
        <f>SUM(-N609)</f>
        <v>-2068</v>
      </c>
      <c r="P609" s="7">
        <f t="shared" si="108"/>
        <v>0</v>
      </c>
      <c r="Q609" s="8">
        <f t="shared" si="106"/>
        <v>1067443.3500000001</v>
      </c>
      <c r="R609" s="43" t="s">
        <v>5</v>
      </c>
      <c r="S609" s="12" t="s">
        <v>755</v>
      </c>
    </row>
    <row r="610" spans="1:19" x14ac:dyDescent="0.35">
      <c r="A610" s="4">
        <v>44634</v>
      </c>
      <c r="B610" s="5">
        <f t="shared" si="102"/>
        <v>3</v>
      </c>
      <c r="C610" s="5">
        <f t="shared" si="103"/>
        <v>2022</v>
      </c>
      <c r="D610" s="5" t="s">
        <v>655</v>
      </c>
      <c r="E610" s="5" t="s">
        <v>415</v>
      </c>
      <c r="F610" s="6" t="s">
        <v>416</v>
      </c>
      <c r="G610" s="13" t="s">
        <v>554</v>
      </c>
      <c r="H610" s="5">
        <v>1</v>
      </c>
      <c r="I610" s="5" t="s">
        <v>5</v>
      </c>
      <c r="J610" s="5">
        <v>0</v>
      </c>
      <c r="K610" s="4">
        <f t="shared" si="109"/>
        <v>44634</v>
      </c>
      <c r="L610" s="5">
        <f t="shared" si="110"/>
        <v>3</v>
      </c>
      <c r="M610" s="5">
        <f t="shared" si="111"/>
        <v>2022</v>
      </c>
      <c r="N610" s="7">
        <v>2090</v>
      </c>
      <c r="O610" s="7">
        <f>-510.3-1579.7</f>
        <v>-2090</v>
      </c>
      <c r="P610" s="7">
        <f t="shared" si="108"/>
        <v>0</v>
      </c>
      <c r="Q610" s="8">
        <f t="shared" si="106"/>
        <v>1069533.3500000001</v>
      </c>
      <c r="R610" s="43" t="s">
        <v>5</v>
      </c>
      <c r="S610" s="12" t="s">
        <v>832</v>
      </c>
    </row>
    <row r="611" spans="1:19" x14ac:dyDescent="0.35">
      <c r="A611" s="4">
        <v>44634</v>
      </c>
      <c r="B611" s="5">
        <f t="shared" si="102"/>
        <v>3</v>
      </c>
      <c r="C611" s="5">
        <f t="shared" si="103"/>
        <v>2022</v>
      </c>
      <c r="D611" s="5" t="s">
        <v>655</v>
      </c>
      <c r="E611" s="5" t="s">
        <v>415</v>
      </c>
      <c r="F611" s="6" t="s">
        <v>416</v>
      </c>
      <c r="G611" s="13" t="s">
        <v>564</v>
      </c>
      <c r="H611" s="5">
        <v>1</v>
      </c>
      <c r="I611" s="5" t="s">
        <v>5</v>
      </c>
      <c r="J611" s="5">
        <v>0</v>
      </c>
      <c r="K611" s="4">
        <f t="shared" si="109"/>
        <v>44634</v>
      </c>
      <c r="L611" s="5">
        <f t="shared" si="110"/>
        <v>3</v>
      </c>
      <c r="M611" s="5">
        <f t="shared" si="111"/>
        <v>2022</v>
      </c>
      <c r="N611" s="7">
        <v>588</v>
      </c>
      <c r="O611" s="7">
        <f t="shared" ref="O611:O616" si="112">-N611</f>
        <v>-588</v>
      </c>
      <c r="P611" s="7">
        <f t="shared" si="108"/>
        <v>0</v>
      </c>
      <c r="Q611" s="8">
        <f t="shared" si="106"/>
        <v>1070121.3500000001</v>
      </c>
      <c r="R611" s="43" t="s">
        <v>5</v>
      </c>
      <c r="S611" s="12" t="s">
        <v>831</v>
      </c>
    </row>
    <row r="612" spans="1:19" x14ac:dyDescent="0.35">
      <c r="A612" s="4">
        <v>44634</v>
      </c>
      <c r="B612" s="5">
        <f t="shared" si="102"/>
        <v>3</v>
      </c>
      <c r="C612" s="5">
        <f t="shared" si="103"/>
        <v>2022</v>
      </c>
      <c r="D612" s="5" t="s">
        <v>655</v>
      </c>
      <c r="E612" s="5" t="s">
        <v>415</v>
      </c>
      <c r="F612" s="6" t="s">
        <v>416</v>
      </c>
      <c r="G612" s="13" t="s">
        <v>565</v>
      </c>
      <c r="H612" s="5">
        <v>1</v>
      </c>
      <c r="I612" s="5" t="s">
        <v>5</v>
      </c>
      <c r="J612" s="5">
        <v>0</v>
      </c>
      <c r="K612" s="4">
        <f t="shared" si="109"/>
        <v>44634</v>
      </c>
      <c r="L612" s="5">
        <f t="shared" si="110"/>
        <v>3</v>
      </c>
      <c r="M612" s="5">
        <f t="shared" si="111"/>
        <v>2022</v>
      </c>
      <c r="N612" s="7">
        <v>351</v>
      </c>
      <c r="O612" s="7">
        <f t="shared" si="112"/>
        <v>-351</v>
      </c>
      <c r="P612" s="7">
        <f t="shared" si="108"/>
        <v>0</v>
      </c>
      <c r="Q612" s="8">
        <f t="shared" si="106"/>
        <v>1070472.3500000001</v>
      </c>
      <c r="R612" s="43" t="s">
        <v>5</v>
      </c>
      <c r="S612" s="12" t="s">
        <v>831</v>
      </c>
    </row>
    <row r="613" spans="1:19" x14ac:dyDescent="0.35">
      <c r="A613" s="4">
        <v>44635</v>
      </c>
      <c r="B613" s="5">
        <f t="shared" si="102"/>
        <v>3</v>
      </c>
      <c r="C613" s="5">
        <f t="shared" si="103"/>
        <v>2022</v>
      </c>
      <c r="D613" s="5" t="s">
        <v>656</v>
      </c>
      <c r="E613" s="5" t="s">
        <v>63</v>
      </c>
      <c r="F613" s="6" t="s">
        <v>64</v>
      </c>
      <c r="G613" s="13" t="s">
        <v>562</v>
      </c>
      <c r="H613" s="5">
        <v>6</v>
      </c>
      <c r="I613" s="5" t="s">
        <v>50</v>
      </c>
      <c r="J613" s="5">
        <v>120</v>
      </c>
      <c r="K613" s="4">
        <f t="shared" si="109"/>
        <v>44755</v>
      </c>
      <c r="L613" s="5">
        <f t="shared" si="110"/>
        <v>7</v>
      </c>
      <c r="M613" s="5">
        <f t="shared" si="111"/>
        <v>2022</v>
      </c>
      <c r="N613" s="7">
        <v>11880</v>
      </c>
      <c r="O613" s="7">
        <f t="shared" si="112"/>
        <v>-11880</v>
      </c>
      <c r="P613" s="7">
        <f t="shared" si="108"/>
        <v>0</v>
      </c>
      <c r="Q613" s="8">
        <f t="shared" si="106"/>
        <v>1082352.3500000001</v>
      </c>
      <c r="R613" s="43" t="s">
        <v>5</v>
      </c>
      <c r="S613" s="12" t="s">
        <v>862</v>
      </c>
    </row>
    <row r="614" spans="1:19" x14ac:dyDescent="0.35">
      <c r="A614" s="4">
        <v>44635</v>
      </c>
      <c r="B614" s="5">
        <f t="shared" si="102"/>
        <v>3</v>
      </c>
      <c r="C614" s="5">
        <f t="shared" si="103"/>
        <v>2022</v>
      </c>
      <c r="D614" s="5" t="s">
        <v>656</v>
      </c>
      <c r="E614" s="5" t="s">
        <v>63</v>
      </c>
      <c r="F614" s="6" t="s">
        <v>64</v>
      </c>
      <c r="G614" s="13" t="s">
        <v>622</v>
      </c>
      <c r="H614" s="5">
        <v>5</v>
      </c>
      <c r="I614" s="5" t="s">
        <v>50</v>
      </c>
      <c r="J614" s="5">
        <v>120</v>
      </c>
      <c r="K614" s="4">
        <f t="shared" si="109"/>
        <v>44755</v>
      </c>
      <c r="L614" s="5">
        <f t="shared" si="110"/>
        <v>7</v>
      </c>
      <c r="M614" s="5">
        <f t="shared" si="111"/>
        <v>2022</v>
      </c>
      <c r="N614" s="7">
        <v>1425</v>
      </c>
      <c r="O614" s="7">
        <f t="shared" si="112"/>
        <v>-1425</v>
      </c>
      <c r="P614" s="7">
        <f t="shared" si="108"/>
        <v>0</v>
      </c>
      <c r="Q614" s="8">
        <f t="shared" si="106"/>
        <v>1083777.3500000001</v>
      </c>
      <c r="R614" s="43" t="s">
        <v>5</v>
      </c>
      <c r="S614" s="12" t="s">
        <v>862</v>
      </c>
    </row>
    <row r="615" spans="1:19" x14ac:dyDescent="0.35">
      <c r="A615" s="4">
        <v>44635</v>
      </c>
      <c r="B615" s="5">
        <f t="shared" si="102"/>
        <v>3</v>
      </c>
      <c r="C615" s="5">
        <f t="shared" si="103"/>
        <v>2022</v>
      </c>
      <c r="D615" s="5" t="s">
        <v>656</v>
      </c>
      <c r="E615" s="5" t="s">
        <v>63</v>
      </c>
      <c r="F615" s="6" t="s">
        <v>64</v>
      </c>
      <c r="G615" s="13" t="s">
        <v>243</v>
      </c>
      <c r="H615" s="5">
        <v>2</v>
      </c>
      <c r="I615" s="5" t="s">
        <v>50</v>
      </c>
      <c r="J615" s="5">
        <v>120</v>
      </c>
      <c r="K615" s="4">
        <f t="shared" si="109"/>
        <v>44755</v>
      </c>
      <c r="L615" s="5">
        <f t="shared" si="110"/>
        <v>7</v>
      </c>
      <c r="M615" s="5">
        <f t="shared" si="111"/>
        <v>2022</v>
      </c>
      <c r="N615" s="7">
        <v>880</v>
      </c>
      <c r="O615" s="7">
        <f t="shared" si="112"/>
        <v>-880</v>
      </c>
      <c r="P615" s="7">
        <f t="shared" si="108"/>
        <v>0</v>
      </c>
      <c r="Q615" s="8">
        <f t="shared" si="106"/>
        <v>1084657.3500000001</v>
      </c>
      <c r="R615" s="43" t="s">
        <v>5</v>
      </c>
      <c r="S615" s="12" t="s">
        <v>862</v>
      </c>
    </row>
    <row r="616" spans="1:19" x14ac:dyDescent="0.35">
      <c r="A616" s="4">
        <v>44635</v>
      </c>
      <c r="B616" s="5">
        <f t="shared" si="102"/>
        <v>3</v>
      </c>
      <c r="C616" s="5">
        <f t="shared" si="103"/>
        <v>2022</v>
      </c>
      <c r="D616" s="5" t="s">
        <v>657</v>
      </c>
      <c r="E616" s="5" t="s">
        <v>415</v>
      </c>
      <c r="F616" s="6" t="s">
        <v>416</v>
      </c>
      <c r="G616" s="13" t="s">
        <v>554</v>
      </c>
      <c r="H616" s="5">
        <v>3</v>
      </c>
      <c r="I616" s="5" t="s">
        <v>5</v>
      </c>
      <c r="J616" s="5">
        <v>0</v>
      </c>
      <c r="K616" s="4">
        <f t="shared" si="109"/>
        <v>44635</v>
      </c>
      <c r="L616" s="5">
        <f t="shared" si="110"/>
        <v>3</v>
      </c>
      <c r="M616" s="5">
        <f t="shared" si="111"/>
        <v>2022</v>
      </c>
      <c r="N616" s="7">
        <v>6270</v>
      </c>
      <c r="O616" s="7">
        <f t="shared" si="112"/>
        <v>-6270</v>
      </c>
      <c r="P616" s="7">
        <f t="shared" si="108"/>
        <v>0</v>
      </c>
      <c r="Q616" s="8">
        <f t="shared" si="106"/>
        <v>1090927.3500000001</v>
      </c>
      <c r="R616" s="43" t="s">
        <v>5</v>
      </c>
      <c r="S616" s="12" t="s">
        <v>831</v>
      </c>
    </row>
    <row r="617" spans="1:19" x14ac:dyDescent="0.35">
      <c r="A617" s="4">
        <v>44635</v>
      </c>
      <c r="B617" s="5">
        <f t="shared" si="102"/>
        <v>3</v>
      </c>
      <c r="C617" s="5">
        <f t="shared" si="103"/>
        <v>2022</v>
      </c>
      <c r="D617" s="5" t="s">
        <v>657</v>
      </c>
      <c r="E617" s="5" t="s">
        <v>415</v>
      </c>
      <c r="F617" s="6" t="s">
        <v>416</v>
      </c>
      <c r="G617" s="13" t="s">
        <v>564</v>
      </c>
      <c r="H617" s="5">
        <v>6</v>
      </c>
      <c r="I617" s="5" t="s">
        <v>5</v>
      </c>
      <c r="J617" s="5">
        <v>0</v>
      </c>
      <c r="K617" s="4">
        <f t="shared" si="109"/>
        <v>44635</v>
      </c>
      <c r="L617" s="5">
        <f t="shared" si="110"/>
        <v>3</v>
      </c>
      <c r="M617" s="5">
        <f t="shared" si="111"/>
        <v>2022</v>
      </c>
      <c r="N617" s="7">
        <v>3528</v>
      </c>
      <c r="O617" s="7">
        <f>-1211.3-2316.7</f>
        <v>-3528</v>
      </c>
      <c r="P617" s="7">
        <f t="shared" si="108"/>
        <v>0</v>
      </c>
      <c r="Q617" s="8">
        <f t="shared" si="106"/>
        <v>1094455.3500000001</v>
      </c>
      <c r="R617" s="43" t="s">
        <v>5</v>
      </c>
      <c r="S617" s="12" t="s">
        <v>834</v>
      </c>
    </row>
    <row r="618" spans="1:19" x14ac:dyDescent="0.35">
      <c r="A618" s="4">
        <v>44635</v>
      </c>
      <c r="B618" s="5">
        <f t="shared" si="102"/>
        <v>3</v>
      </c>
      <c r="C618" s="5">
        <f t="shared" si="103"/>
        <v>2022</v>
      </c>
      <c r="D618" s="5" t="s">
        <v>657</v>
      </c>
      <c r="E618" s="5" t="s">
        <v>415</v>
      </c>
      <c r="F618" s="6" t="s">
        <v>416</v>
      </c>
      <c r="G618" s="13" t="s">
        <v>565</v>
      </c>
      <c r="H618" s="5">
        <v>1</v>
      </c>
      <c r="I618" s="5" t="s">
        <v>5</v>
      </c>
      <c r="J618" s="5">
        <v>0</v>
      </c>
      <c r="K618" s="4">
        <f t="shared" si="109"/>
        <v>44635</v>
      </c>
      <c r="L618" s="5">
        <f t="shared" si="110"/>
        <v>3</v>
      </c>
      <c r="M618" s="5">
        <f t="shared" si="111"/>
        <v>2022</v>
      </c>
      <c r="N618" s="7">
        <v>351</v>
      </c>
      <c r="O618" s="7">
        <f>-N618</f>
        <v>-351</v>
      </c>
      <c r="P618" s="7">
        <f t="shared" si="108"/>
        <v>0</v>
      </c>
      <c r="Q618" s="8">
        <f t="shared" si="106"/>
        <v>1094806.3500000001</v>
      </c>
      <c r="R618" s="43" t="s">
        <v>5</v>
      </c>
      <c r="S618" s="12" t="s">
        <v>833</v>
      </c>
    </row>
    <row r="619" spans="1:19" x14ac:dyDescent="0.35">
      <c r="A619" s="4">
        <v>44635</v>
      </c>
      <c r="B619" s="5">
        <f t="shared" si="102"/>
        <v>3</v>
      </c>
      <c r="C619" s="5">
        <f t="shared" si="103"/>
        <v>2022</v>
      </c>
      <c r="D619" s="5" t="s">
        <v>657</v>
      </c>
      <c r="E619" s="5" t="s">
        <v>415</v>
      </c>
      <c r="F619" s="6" t="s">
        <v>416</v>
      </c>
      <c r="G619" s="13" t="s">
        <v>264</v>
      </c>
      <c r="H619" s="5">
        <v>3</v>
      </c>
      <c r="I619" s="5" t="s">
        <v>5</v>
      </c>
      <c r="J619" s="5">
        <v>0</v>
      </c>
      <c r="K619" s="4">
        <f t="shared" si="109"/>
        <v>44635</v>
      </c>
      <c r="L619" s="5">
        <f t="shared" si="110"/>
        <v>3</v>
      </c>
      <c r="M619" s="5">
        <f t="shared" si="111"/>
        <v>2022</v>
      </c>
      <c r="N619" s="7">
        <v>936</v>
      </c>
      <c r="O619" s="7">
        <f>-N619</f>
        <v>-936</v>
      </c>
      <c r="P619" s="7">
        <f t="shared" si="108"/>
        <v>0</v>
      </c>
      <c r="Q619" s="8">
        <f t="shared" si="106"/>
        <v>1095742.3500000001</v>
      </c>
      <c r="R619" s="43" t="s">
        <v>5</v>
      </c>
      <c r="S619" s="12" t="s">
        <v>833</v>
      </c>
    </row>
    <row r="620" spans="1:19" x14ac:dyDescent="0.35">
      <c r="A620" s="4">
        <v>44635</v>
      </c>
      <c r="B620" s="5">
        <f t="shared" si="102"/>
        <v>3</v>
      </c>
      <c r="C620" s="5">
        <f t="shared" si="103"/>
        <v>2022</v>
      </c>
      <c r="D620" s="5" t="s">
        <v>657</v>
      </c>
      <c r="E620" s="5" t="s">
        <v>415</v>
      </c>
      <c r="F620" s="6" t="s">
        <v>416</v>
      </c>
      <c r="G620" s="13" t="s">
        <v>387</v>
      </c>
      <c r="H620" s="5">
        <v>4</v>
      </c>
      <c r="I620" s="5" t="s">
        <v>5</v>
      </c>
      <c r="J620" s="5">
        <v>0</v>
      </c>
      <c r="K620" s="4">
        <f t="shared" si="109"/>
        <v>44635</v>
      </c>
      <c r="L620" s="5">
        <f t="shared" si="110"/>
        <v>3</v>
      </c>
      <c r="M620" s="5">
        <f t="shared" si="111"/>
        <v>2022</v>
      </c>
      <c r="N620" s="7">
        <v>340</v>
      </c>
      <c r="O620" s="7">
        <f>-N620</f>
        <v>-340</v>
      </c>
      <c r="P620" s="7">
        <f t="shared" si="108"/>
        <v>0</v>
      </c>
      <c r="Q620" s="8">
        <f t="shared" si="106"/>
        <v>1096082.3500000001</v>
      </c>
      <c r="R620" s="43" t="s">
        <v>5</v>
      </c>
      <c r="S620" s="12" t="s">
        <v>833</v>
      </c>
    </row>
    <row r="621" spans="1:19" x14ac:dyDescent="0.35">
      <c r="A621" s="4">
        <v>44637</v>
      </c>
      <c r="B621" s="5">
        <f t="shared" ref="B621:B684" si="113">MONTH(A621)</f>
        <v>3</v>
      </c>
      <c r="C621" s="5">
        <f t="shared" ref="C621:C684" si="114">YEAR(A621)</f>
        <v>2022</v>
      </c>
      <c r="D621" s="5" t="s">
        <v>658</v>
      </c>
      <c r="E621" s="5" t="s">
        <v>406</v>
      </c>
      <c r="F621" s="6" t="s">
        <v>407</v>
      </c>
      <c r="G621" s="13" t="s">
        <v>575</v>
      </c>
      <c r="H621" s="5">
        <v>3</v>
      </c>
      <c r="I621" s="5" t="s">
        <v>5</v>
      </c>
      <c r="J621" s="5">
        <v>0</v>
      </c>
      <c r="K621" s="4">
        <f t="shared" si="109"/>
        <v>44637</v>
      </c>
      <c r="L621" s="5">
        <f t="shared" si="110"/>
        <v>3</v>
      </c>
      <c r="M621" s="5">
        <f t="shared" si="111"/>
        <v>2022</v>
      </c>
      <c r="N621" s="7">
        <v>315</v>
      </c>
      <c r="O621" s="7">
        <f>-N621</f>
        <v>-315</v>
      </c>
      <c r="P621" s="7">
        <f t="shared" si="108"/>
        <v>0</v>
      </c>
      <c r="Q621" s="8">
        <f t="shared" si="106"/>
        <v>1096397.3500000001</v>
      </c>
      <c r="R621" s="43" t="s">
        <v>5</v>
      </c>
      <c r="S621" s="12" t="s">
        <v>812</v>
      </c>
    </row>
    <row r="622" spans="1:19" x14ac:dyDescent="0.35">
      <c r="A622" s="4">
        <v>44638</v>
      </c>
      <c r="B622" s="5">
        <f t="shared" si="113"/>
        <v>3</v>
      </c>
      <c r="C622" s="5">
        <f t="shared" si="114"/>
        <v>2022</v>
      </c>
      <c r="D622" s="5" t="s">
        <v>659</v>
      </c>
      <c r="E622" s="5" t="s">
        <v>415</v>
      </c>
      <c r="F622" s="6" t="s">
        <v>416</v>
      </c>
      <c r="G622" s="13" t="s">
        <v>69</v>
      </c>
      <c r="H622" s="5">
        <v>3</v>
      </c>
      <c r="I622" s="5" t="s">
        <v>5</v>
      </c>
      <c r="J622" s="5">
        <v>0</v>
      </c>
      <c r="K622" s="4">
        <f t="shared" si="109"/>
        <v>44638</v>
      </c>
      <c r="L622" s="5">
        <f t="shared" si="110"/>
        <v>3</v>
      </c>
      <c r="M622" s="5">
        <f t="shared" si="111"/>
        <v>2022</v>
      </c>
      <c r="N622" s="7">
        <v>6270</v>
      </c>
      <c r="O622" s="7">
        <f>-5056.3-1213.7</f>
        <v>-6270</v>
      </c>
      <c r="P622" s="7">
        <f t="shared" si="108"/>
        <v>0</v>
      </c>
      <c r="Q622" s="8">
        <f t="shared" si="106"/>
        <v>1102667.3500000001</v>
      </c>
      <c r="R622" s="43" t="s">
        <v>5</v>
      </c>
      <c r="S622" s="12" t="s">
        <v>848</v>
      </c>
    </row>
    <row r="623" spans="1:19" x14ac:dyDescent="0.35">
      <c r="A623" s="4">
        <v>44638</v>
      </c>
      <c r="B623" s="5">
        <f t="shared" si="113"/>
        <v>3</v>
      </c>
      <c r="C623" s="5">
        <f t="shared" si="114"/>
        <v>2022</v>
      </c>
      <c r="D623" s="5" t="s">
        <v>659</v>
      </c>
      <c r="E623" s="5" t="s">
        <v>415</v>
      </c>
      <c r="F623" s="6" t="s">
        <v>416</v>
      </c>
      <c r="G623" s="13" t="s">
        <v>663</v>
      </c>
      <c r="H623" s="5">
        <v>7</v>
      </c>
      <c r="I623" s="5" t="s">
        <v>5</v>
      </c>
      <c r="J623" s="5">
        <v>0</v>
      </c>
      <c r="K623" s="4">
        <f t="shared" si="109"/>
        <v>44638</v>
      </c>
      <c r="L623" s="5">
        <f t="shared" si="110"/>
        <v>3</v>
      </c>
      <c r="M623" s="5">
        <f t="shared" si="111"/>
        <v>2022</v>
      </c>
      <c r="N623" s="7">
        <v>2058</v>
      </c>
      <c r="O623" s="7">
        <f t="shared" ref="O623:O631" si="115">-N623</f>
        <v>-2058</v>
      </c>
      <c r="P623" s="7">
        <f t="shared" si="108"/>
        <v>0</v>
      </c>
      <c r="Q623" s="8">
        <f t="shared" si="106"/>
        <v>1104725.3500000001</v>
      </c>
      <c r="R623" s="43" t="s">
        <v>5</v>
      </c>
      <c r="S623" s="12" t="s">
        <v>847</v>
      </c>
    </row>
    <row r="624" spans="1:19" x14ac:dyDescent="0.35">
      <c r="A624" s="4">
        <v>44638</v>
      </c>
      <c r="B624" s="5">
        <f t="shared" si="113"/>
        <v>3</v>
      </c>
      <c r="C624" s="5">
        <f t="shared" si="114"/>
        <v>2022</v>
      </c>
      <c r="D624" s="5" t="s">
        <v>659</v>
      </c>
      <c r="E624" s="5" t="s">
        <v>415</v>
      </c>
      <c r="F624" s="6" t="s">
        <v>416</v>
      </c>
      <c r="G624" s="13" t="s">
        <v>664</v>
      </c>
      <c r="H624" s="5">
        <v>5</v>
      </c>
      <c r="I624" s="5" t="s">
        <v>5</v>
      </c>
      <c r="J624" s="5">
        <v>0</v>
      </c>
      <c r="K624" s="4">
        <f t="shared" si="109"/>
        <v>44638</v>
      </c>
      <c r="L624" s="5">
        <f t="shared" si="110"/>
        <v>3</v>
      </c>
      <c r="M624" s="5">
        <f t="shared" si="111"/>
        <v>2022</v>
      </c>
      <c r="N624" s="7">
        <v>1560</v>
      </c>
      <c r="O624" s="7">
        <f t="shared" si="115"/>
        <v>-1560</v>
      </c>
      <c r="P624" s="7">
        <f t="shared" si="108"/>
        <v>0</v>
      </c>
      <c r="Q624" s="8">
        <f t="shared" si="106"/>
        <v>1106285.3500000001</v>
      </c>
      <c r="R624" s="43" t="s">
        <v>5</v>
      </c>
      <c r="S624" s="12" t="s">
        <v>847</v>
      </c>
    </row>
    <row r="625" spans="1:19" x14ac:dyDescent="0.35">
      <c r="A625" s="4">
        <v>44639</v>
      </c>
      <c r="B625" s="5">
        <f t="shared" si="113"/>
        <v>3</v>
      </c>
      <c r="C625" s="5">
        <f t="shared" si="114"/>
        <v>2022</v>
      </c>
      <c r="D625" s="5" t="s">
        <v>660</v>
      </c>
      <c r="E625" s="5" t="s">
        <v>482</v>
      </c>
      <c r="F625" s="6" t="s">
        <v>499</v>
      </c>
      <c r="G625" s="13" t="s">
        <v>69</v>
      </c>
      <c r="H625" s="5">
        <v>2</v>
      </c>
      <c r="I625" s="5" t="s">
        <v>5</v>
      </c>
      <c r="J625" s="5">
        <v>0</v>
      </c>
      <c r="K625" s="4">
        <f t="shared" si="109"/>
        <v>44639</v>
      </c>
      <c r="L625" s="5">
        <f t="shared" si="110"/>
        <v>3</v>
      </c>
      <c r="M625" s="5">
        <f t="shared" si="111"/>
        <v>2022</v>
      </c>
      <c r="N625" s="7">
        <v>4048</v>
      </c>
      <c r="O625" s="7">
        <f t="shared" si="115"/>
        <v>-4048</v>
      </c>
      <c r="P625" s="7">
        <f t="shared" si="108"/>
        <v>0</v>
      </c>
      <c r="Q625" s="8">
        <f t="shared" si="106"/>
        <v>1110333.3500000001</v>
      </c>
      <c r="R625" s="43" t="s">
        <v>5</v>
      </c>
      <c r="S625" s="12" t="s">
        <v>825</v>
      </c>
    </row>
    <row r="626" spans="1:19" x14ac:dyDescent="0.35">
      <c r="A626" s="4">
        <v>44639</v>
      </c>
      <c r="B626" s="5">
        <f t="shared" si="113"/>
        <v>3</v>
      </c>
      <c r="C626" s="5">
        <f t="shared" si="114"/>
        <v>2022</v>
      </c>
      <c r="D626" s="5" t="s">
        <v>660</v>
      </c>
      <c r="E626" s="5" t="s">
        <v>482</v>
      </c>
      <c r="F626" s="6" t="s">
        <v>499</v>
      </c>
      <c r="G626" s="13" t="s">
        <v>663</v>
      </c>
      <c r="H626" s="5">
        <v>6</v>
      </c>
      <c r="I626" s="5" t="s">
        <v>5</v>
      </c>
      <c r="J626" s="5">
        <v>0</v>
      </c>
      <c r="K626" s="4">
        <f t="shared" si="109"/>
        <v>44639</v>
      </c>
      <c r="L626" s="5">
        <f t="shared" si="110"/>
        <v>3</v>
      </c>
      <c r="M626" s="5">
        <f t="shared" si="111"/>
        <v>2022</v>
      </c>
      <c r="N626" s="7">
        <v>1710</v>
      </c>
      <c r="O626" s="7">
        <f t="shared" si="115"/>
        <v>-1710</v>
      </c>
      <c r="P626" s="7">
        <f t="shared" si="108"/>
        <v>0</v>
      </c>
      <c r="Q626" s="8">
        <f t="shared" si="106"/>
        <v>1112043.3500000001</v>
      </c>
      <c r="R626" s="43" t="s">
        <v>5</v>
      </c>
      <c r="S626" s="12" t="s">
        <v>825</v>
      </c>
    </row>
    <row r="627" spans="1:19" x14ac:dyDescent="0.35">
      <c r="A627" s="4">
        <v>44639</v>
      </c>
      <c r="B627" s="5">
        <f t="shared" si="113"/>
        <v>3</v>
      </c>
      <c r="C627" s="5">
        <f t="shared" si="114"/>
        <v>2022</v>
      </c>
      <c r="D627" s="5" t="s">
        <v>660</v>
      </c>
      <c r="E627" s="5" t="s">
        <v>482</v>
      </c>
      <c r="F627" s="6" t="s">
        <v>499</v>
      </c>
      <c r="G627" s="13" t="s">
        <v>387</v>
      </c>
      <c r="H627" s="5">
        <v>2</v>
      </c>
      <c r="I627" s="5" t="s">
        <v>5</v>
      </c>
      <c r="J627" s="5">
        <v>0</v>
      </c>
      <c r="K627" s="4">
        <f t="shared" si="109"/>
        <v>44639</v>
      </c>
      <c r="L627" s="5">
        <f t="shared" si="110"/>
        <v>3</v>
      </c>
      <c r="M627" s="5">
        <f t="shared" si="111"/>
        <v>2022</v>
      </c>
      <c r="N627" s="7">
        <v>170</v>
      </c>
      <c r="O627" s="7">
        <f t="shared" si="115"/>
        <v>-170</v>
      </c>
      <c r="P627" s="7">
        <f t="shared" si="108"/>
        <v>0</v>
      </c>
      <c r="Q627" s="8">
        <f t="shared" si="106"/>
        <v>1112213.3500000001</v>
      </c>
      <c r="R627" s="43" t="s">
        <v>5</v>
      </c>
      <c r="S627" s="12" t="s">
        <v>825</v>
      </c>
    </row>
    <row r="628" spans="1:19" x14ac:dyDescent="0.35">
      <c r="A628" s="4">
        <v>44639</v>
      </c>
      <c r="B628" s="5">
        <f t="shared" si="113"/>
        <v>3</v>
      </c>
      <c r="C628" s="5">
        <f t="shared" si="114"/>
        <v>2022</v>
      </c>
      <c r="D628" s="5" t="s">
        <v>660</v>
      </c>
      <c r="E628" s="5" t="s">
        <v>482</v>
      </c>
      <c r="F628" s="6" t="s">
        <v>499</v>
      </c>
      <c r="G628" s="13" t="s">
        <v>665</v>
      </c>
      <c r="H628" s="5">
        <v>1</v>
      </c>
      <c r="I628" s="5" t="s">
        <v>5</v>
      </c>
      <c r="J628" s="5">
        <v>0</v>
      </c>
      <c r="K628" s="4">
        <f t="shared" si="109"/>
        <v>44639</v>
      </c>
      <c r="L628" s="5">
        <f t="shared" si="110"/>
        <v>3</v>
      </c>
      <c r="M628" s="5">
        <f t="shared" si="111"/>
        <v>2022</v>
      </c>
      <c r="N628" s="7">
        <v>175</v>
      </c>
      <c r="O628" s="7">
        <f t="shared" si="115"/>
        <v>-175</v>
      </c>
      <c r="P628" s="7">
        <f t="shared" si="108"/>
        <v>0</v>
      </c>
      <c r="Q628" s="8">
        <f t="shared" si="106"/>
        <v>1112388.3500000001</v>
      </c>
      <c r="R628" s="43" t="s">
        <v>5</v>
      </c>
      <c r="S628" s="12" t="s">
        <v>825</v>
      </c>
    </row>
    <row r="629" spans="1:19" x14ac:dyDescent="0.35">
      <c r="A629" s="4">
        <v>44639</v>
      </c>
      <c r="B629" s="5">
        <f t="shared" si="113"/>
        <v>3</v>
      </c>
      <c r="C629" s="5">
        <f t="shared" si="114"/>
        <v>2022</v>
      </c>
      <c r="D629" s="5" t="s">
        <v>660</v>
      </c>
      <c r="E629" s="5" t="s">
        <v>482</v>
      </c>
      <c r="F629" s="6" t="s">
        <v>499</v>
      </c>
      <c r="G629" s="13" t="s">
        <v>666</v>
      </c>
      <c r="H629" s="5">
        <v>1</v>
      </c>
      <c r="I629" s="5" t="s">
        <v>5</v>
      </c>
      <c r="J629" s="5">
        <v>0</v>
      </c>
      <c r="K629" s="4">
        <f t="shared" si="109"/>
        <v>44639</v>
      </c>
      <c r="L629" s="5">
        <f t="shared" si="110"/>
        <v>3</v>
      </c>
      <c r="M629" s="5">
        <f t="shared" si="111"/>
        <v>2022</v>
      </c>
      <c r="N629" s="7">
        <v>390</v>
      </c>
      <c r="O629" s="7">
        <f t="shared" si="115"/>
        <v>-390</v>
      </c>
      <c r="P629" s="7">
        <f t="shared" si="108"/>
        <v>0</v>
      </c>
      <c r="Q629" s="8">
        <f t="shared" si="106"/>
        <v>1112778.3500000001</v>
      </c>
      <c r="R629" s="43" t="s">
        <v>5</v>
      </c>
      <c r="S629" s="12" t="s">
        <v>825</v>
      </c>
    </row>
    <row r="630" spans="1:19" x14ac:dyDescent="0.35">
      <c r="A630" s="4">
        <v>44639</v>
      </c>
      <c r="B630" s="5">
        <f t="shared" si="113"/>
        <v>3</v>
      </c>
      <c r="C630" s="5">
        <f t="shared" si="114"/>
        <v>2022</v>
      </c>
      <c r="D630" s="5" t="s">
        <v>660</v>
      </c>
      <c r="E630" s="5" t="s">
        <v>482</v>
      </c>
      <c r="F630" s="6" t="s">
        <v>499</v>
      </c>
      <c r="G630" s="13" t="s">
        <v>66</v>
      </c>
      <c r="H630" s="5">
        <v>10</v>
      </c>
      <c r="I630" s="5" t="s">
        <v>5</v>
      </c>
      <c r="J630" s="5">
        <v>0</v>
      </c>
      <c r="K630" s="4">
        <f t="shared" si="109"/>
        <v>44639</v>
      </c>
      <c r="L630" s="5">
        <f t="shared" si="110"/>
        <v>3</v>
      </c>
      <c r="M630" s="5">
        <f t="shared" si="111"/>
        <v>2022</v>
      </c>
      <c r="N630" s="7">
        <v>575</v>
      </c>
      <c r="O630" s="7">
        <f t="shared" si="115"/>
        <v>-575</v>
      </c>
      <c r="P630" s="7">
        <f t="shared" si="108"/>
        <v>0</v>
      </c>
      <c r="Q630" s="8">
        <f t="shared" si="106"/>
        <v>1113353.3500000001</v>
      </c>
      <c r="R630" s="43" t="s">
        <v>5</v>
      </c>
      <c r="S630" s="12" t="s">
        <v>825</v>
      </c>
    </row>
    <row r="631" spans="1:19" x14ac:dyDescent="0.35">
      <c r="A631" s="4">
        <v>44639</v>
      </c>
      <c r="B631" s="5">
        <f t="shared" si="113"/>
        <v>3</v>
      </c>
      <c r="C631" s="5">
        <f t="shared" si="114"/>
        <v>2022</v>
      </c>
      <c r="D631" s="5" t="s">
        <v>660</v>
      </c>
      <c r="E631" s="5" t="s">
        <v>482</v>
      </c>
      <c r="F631" s="6" t="s">
        <v>499</v>
      </c>
      <c r="G631" s="13" t="s">
        <v>667</v>
      </c>
      <c r="H631" s="5">
        <v>1</v>
      </c>
      <c r="I631" s="5" t="s">
        <v>5</v>
      </c>
      <c r="J631" s="5">
        <v>0</v>
      </c>
      <c r="K631" s="4">
        <f t="shared" si="109"/>
        <v>44639</v>
      </c>
      <c r="L631" s="5">
        <f t="shared" si="110"/>
        <v>3</v>
      </c>
      <c r="M631" s="5">
        <f t="shared" si="111"/>
        <v>2022</v>
      </c>
      <c r="N631" s="7">
        <v>1059.5</v>
      </c>
      <c r="O631" s="7">
        <f t="shared" si="115"/>
        <v>-1059.5</v>
      </c>
      <c r="P631" s="7">
        <f t="shared" si="108"/>
        <v>0</v>
      </c>
      <c r="Q631" s="8">
        <f t="shared" si="106"/>
        <v>1114412.8500000001</v>
      </c>
      <c r="R631" s="43" t="s">
        <v>5</v>
      </c>
      <c r="S631" s="12" t="s">
        <v>825</v>
      </c>
    </row>
    <row r="632" spans="1:19" x14ac:dyDescent="0.35">
      <c r="A632" s="4">
        <v>44641</v>
      </c>
      <c r="B632" s="5">
        <f t="shared" si="113"/>
        <v>3</v>
      </c>
      <c r="C632" s="5">
        <f t="shared" si="114"/>
        <v>2022</v>
      </c>
      <c r="D632" s="5" t="s">
        <v>661</v>
      </c>
      <c r="E632" s="5" t="s">
        <v>645</v>
      </c>
      <c r="F632" s="6" t="s">
        <v>43</v>
      </c>
      <c r="G632" s="13" t="s">
        <v>648</v>
      </c>
      <c r="H632" s="5">
        <v>1</v>
      </c>
      <c r="I632" s="5" t="s">
        <v>5</v>
      </c>
      <c r="J632" s="5">
        <v>0</v>
      </c>
      <c r="K632" s="4">
        <f t="shared" si="109"/>
        <v>44641</v>
      </c>
      <c r="L632" s="5">
        <f t="shared" si="110"/>
        <v>3</v>
      </c>
      <c r="M632" s="5">
        <f t="shared" si="111"/>
        <v>2022</v>
      </c>
      <c r="N632" s="7">
        <v>337.5</v>
      </c>
      <c r="O632" s="7">
        <f>SUM(-N632)</f>
        <v>-337.5</v>
      </c>
      <c r="P632" s="7">
        <f t="shared" si="108"/>
        <v>0</v>
      </c>
      <c r="Q632" s="8">
        <f t="shared" si="106"/>
        <v>1114750.3500000001</v>
      </c>
      <c r="R632" s="43" t="s">
        <v>5</v>
      </c>
      <c r="S632" s="12" t="s">
        <v>755</v>
      </c>
    </row>
    <row r="633" spans="1:19" x14ac:dyDescent="0.35">
      <c r="A633" s="4">
        <v>44643</v>
      </c>
      <c r="B633" s="5">
        <f t="shared" si="113"/>
        <v>3</v>
      </c>
      <c r="C633" s="5">
        <f t="shared" si="114"/>
        <v>2022</v>
      </c>
      <c r="D633" s="5" t="s">
        <v>662</v>
      </c>
      <c r="E633" s="5" t="s">
        <v>415</v>
      </c>
      <c r="F633" s="6" t="s">
        <v>416</v>
      </c>
      <c r="G633" s="13" t="s">
        <v>69</v>
      </c>
      <c r="H633" s="5">
        <v>3</v>
      </c>
      <c r="I633" s="5" t="s">
        <v>5</v>
      </c>
      <c r="J633" s="5">
        <v>0</v>
      </c>
      <c r="K633" s="4">
        <f t="shared" si="109"/>
        <v>44643</v>
      </c>
      <c r="L633" s="5">
        <f t="shared" si="110"/>
        <v>3</v>
      </c>
      <c r="M633" s="5">
        <f t="shared" si="111"/>
        <v>2022</v>
      </c>
      <c r="N633" s="7">
        <v>6270</v>
      </c>
      <c r="O633" s="7">
        <f t="shared" ref="O633:O639" si="116">-N633</f>
        <v>-6270</v>
      </c>
      <c r="P633" s="7">
        <f t="shared" si="108"/>
        <v>0</v>
      </c>
      <c r="Q633" s="8">
        <f t="shared" si="106"/>
        <v>1121020.3500000001</v>
      </c>
      <c r="R633" s="43" t="s">
        <v>5</v>
      </c>
      <c r="S633" s="12" t="s">
        <v>847</v>
      </c>
    </row>
    <row r="634" spans="1:19" x14ac:dyDescent="0.35">
      <c r="A634" s="4">
        <v>44643</v>
      </c>
      <c r="B634" s="5">
        <f t="shared" si="113"/>
        <v>3</v>
      </c>
      <c r="C634" s="5">
        <f t="shared" si="114"/>
        <v>2022</v>
      </c>
      <c r="D634" s="5" t="s">
        <v>662</v>
      </c>
      <c r="E634" s="5" t="s">
        <v>415</v>
      </c>
      <c r="F634" s="6" t="s">
        <v>416</v>
      </c>
      <c r="G634" s="13" t="s">
        <v>663</v>
      </c>
      <c r="H634" s="5">
        <v>4</v>
      </c>
      <c r="I634" s="5" t="s">
        <v>5</v>
      </c>
      <c r="J634" s="5">
        <v>0</v>
      </c>
      <c r="K634" s="4">
        <f t="shared" si="109"/>
        <v>44643</v>
      </c>
      <c r="L634" s="5">
        <f t="shared" si="110"/>
        <v>3</v>
      </c>
      <c r="M634" s="5">
        <f t="shared" si="111"/>
        <v>2022</v>
      </c>
      <c r="N634" s="7">
        <v>1176</v>
      </c>
      <c r="O634" s="7">
        <f t="shared" si="116"/>
        <v>-1176</v>
      </c>
      <c r="P634" s="7">
        <f t="shared" si="108"/>
        <v>0</v>
      </c>
      <c r="Q634" s="8">
        <f t="shared" si="106"/>
        <v>1122196.3500000001</v>
      </c>
      <c r="R634" s="43" t="s">
        <v>5</v>
      </c>
      <c r="S634" s="12" t="s">
        <v>847</v>
      </c>
    </row>
    <row r="635" spans="1:19" ht="15" customHeight="1" x14ac:dyDescent="0.35">
      <c r="A635" s="4">
        <v>44643</v>
      </c>
      <c r="B635" s="5">
        <f t="shared" si="113"/>
        <v>3</v>
      </c>
      <c r="C635" s="5">
        <f t="shared" si="114"/>
        <v>2022</v>
      </c>
      <c r="D635" s="5" t="s">
        <v>662</v>
      </c>
      <c r="E635" s="5" t="s">
        <v>415</v>
      </c>
      <c r="F635" s="6" t="s">
        <v>416</v>
      </c>
      <c r="G635" s="13" t="s">
        <v>664</v>
      </c>
      <c r="H635" s="5">
        <v>4</v>
      </c>
      <c r="I635" s="5" t="s">
        <v>5</v>
      </c>
      <c r="J635" s="5">
        <v>0</v>
      </c>
      <c r="K635" s="4">
        <f t="shared" si="109"/>
        <v>44643</v>
      </c>
      <c r="L635" s="5">
        <f t="shared" si="110"/>
        <v>3</v>
      </c>
      <c r="M635" s="5">
        <f t="shared" si="111"/>
        <v>2022</v>
      </c>
      <c r="N635" s="7">
        <v>1248</v>
      </c>
      <c r="O635" s="7">
        <f t="shared" si="116"/>
        <v>-1248</v>
      </c>
      <c r="P635" s="7">
        <f t="shared" si="108"/>
        <v>0</v>
      </c>
      <c r="Q635" s="8">
        <f t="shared" si="106"/>
        <v>1123444.3500000001</v>
      </c>
      <c r="R635" s="43" t="s">
        <v>5</v>
      </c>
      <c r="S635" s="12" t="s">
        <v>847</v>
      </c>
    </row>
    <row r="636" spans="1:19" x14ac:dyDescent="0.35">
      <c r="A636" s="4">
        <v>44643</v>
      </c>
      <c r="B636" s="5">
        <f t="shared" si="113"/>
        <v>3</v>
      </c>
      <c r="C636" s="5">
        <f t="shared" si="114"/>
        <v>2022</v>
      </c>
      <c r="D636" s="5" t="s">
        <v>662</v>
      </c>
      <c r="E636" s="5" t="s">
        <v>415</v>
      </c>
      <c r="F636" s="6" t="s">
        <v>416</v>
      </c>
      <c r="G636" s="13" t="s">
        <v>66</v>
      </c>
      <c r="H636" s="5">
        <v>2</v>
      </c>
      <c r="I636" s="5" t="s">
        <v>5</v>
      </c>
      <c r="J636" s="5">
        <v>0</v>
      </c>
      <c r="K636" s="4">
        <f t="shared" si="109"/>
        <v>44643</v>
      </c>
      <c r="L636" s="5">
        <f t="shared" si="110"/>
        <v>3</v>
      </c>
      <c r="M636" s="5">
        <f t="shared" si="111"/>
        <v>2022</v>
      </c>
      <c r="N636" s="7">
        <v>125</v>
      </c>
      <c r="O636" s="7">
        <f t="shared" si="116"/>
        <v>-125</v>
      </c>
      <c r="P636" s="7">
        <f t="shared" si="108"/>
        <v>0</v>
      </c>
      <c r="Q636" s="8">
        <f t="shared" si="106"/>
        <v>1123569.3500000001</v>
      </c>
      <c r="R636" s="43" t="s">
        <v>5</v>
      </c>
      <c r="S636" s="12" t="s">
        <v>847</v>
      </c>
    </row>
    <row r="637" spans="1:19" x14ac:dyDescent="0.35">
      <c r="A637" s="4">
        <v>44645</v>
      </c>
      <c r="B637" s="5">
        <f t="shared" si="113"/>
        <v>3</v>
      </c>
      <c r="C637" s="5">
        <f t="shared" si="114"/>
        <v>2022</v>
      </c>
      <c r="D637" s="5" t="s">
        <v>669</v>
      </c>
      <c r="E637" s="5" t="s">
        <v>415</v>
      </c>
      <c r="F637" s="6" t="s">
        <v>416</v>
      </c>
      <c r="G637" s="13" t="s">
        <v>99</v>
      </c>
      <c r="H637" s="5">
        <v>4</v>
      </c>
      <c r="I637" s="5" t="s">
        <v>5</v>
      </c>
      <c r="J637" s="5">
        <v>0</v>
      </c>
      <c r="K637" s="4">
        <f t="shared" si="109"/>
        <v>44645</v>
      </c>
      <c r="L637" s="5">
        <f t="shared" si="110"/>
        <v>3</v>
      </c>
      <c r="M637" s="5">
        <f t="shared" si="111"/>
        <v>2022</v>
      </c>
      <c r="N637" s="7">
        <v>8360</v>
      </c>
      <c r="O637" s="7">
        <f t="shared" si="116"/>
        <v>-8360</v>
      </c>
      <c r="P637" s="7">
        <f t="shared" si="108"/>
        <v>0</v>
      </c>
      <c r="Q637" s="8">
        <f t="shared" si="106"/>
        <v>1131929.3500000001</v>
      </c>
      <c r="R637" s="43" t="s">
        <v>5</v>
      </c>
      <c r="S637" s="12" t="s">
        <v>847</v>
      </c>
    </row>
    <row r="638" spans="1:19" x14ac:dyDescent="0.35">
      <c r="A638" s="4">
        <v>44645</v>
      </c>
      <c r="B638" s="5">
        <f t="shared" si="113"/>
        <v>3</v>
      </c>
      <c r="C638" s="5">
        <f t="shared" si="114"/>
        <v>2022</v>
      </c>
      <c r="D638" s="5" t="s">
        <v>669</v>
      </c>
      <c r="E638" s="5" t="s">
        <v>415</v>
      </c>
      <c r="F638" s="6" t="s">
        <v>416</v>
      </c>
      <c r="G638" s="13" t="s">
        <v>663</v>
      </c>
      <c r="H638" s="5">
        <v>10</v>
      </c>
      <c r="I638" s="5" t="s">
        <v>5</v>
      </c>
      <c r="J638" s="5">
        <v>0</v>
      </c>
      <c r="K638" s="4">
        <f t="shared" si="109"/>
        <v>44645</v>
      </c>
      <c r="L638" s="5">
        <f t="shared" si="110"/>
        <v>3</v>
      </c>
      <c r="M638" s="5">
        <f t="shared" si="111"/>
        <v>2022</v>
      </c>
      <c r="N638" s="7">
        <v>2940</v>
      </c>
      <c r="O638" s="7">
        <f t="shared" si="116"/>
        <v>-2940</v>
      </c>
      <c r="P638" s="7">
        <f t="shared" si="108"/>
        <v>0</v>
      </c>
      <c r="Q638" s="8">
        <f t="shared" si="106"/>
        <v>1134869.3500000001</v>
      </c>
      <c r="R638" s="43" t="s">
        <v>5</v>
      </c>
      <c r="S638" s="12" t="s">
        <v>847</v>
      </c>
    </row>
    <row r="639" spans="1:19" x14ac:dyDescent="0.35">
      <c r="A639" s="4">
        <v>44645</v>
      </c>
      <c r="B639" s="5">
        <f t="shared" si="113"/>
        <v>3</v>
      </c>
      <c r="C639" s="5">
        <f t="shared" si="114"/>
        <v>2022</v>
      </c>
      <c r="D639" s="5" t="s">
        <v>669</v>
      </c>
      <c r="E639" s="5" t="s">
        <v>415</v>
      </c>
      <c r="F639" s="6" t="s">
        <v>416</v>
      </c>
      <c r="G639" s="13" t="s">
        <v>664</v>
      </c>
      <c r="H639" s="5">
        <v>6</v>
      </c>
      <c r="I639" s="5" t="s">
        <v>5</v>
      </c>
      <c r="J639" s="5">
        <v>0</v>
      </c>
      <c r="K639" s="4">
        <f t="shared" si="109"/>
        <v>44645</v>
      </c>
      <c r="L639" s="5">
        <f t="shared" si="110"/>
        <v>3</v>
      </c>
      <c r="M639" s="5">
        <f t="shared" si="111"/>
        <v>2022</v>
      </c>
      <c r="N639" s="7">
        <v>1872</v>
      </c>
      <c r="O639" s="7">
        <f t="shared" si="116"/>
        <v>-1872</v>
      </c>
      <c r="P639" s="7">
        <f t="shared" si="108"/>
        <v>0</v>
      </c>
      <c r="Q639" s="8">
        <f t="shared" si="106"/>
        <v>1136741.3500000001</v>
      </c>
      <c r="R639" s="43" t="s">
        <v>5</v>
      </c>
      <c r="S639" s="12" t="s">
        <v>847</v>
      </c>
    </row>
    <row r="640" spans="1:19" x14ac:dyDescent="0.35">
      <c r="A640" s="4">
        <v>44645</v>
      </c>
      <c r="B640" s="5">
        <f t="shared" si="113"/>
        <v>3</v>
      </c>
      <c r="C640" s="5">
        <f t="shared" si="114"/>
        <v>2022</v>
      </c>
      <c r="D640" s="5" t="s">
        <v>669</v>
      </c>
      <c r="E640" s="5" t="s">
        <v>415</v>
      </c>
      <c r="F640" s="6" t="s">
        <v>416</v>
      </c>
      <c r="G640" s="13" t="s">
        <v>66</v>
      </c>
      <c r="H640" s="5">
        <v>4</v>
      </c>
      <c r="I640" s="5" t="s">
        <v>5</v>
      </c>
      <c r="J640" s="5">
        <v>0</v>
      </c>
      <c r="K640" s="4">
        <f t="shared" si="109"/>
        <v>44645</v>
      </c>
      <c r="L640" s="5">
        <f t="shared" si="110"/>
        <v>3</v>
      </c>
      <c r="M640" s="5">
        <f t="shared" si="111"/>
        <v>2022</v>
      </c>
      <c r="N640" s="7">
        <v>250</v>
      </c>
      <c r="O640" s="7">
        <f>-177.3-72.7</f>
        <v>-250</v>
      </c>
      <c r="P640" s="7">
        <f t="shared" si="108"/>
        <v>0</v>
      </c>
      <c r="Q640" s="8">
        <f t="shared" si="106"/>
        <v>1136991.3500000001</v>
      </c>
      <c r="R640" s="43" t="s">
        <v>5</v>
      </c>
      <c r="S640" s="12" t="s">
        <v>857</v>
      </c>
    </row>
    <row r="641" spans="1:19" x14ac:dyDescent="0.35">
      <c r="A641" s="4">
        <v>44645</v>
      </c>
      <c r="B641" s="5">
        <f t="shared" si="113"/>
        <v>3</v>
      </c>
      <c r="C641" s="5">
        <f t="shared" si="114"/>
        <v>2022</v>
      </c>
      <c r="D641" s="5" t="s">
        <v>669</v>
      </c>
      <c r="E641" s="5" t="s">
        <v>415</v>
      </c>
      <c r="F641" s="6" t="s">
        <v>416</v>
      </c>
      <c r="G641" s="13" t="s">
        <v>668</v>
      </c>
      <c r="H641" s="5">
        <v>1</v>
      </c>
      <c r="I641" s="5" t="s">
        <v>5</v>
      </c>
      <c r="J641" s="5">
        <v>0</v>
      </c>
      <c r="K641" s="4">
        <f t="shared" si="109"/>
        <v>44645</v>
      </c>
      <c r="L641" s="5">
        <f t="shared" si="110"/>
        <v>3</v>
      </c>
      <c r="M641" s="5">
        <f t="shared" si="111"/>
        <v>2022</v>
      </c>
      <c r="N641" s="7">
        <v>1000</v>
      </c>
      <c r="O641" s="7">
        <f>-N641</f>
        <v>-1000</v>
      </c>
      <c r="P641" s="7">
        <f t="shared" si="108"/>
        <v>0</v>
      </c>
      <c r="Q641" s="8">
        <f t="shared" si="106"/>
        <v>1137991.3500000001</v>
      </c>
      <c r="R641" s="43" t="s">
        <v>5</v>
      </c>
      <c r="S641" s="12" t="s">
        <v>890</v>
      </c>
    </row>
    <row r="642" spans="1:19" x14ac:dyDescent="0.35">
      <c r="A642" s="4">
        <v>44649</v>
      </c>
      <c r="B642" s="5">
        <f t="shared" si="113"/>
        <v>3</v>
      </c>
      <c r="C642" s="5">
        <f t="shared" si="114"/>
        <v>2022</v>
      </c>
      <c r="D642" s="5" t="s">
        <v>670</v>
      </c>
      <c r="E642" s="5" t="s">
        <v>6</v>
      </c>
      <c r="F642" s="6" t="s">
        <v>7</v>
      </c>
      <c r="G642" s="13" t="s">
        <v>69</v>
      </c>
      <c r="H642" s="5">
        <v>1</v>
      </c>
      <c r="I642" s="5" t="s">
        <v>5</v>
      </c>
      <c r="J642" s="5">
        <v>0</v>
      </c>
      <c r="K642" s="4">
        <f t="shared" si="109"/>
        <v>44649</v>
      </c>
      <c r="L642" s="5">
        <f t="shared" si="110"/>
        <v>3</v>
      </c>
      <c r="M642" s="5">
        <f t="shared" si="111"/>
        <v>2022</v>
      </c>
      <c r="N642" s="7">
        <v>2068</v>
      </c>
      <c r="O642" s="7">
        <f>-N642</f>
        <v>-2068</v>
      </c>
      <c r="P642" s="7">
        <f t="shared" si="108"/>
        <v>0</v>
      </c>
      <c r="Q642" s="8">
        <f t="shared" si="106"/>
        <v>1140059.3500000001</v>
      </c>
      <c r="R642" s="43" t="s">
        <v>5</v>
      </c>
      <c r="S642" s="12" t="s">
        <v>681</v>
      </c>
    </row>
    <row r="643" spans="1:19" x14ac:dyDescent="0.35">
      <c r="A643" s="4">
        <v>44649</v>
      </c>
      <c r="B643" s="5">
        <f t="shared" si="113"/>
        <v>3</v>
      </c>
      <c r="C643" s="5">
        <f t="shared" si="114"/>
        <v>2022</v>
      </c>
      <c r="D643" s="5" t="s">
        <v>670</v>
      </c>
      <c r="E643" s="5" t="s">
        <v>6</v>
      </c>
      <c r="F643" s="6" t="s">
        <v>7</v>
      </c>
      <c r="G643" s="13" t="s">
        <v>663</v>
      </c>
      <c r="H643" s="5">
        <v>4</v>
      </c>
      <c r="I643" s="5" t="s">
        <v>5</v>
      </c>
      <c r="J643" s="5">
        <v>0</v>
      </c>
      <c r="K643" s="4">
        <f t="shared" si="109"/>
        <v>44649</v>
      </c>
      <c r="L643" s="5">
        <f t="shared" si="110"/>
        <v>3</v>
      </c>
      <c r="M643" s="5">
        <f t="shared" si="111"/>
        <v>2022</v>
      </c>
      <c r="N643" s="7">
        <v>1164</v>
      </c>
      <c r="O643" s="7">
        <f>-N643</f>
        <v>-1164</v>
      </c>
      <c r="P643" s="7">
        <f t="shared" si="108"/>
        <v>0</v>
      </c>
      <c r="Q643" s="8">
        <f t="shared" ref="Q643:Q706" si="117">SUM(Q642+N643)</f>
        <v>1141223.3500000001</v>
      </c>
      <c r="R643" s="43" t="s">
        <v>5</v>
      </c>
      <c r="S643" s="12" t="s">
        <v>681</v>
      </c>
    </row>
    <row r="644" spans="1:19" x14ac:dyDescent="0.35">
      <c r="A644" s="4">
        <v>44649</v>
      </c>
      <c r="B644" s="5">
        <f t="shared" si="113"/>
        <v>3</v>
      </c>
      <c r="C644" s="5">
        <f t="shared" si="114"/>
        <v>2022</v>
      </c>
      <c r="D644" s="5" t="s">
        <v>671</v>
      </c>
      <c r="E644" s="5" t="s">
        <v>415</v>
      </c>
      <c r="F644" s="6" t="s">
        <v>416</v>
      </c>
      <c r="G644" s="13" t="s">
        <v>99</v>
      </c>
      <c r="H644" s="5">
        <v>2</v>
      </c>
      <c r="I644" s="5" t="s">
        <v>5</v>
      </c>
      <c r="J644" s="5">
        <v>0</v>
      </c>
      <c r="K644" s="4">
        <f t="shared" si="109"/>
        <v>44649</v>
      </c>
      <c r="L644" s="5">
        <f t="shared" si="110"/>
        <v>3</v>
      </c>
      <c r="M644" s="5">
        <f t="shared" si="111"/>
        <v>2022</v>
      </c>
      <c r="N644" s="7">
        <v>4180</v>
      </c>
      <c r="O644" s="7">
        <f>-N644</f>
        <v>-4180</v>
      </c>
      <c r="P644" s="7">
        <f t="shared" si="108"/>
        <v>0</v>
      </c>
      <c r="Q644" s="8">
        <f t="shared" si="117"/>
        <v>1145403.3500000001</v>
      </c>
      <c r="R644" s="43" t="s">
        <v>5</v>
      </c>
      <c r="S644" s="12" t="s">
        <v>890</v>
      </c>
    </row>
    <row r="645" spans="1:19" x14ac:dyDescent="0.35">
      <c r="A645" s="4">
        <v>44649</v>
      </c>
      <c r="B645" s="5">
        <f t="shared" si="113"/>
        <v>3</v>
      </c>
      <c r="C645" s="5">
        <f t="shared" si="114"/>
        <v>2022</v>
      </c>
      <c r="D645" s="5" t="s">
        <v>671</v>
      </c>
      <c r="E645" s="5" t="s">
        <v>415</v>
      </c>
      <c r="F645" s="6" t="s">
        <v>416</v>
      </c>
      <c r="G645" s="13" t="s">
        <v>663</v>
      </c>
      <c r="H645" s="5">
        <v>8</v>
      </c>
      <c r="I645" s="5" t="s">
        <v>5</v>
      </c>
      <c r="J645" s="5">
        <v>0</v>
      </c>
      <c r="K645" s="4">
        <f t="shared" si="109"/>
        <v>44649</v>
      </c>
      <c r="L645" s="5">
        <f t="shared" si="110"/>
        <v>3</v>
      </c>
      <c r="M645" s="5">
        <f t="shared" si="111"/>
        <v>2022</v>
      </c>
      <c r="N645" s="7">
        <v>2352</v>
      </c>
      <c r="O645" s="7">
        <f>-1747.3-604.7</f>
        <v>-2352</v>
      </c>
      <c r="P645" s="7">
        <f t="shared" si="108"/>
        <v>0</v>
      </c>
      <c r="Q645" s="8">
        <f t="shared" si="117"/>
        <v>1147755.3500000001</v>
      </c>
      <c r="R645" s="43" t="s">
        <v>5</v>
      </c>
      <c r="S645" s="12" t="s">
        <v>891</v>
      </c>
    </row>
    <row r="646" spans="1:19" x14ac:dyDescent="0.35">
      <c r="A646" s="4">
        <v>44649</v>
      </c>
      <c r="B646" s="5">
        <f t="shared" si="113"/>
        <v>3</v>
      </c>
      <c r="C646" s="5">
        <f t="shared" si="114"/>
        <v>2022</v>
      </c>
      <c r="D646" s="5" t="s">
        <v>671</v>
      </c>
      <c r="E646" s="5" t="s">
        <v>415</v>
      </c>
      <c r="F646" s="6" t="s">
        <v>416</v>
      </c>
      <c r="G646" s="13" t="s">
        <v>664</v>
      </c>
      <c r="H646" s="5">
        <v>3</v>
      </c>
      <c r="I646" s="5" t="s">
        <v>5</v>
      </c>
      <c r="J646" s="5">
        <v>0</v>
      </c>
      <c r="K646" s="4">
        <f t="shared" si="109"/>
        <v>44649</v>
      </c>
      <c r="L646" s="5">
        <f t="shared" si="110"/>
        <v>3</v>
      </c>
      <c r="M646" s="5">
        <f t="shared" si="111"/>
        <v>2022</v>
      </c>
      <c r="N646" s="7">
        <v>936</v>
      </c>
      <c r="O646" s="7">
        <f>-N646</f>
        <v>-936</v>
      </c>
      <c r="P646" s="7">
        <f t="shared" si="108"/>
        <v>0</v>
      </c>
      <c r="Q646" s="8">
        <f t="shared" si="117"/>
        <v>1148691.3500000001</v>
      </c>
      <c r="R646" s="43" t="s">
        <v>5</v>
      </c>
      <c r="S646" s="12" t="s">
        <v>892</v>
      </c>
    </row>
    <row r="647" spans="1:19" x14ac:dyDescent="0.35">
      <c r="A647" s="4">
        <v>44649</v>
      </c>
      <c r="B647" s="5">
        <f t="shared" si="113"/>
        <v>3</v>
      </c>
      <c r="C647" s="5">
        <f t="shared" si="114"/>
        <v>2022</v>
      </c>
      <c r="D647" s="5" t="s">
        <v>671</v>
      </c>
      <c r="E647" s="5" t="s">
        <v>415</v>
      </c>
      <c r="F647" s="6" t="s">
        <v>416</v>
      </c>
      <c r="G647" s="13" t="s">
        <v>66</v>
      </c>
      <c r="H647" s="5">
        <v>2</v>
      </c>
      <c r="I647" s="5" t="s">
        <v>5</v>
      </c>
      <c r="J647" s="5">
        <v>0</v>
      </c>
      <c r="K647" s="4">
        <f t="shared" si="109"/>
        <v>44649</v>
      </c>
      <c r="L647" s="5">
        <f t="shared" si="110"/>
        <v>3</v>
      </c>
      <c r="M647" s="5">
        <f t="shared" si="111"/>
        <v>2022</v>
      </c>
      <c r="N647" s="7">
        <v>125</v>
      </c>
      <c r="O647" s="7">
        <f>-N647</f>
        <v>-125</v>
      </c>
      <c r="P647" s="7">
        <f t="shared" si="108"/>
        <v>0</v>
      </c>
      <c r="Q647" s="8">
        <f t="shared" si="117"/>
        <v>1148816.3500000001</v>
      </c>
      <c r="R647" s="43" t="s">
        <v>5</v>
      </c>
      <c r="S647" s="12" t="s">
        <v>893</v>
      </c>
    </row>
    <row r="648" spans="1:19" x14ac:dyDescent="0.35">
      <c r="A648" s="4">
        <v>44651</v>
      </c>
      <c r="B648" s="5">
        <f t="shared" si="113"/>
        <v>3</v>
      </c>
      <c r="C648" s="5">
        <f t="shared" si="114"/>
        <v>2022</v>
      </c>
      <c r="D648" s="5" t="s">
        <v>672</v>
      </c>
      <c r="E648" s="5" t="s">
        <v>673</v>
      </c>
      <c r="F648" s="6" t="s">
        <v>674</v>
      </c>
      <c r="G648" s="13" t="s">
        <v>99</v>
      </c>
      <c r="H648" s="5">
        <v>1</v>
      </c>
      <c r="I648" s="5" t="s">
        <v>5</v>
      </c>
      <c r="J648" s="5">
        <v>0</v>
      </c>
      <c r="K648" s="4">
        <f t="shared" si="109"/>
        <v>44651</v>
      </c>
      <c r="L648" s="5">
        <f t="shared" si="110"/>
        <v>3</v>
      </c>
      <c r="M648" s="5">
        <f t="shared" si="111"/>
        <v>2022</v>
      </c>
      <c r="N648" s="7">
        <v>2090</v>
      </c>
      <c r="O648" s="7">
        <f t="shared" ref="O648:O656" si="118">-N648</f>
        <v>-2090</v>
      </c>
      <c r="P648" s="7">
        <f t="shared" si="108"/>
        <v>0</v>
      </c>
      <c r="Q648" s="8">
        <f t="shared" si="117"/>
        <v>1150906.3500000001</v>
      </c>
      <c r="R648" s="43" t="s">
        <v>5</v>
      </c>
      <c r="S648" s="12" t="s">
        <v>682</v>
      </c>
    </row>
    <row r="649" spans="1:19" x14ac:dyDescent="0.35">
      <c r="A649" s="4">
        <v>44651</v>
      </c>
      <c r="B649" s="5">
        <f t="shared" si="113"/>
        <v>3</v>
      </c>
      <c r="C649" s="5">
        <f t="shared" si="114"/>
        <v>2022</v>
      </c>
      <c r="D649" s="5" t="s">
        <v>672</v>
      </c>
      <c r="E649" s="5" t="s">
        <v>673</v>
      </c>
      <c r="F649" s="6" t="s">
        <v>674</v>
      </c>
      <c r="G649" s="13" t="s">
        <v>675</v>
      </c>
      <c r="H649" s="5">
        <v>4</v>
      </c>
      <c r="I649" s="5" t="s">
        <v>5</v>
      </c>
      <c r="J649" s="5">
        <v>0</v>
      </c>
      <c r="K649" s="4">
        <f t="shared" si="109"/>
        <v>44651</v>
      </c>
      <c r="L649" s="5">
        <f t="shared" si="110"/>
        <v>3</v>
      </c>
      <c r="M649" s="5">
        <f t="shared" si="111"/>
        <v>2022</v>
      </c>
      <c r="N649" s="7">
        <v>340</v>
      </c>
      <c r="O649" s="7">
        <f t="shared" si="118"/>
        <v>-340</v>
      </c>
      <c r="P649" s="7">
        <f t="shared" si="108"/>
        <v>0</v>
      </c>
      <c r="Q649" s="8">
        <f t="shared" si="117"/>
        <v>1151246.3500000001</v>
      </c>
      <c r="R649" s="43" t="s">
        <v>5</v>
      </c>
      <c r="S649" s="12" t="s">
        <v>682</v>
      </c>
    </row>
    <row r="650" spans="1:19" x14ac:dyDescent="0.35">
      <c r="A650" s="4">
        <v>44651</v>
      </c>
      <c r="B650" s="5">
        <f t="shared" si="113"/>
        <v>3</v>
      </c>
      <c r="C650" s="5">
        <f t="shared" si="114"/>
        <v>2022</v>
      </c>
      <c r="D650" s="5" t="s">
        <v>672</v>
      </c>
      <c r="E650" s="5" t="s">
        <v>673</v>
      </c>
      <c r="F650" s="6" t="s">
        <v>674</v>
      </c>
      <c r="G650" s="13" t="s">
        <v>668</v>
      </c>
      <c r="H650" s="5">
        <v>1</v>
      </c>
      <c r="I650" s="5" t="s">
        <v>5</v>
      </c>
      <c r="J650" s="5">
        <v>0</v>
      </c>
      <c r="K650" s="4">
        <f t="shared" si="109"/>
        <v>44651</v>
      </c>
      <c r="L650" s="5">
        <f t="shared" si="110"/>
        <v>3</v>
      </c>
      <c r="M650" s="5">
        <f t="shared" si="111"/>
        <v>2022</v>
      </c>
      <c r="N650" s="7">
        <v>1000</v>
      </c>
      <c r="O650" s="7">
        <f t="shared" si="118"/>
        <v>-1000</v>
      </c>
      <c r="P650" s="7">
        <f t="shared" si="108"/>
        <v>0</v>
      </c>
      <c r="Q650" s="8">
        <f t="shared" si="117"/>
        <v>1152246.3500000001</v>
      </c>
      <c r="R650" s="43" t="s">
        <v>5</v>
      </c>
      <c r="S650" s="12" t="s">
        <v>682</v>
      </c>
    </row>
    <row r="651" spans="1:19" x14ac:dyDescent="0.35">
      <c r="A651" s="4">
        <v>44651</v>
      </c>
      <c r="B651" s="5">
        <f t="shared" si="113"/>
        <v>3</v>
      </c>
      <c r="C651" s="5">
        <f t="shared" si="114"/>
        <v>2022</v>
      </c>
      <c r="D651" s="5" t="s">
        <v>672</v>
      </c>
      <c r="E651" s="5" t="s">
        <v>673</v>
      </c>
      <c r="F651" s="6" t="s">
        <v>674</v>
      </c>
      <c r="G651" s="13" t="s">
        <v>66</v>
      </c>
      <c r="H651" s="5">
        <v>2</v>
      </c>
      <c r="I651" s="5" t="s">
        <v>5</v>
      </c>
      <c r="J651" s="5">
        <v>0</v>
      </c>
      <c r="K651" s="4">
        <f t="shared" si="109"/>
        <v>44651</v>
      </c>
      <c r="L651" s="5">
        <f t="shared" si="110"/>
        <v>3</v>
      </c>
      <c r="M651" s="5">
        <f t="shared" si="111"/>
        <v>2022</v>
      </c>
      <c r="N651" s="7">
        <v>125</v>
      </c>
      <c r="O651" s="7">
        <f t="shared" si="118"/>
        <v>-125</v>
      </c>
      <c r="P651" s="7">
        <f t="shared" si="108"/>
        <v>0</v>
      </c>
      <c r="Q651" s="8">
        <f t="shared" si="117"/>
        <v>1152371.3500000001</v>
      </c>
      <c r="R651" s="43" t="s">
        <v>5</v>
      </c>
      <c r="S651" s="12" t="s">
        <v>682</v>
      </c>
    </row>
    <row r="652" spans="1:19" x14ac:dyDescent="0.35">
      <c r="A652" s="4">
        <v>44652</v>
      </c>
      <c r="B652" s="5">
        <f t="shared" si="113"/>
        <v>4</v>
      </c>
      <c r="C652" s="5">
        <f t="shared" si="114"/>
        <v>2022</v>
      </c>
      <c r="D652" s="5" t="s">
        <v>689</v>
      </c>
      <c r="E652" s="5" t="s">
        <v>482</v>
      </c>
      <c r="F652" s="6" t="s">
        <v>499</v>
      </c>
      <c r="G652" s="13" t="s">
        <v>69</v>
      </c>
      <c r="H652" s="5">
        <v>2</v>
      </c>
      <c r="I652" s="5" t="s">
        <v>5</v>
      </c>
      <c r="J652" s="5">
        <v>0</v>
      </c>
      <c r="K652" s="4">
        <f t="shared" si="109"/>
        <v>44652</v>
      </c>
      <c r="L652" s="5">
        <f t="shared" si="110"/>
        <v>4</v>
      </c>
      <c r="M652" s="5">
        <f t="shared" si="111"/>
        <v>2022</v>
      </c>
      <c r="N652" s="7">
        <v>4136</v>
      </c>
      <c r="O652" s="7">
        <f t="shared" si="118"/>
        <v>-4136</v>
      </c>
      <c r="P652" s="7">
        <f t="shared" si="108"/>
        <v>0</v>
      </c>
      <c r="Q652" s="8">
        <f t="shared" si="117"/>
        <v>1156507.3500000001</v>
      </c>
      <c r="R652" s="43" t="s">
        <v>5</v>
      </c>
      <c r="S652" s="12" t="s">
        <v>761</v>
      </c>
    </row>
    <row r="653" spans="1:19" x14ac:dyDescent="0.35">
      <c r="A653" s="4">
        <v>44652</v>
      </c>
      <c r="B653" s="5">
        <f t="shared" si="113"/>
        <v>4</v>
      </c>
      <c r="C653" s="5">
        <f t="shared" si="114"/>
        <v>2022</v>
      </c>
      <c r="D653" s="5" t="s">
        <v>689</v>
      </c>
      <c r="E653" s="5" t="s">
        <v>482</v>
      </c>
      <c r="F653" s="6" t="s">
        <v>499</v>
      </c>
      <c r="G653" s="13" t="s">
        <v>663</v>
      </c>
      <c r="H653" s="5">
        <v>3</v>
      </c>
      <c r="I653" s="5" t="s">
        <v>5</v>
      </c>
      <c r="J653" s="5">
        <v>0</v>
      </c>
      <c r="K653" s="4">
        <f t="shared" si="109"/>
        <v>44652</v>
      </c>
      <c r="L653" s="5">
        <f t="shared" si="110"/>
        <v>4</v>
      </c>
      <c r="M653" s="5">
        <f t="shared" si="111"/>
        <v>2022</v>
      </c>
      <c r="N653" s="7">
        <v>855</v>
      </c>
      <c r="O653" s="7">
        <f t="shared" si="118"/>
        <v>-855</v>
      </c>
      <c r="P653" s="7">
        <f t="shared" si="108"/>
        <v>0</v>
      </c>
      <c r="Q653" s="8">
        <f t="shared" si="117"/>
        <v>1157362.3500000001</v>
      </c>
      <c r="R653" s="43" t="s">
        <v>5</v>
      </c>
      <c r="S653" s="12" t="s">
        <v>761</v>
      </c>
    </row>
    <row r="654" spans="1:19" x14ac:dyDescent="0.35">
      <c r="A654" s="4">
        <v>44652</v>
      </c>
      <c r="B654" s="5">
        <f t="shared" si="113"/>
        <v>4</v>
      </c>
      <c r="C654" s="5">
        <f t="shared" si="114"/>
        <v>2022</v>
      </c>
      <c r="D654" s="5" t="s">
        <v>689</v>
      </c>
      <c r="E654" s="5" t="s">
        <v>482</v>
      </c>
      <c r="F654" s="6" t="s">
        <v>499</v>
      </c>
      <c r="G654" s="13" t="s">
        <v>675</v>
      </c>
      <c r="H654" s="5">
        <v>2</v>
      </c>
      <c r="I654" s="5" t="s">
        <v>5</v>
      </c>
      <c r="J654" s="5">
        <v>0</v>
      </c>
      <c r="K654" s="4">
        <f t="shared" si="109"/>
        <v>44652</v>
      </c>
      <c r="L654" s="5">
        <f t="shared" si="110"/>
        <v>4</v>
      </c>
      <c r="M654" s="5">
        <f t="shared" si="111"/>
        <v>2022</v>
      </c>
      <c r="N654" s="7">
        <v>170</v>
      </c>
      <c r="O654" s="7">
        <f t="shared" si="118"/>
        <v>-170</v>
      </c>
      <c r="P654" s="7">
        <f t="shared" si="108"/>
        <v>0</v>
      </c>
      <c r="Q654" s="8">
        <f t="shared" si="117"/>
        <v>1157532.3500000001</v>
      </c>
      <c r="R654" s="43" t="s">
        <v>5</v>
      </c>
      <c r="S654" s="12" t="s">
        <v>761</v>
      </c>
    </row>
    <row r="655" spans="1:19" x14ac:dyDescent="0.35">
      <c r="A655" s="4">
        <v>44652</v>
      </c>
      <c r="B655" s="5">
        <f t="shared" si="113"/>
        <v>4</v>
      </c>
      <c r="C655" s="5">
        <f t="shared" si="114"/>
        <v>2022</v>
      </c>
      <c r="D655" s="5" t="s">
        <v>689</v>
      </c>
      <c r="E655" s="5" t="s">
        <v>482</v>
      </c>
      <c r="F655" s="6" t="s">
        <v>499</v>
      </c>
      <c r="G655" s="13" t="s">
        <v>66</v>
      </c>
      <c r="H655" s="5">
        <v>10</v>
      </c>
      <c r="I655" s="5" t="s">
        <v>5</v>
      </c>
      <c r="J655" s="5">
        <v>0</v>
      </c>
      <c r="K655" s="4">
        <f t="shared" si="109"/>
        <v>44652</v>
      </c>
      <c r="L655" s="5">
        <f t="shared" si="110"/>
        <v>4</v>
      </c>
      <c r="M655" s="5">
        <f t="shared" si="111"/>
        <v>2022</v>
      </c>
      <c r="N655" s="7">
        <v>575</v>
      </c>
      <c r="O655" s="7">
        <f t="shared" si="118"/>
        <v>-575</v>
      </c>
      <c r="P655" s="7">
        <f t="shared" si="108"/>
        <v>0</v>
      </c>
      <c r="Q655" s="8">
        <f t="shared" si="117"/>
        <v>1158107.3500000001</v>
      </c>
      <c r="R655" s="43" t="s">
        <v>5</v>
      </c>
      <c r="S655" s="12" t="s">
        <v>761</v>
      </c>
    </row>
    <row r="656" spans="1:19" x14ac:dyDescent="0.35">
      <c r="A656" s="4">
        <v>44652</v>
      </c>
      <c r="B656" s="5">
        <f t="shared" si="113"/>
        <v>4</v>
      </c>
      <c r="C656" s="5">
        <f t="shared" si="114"/>
        <v>2022</v>
      </c>
      <c r="D656" s="5" t="s">
        <v>689</v>
      </c>
      <c r="E656" s="5" t="s">
        <v>482</v>
      </c>
      <c r="F656" s="6" t="s">
        <v>499</v>
      </c>
      <c r="G656" s="13" t="s">
        <v>690</v>
      </c>
      <c r="H656" s="5">
        <v>1</v>
      </c>
      <c r="I656" s="5" t="s">
        <v>5</v>
      </c>
      <c r="J656" s="5">
        <v>0</v>
      </c>
      <c r="K656" s="4">
        <f t="shared" si="109"/>
        <v>44652</v>
      </c>
      <c r="L656" s="5">
        <f t="shared" si="110"/>
        <v>4</v>
      </c>
      <c r="M656" s="5">
        <f t="shared" si="111"/>
        <v>2022</v>
      </c>
      <c r="N656" s="7">
        <v>347.5</v>
      </c>
      <c r="O656" s="7">
        <f t="shared" si="118"/>
        <v>-347.5</v>
      </c>
      <c r="P656" s="7">
        <f t="shared" si="108"/>
        <v>0</v>
      </c>
      <c r="Q656" s="8">
        <f t="shared" si="117"/>
        <v>1158454.8500000001</v>
      </c>
      <c r="R656" s="43" t="s">
        <v>5</v>
      </c>
      <c r="S656" s="12" t="s">
        <v>761</v>
      </c>
    </row>
    <row r="657" spans="1:19" x14ac:dyDescent="0.35">
      <c r="A657" s="4">
        <v>44652</v>
      </c>
      <c r="B657" s="5">
        <f t="shared" si="113"/>
        <v>4</v>
      </c>
      <c r="C657" s="5">
        <f t="shared" si="114"/>
        <v>2022</v>
      </c>
      <c r="D657" s="5" t="s">
        <v>692</v>
      </c>
      <c r="E657" s="5" t="s">
        <v>415</v>
      </c>
      <c r="F657" s="6" t="s">
        <v>416</v>
      </c>
      <c r="G657" s="13" t="s">
        <v>69</v>
      </c>
      <c r="H657" s="5">
        <v>1</v>
      </c>
      <c r="I657" s="5" t="s">
        <v>5</v>
      </c>
      <c r="J657" s="5">
        <v>0</v>
      </c>
      <c r="K657" s="4">
        <f t="shared" si="109"/>
        <v>44652</v>
      </c>
      <c r="L657" s="5">
        <f t="shared" si="110"/>
        <v>4</v>
      </c>
      <c r="M657" s="5">
        <f t="shared" si="111"/>
        <v>2022</v>
      </c>
      <c r="N657" s="7">
        <v>2090</v>
      </c>
      <c r="O657" s="7">
        <f>-N657</f>
        <v>-2090</v>
      </c>
      <c r="P657" s="7">
        <f t="shared" si="108"/>
        <v>0</v>
      </c>
      <c r="Q657" s="8">
        <f t="shared" si="117"/>
        <v>1160544.8500000001</v>
      </c>
      <c r="R657" s="43" t="s">
        <v>5</v>
      </c>
      <c r="S657" s="12" t="s">
        <v>894</v>
      </c>
    </row>
    <row r="658" spans="1:19" x14ac:dyDescent="0.35">
      <c r="A658" s="4">
        <v>44652</v>
      </c>
      <c r="B658" s="5">
        <f t="shared" si="113"/>
        <v>4</v>
      </c>
      <c r="C658" s="5">
        <f t="shared" si="114"/>
        <v>2022</v>
      </c>
      <c r="D658" s="5" t="s">
        <v>692</v>
      </c>
      <c r="E658" s="5" t="s">
        <v>415</v>
      </c>
      <c r="F658" s="6" t="s">
        <v>416</v>
      </c>
      <c r="G658" s="13" t="s">
        <v>99</v>
      </c>
      <c r="H658" s="5">
        <v>2</v>
      </c>
      <c r="I658" s="5" t="s">
        <v>5</v>
      </c>
      <c r="J658" s="5">
        <v>0</v>
      </c>
      <c r="K658" s="4">
        <f t="shared" si="109"/>
        <v>44652</v>
      </c>
      <c r="L658" s="5">
        <f t="shared" si="110"/>
        <v>4</v>
      </c>
      <c r="M658" s="5">
        <f t="shared" si="111"/>
        <v>2022</v>
      </c>
      <c r="N658" s="7">
        <v>4180</v>
      </c>
      <c r="O658" s="7">
        <f>-N658</f>
        <v>-4180</v>
      </c>
      <c r="P658" s="7">
        <f t="shared" si="108"/>
        <v>0</v>
      </c>
      <c r="Q658" s="8">
        <f t="shared" si="117"/>
        <v>1164724.8500000001</v>
      </c>
      <c r="R658" s="43" t="s">
        <v>5</v>
      </c>
      <c r="S658" s="12" t="s">
        <v>895</v>
      </c>
    </row>
    <row r="659" spans="1:19" x14ac:dyDescent="0.35">
      <c r="A659" s="4">
        <v>44652</v>
      </c>
      <c r="B659" s="5">
        <f t="shared" si="113"/>
        <v>4</v>
      </c>
      <c r="C659" s="5">
        <f t="shared" si="114"/>
        <v>2022</v>
      </c>
      <c r="D659" s="5" t="s">
        <v>692</v>
      </c>
      <c r="E659" s="5" t="s">
        <v>415</v>
      </c>
      <c r="F659" s="6" t="s">
        <v>416</v>
      </c>
      <c r="G659" s="13" t="s">
        <v>691</v>
      </c>
      <c r="H659" s="5">
        <v>3</v>
      </c>
      <c r="I659" s="5" t="s">
        <v>5</v>
      </c>
      <c r="J659" s="5">
        <v>0</v>
      </c>
      <c r="K659" s="4">
        <f t="shared" si="109"/>
        <v>44652</v>
      </c>
      <c r="L659" s="5">
        <f t="shared" si="110"/>
        <v>4</v>
      </c>
      <c r="M659" s="5">
        <f t="shared" si="111"/>
        <v>2022</v>
      </c>
      <c r="N659" s="7">
        <v>1764</v>
      </c>
      <c r="O659" s="7">
        <f>-N659</f>
        <v>-1764</v>
      </c>
      <c r="P659" s="7">
        <f t="shared" si="108"/>
        <v>0</v>
      </c>
      <c r="Q659" s="8">
        <f t="shared" si="117"/>
        <v>1166488.8500000001</v>
      </c>
      <c r="R659" s="43" t="s">
        <v>5</v>
      </c>
      <c r="S659" s="12" t="s">
        <v>896</v>
      </c>
    </row>
    <row r="660" spans="1:19" x14ac:dyDescent="0.35">
      <c r="A660" s="4">
        <v>44652</v>
      </c>
      <c r="B660" s="5">
        <f t="shared" si="113"/>
        <v>4</v>
      </c>
      <c r="C660" s="5">
        <f t="shared" si="114"/>
        <v>2022</v>
      </c>
      <c r="D660" s="5" t="s">
        <v>692</v>
      </c>
      <c r="E660" s="5" t="s">
        <v>415</v>
      </c>
      <c r="F660" s="6" t="s">
        <v>416</v>
      </c>
      <c r="G660" s="13" t="s">
        <v>664</v>
      </c>
      <c r="H660" s="5">
        <v>3</v>
      </c>
      <c r="I660" s="5" t="s">
        <v>5</v>
      </c>
      <c r="J660" s="5">
        <v>0</v>
      </c>
      <c r="K660" s="4">
        <f t="shared" si="109"/>
        <v>44652</v>
      </c>
      <c r="L660" s="5">
        <f t="shared" si="110"/>
        <v>4</v>
      </c>
      <c r="M660" s="5">
        <f t="shared" si="111"/>
        <v>2022</v>
      </c>
      <c r="N660" s="7">
        <v>936</v>
      </c>
      <c r="O660" s="7">
        <f>-N660</f>
        <v>-936</v>
      </c>
      <c r="P660" s="7">
        <f t="shared" si="108"/>
        <v>0</v>
      </c>
      <c r="Q660" s="8">
        <f t="shared" si="117"/>
        <v>1167424.8500000001</v>
      </c>
      <c r="R660" s="43" t="s">
        <v>5</v>
      </c>
      <c r="S660" s="12" t="s">
        <v>892</v>
      </c>
    </row>
    <row r="661" spans="1:19" x14ac:dyDescent="0.35">
      <c r="A661" s="4">
        <v>44652</v>
      </c>
      <c r="B661" s="5">
        <f t="shared" si="113"/>
        <v>4</v>
      </c>
      <c r="C661" s="5">
        <f t="shared" si="114"/>
        <v>2022</v>
      </c>
      <c r="D661" s="5" t="s">
        <v>692</v>
      </c>
      <c r="E661" s="5" t="s">
        <v>415</v>
      </c>
      <c r="F661" s="6" t="s">
        <v>416</v>
      </c>
      <c r="G661" s="13" t="s">
        <v>66</v>
      </c>
      <c r="H661" s="5">
        <v>3</v>
      </c>
      <c r="I661" s="5" t="s">
        <v>5</v>
      </c>
      <c r="J661" s="5">
        <v>0</v>
      </c>
      <c r="K661" s="4">
        <f t="shared" si="109"/>
        <v>44652</v>
      </c>
      <c r="L661" s="5">
        <f t="shared" si="110"/>
        <v>4</v>
      </c>
      <c r="M661" s="5">
        <f t="shared" si="111"/>
        <v>2022</v>
      </c>
      <c r="N661" s="7">
        <v>187.5</v>
      </c>
      <c r="O661" s="7">
        <f>-64.3-123.2</f>
        <v>-187.5</v>
      </c>
      <c r="P661" s="7">
        <f t="shared" ref="P661:P724" si="119">SUM(N661+O661)</f>
        <v>0</v>
      </c>
      <c r="Q661" s="8">
        <f t="shared" si="117"/>
        <v>1167612.3500000001</v>
      </c>
      <c r="R661" s="43" t="s">
        <v>5</v>
      </c>
      <c r="S661" s="12" t="s">
        <v>931</v>
      </c>
    </row>
    <row r="662" spans="1:19" x14ac:dyDescent="0.35">
      <c r="A662" s="4">
        <v>44652</v>
      </c>
      <c r="B662" s="5">
        <f t="shared" si="113"/>
        <v>4</v>
      </c>
      <c r="C662" s="5">
        <f t="shared" si="114"/>
        <v>2022</v>
      </c>
      <c r="D662" s="5" t="s">
        <v>693</v>
      </c>
      <c r="E662" s="1" t="s">
        <v>645</v>
      </c>
      <c r="F662" s="6" t="s">
        <v>646</v>
      </c>
      <c r="G662" s="13" t="s">
        <v>99</v>
      </c>
      <c r="H662" s="5">
        <v>1</v>
      </c>
      <c r="I662" s="5" t="s">
        <v>5</v>
      </c>
      <c r="J662" s="5">
        <v>0</v>
      </c>
      <c r="K662" s="4">
        <f t="shared" si="109"/>
        <v>44652</v>
      </c>
      <c r="L662" s="5">
        <f t="shared" si="110"/>
        <v>4</v>
      </c>
      <c r="M662" s="5">
        <f t="shared" si="111"/>
        <v>2022</v>
      </c>
      <c r="N662" s="7">
        <v>2112</v>
      </c>
      <c r="O662" s="7">
        <f>-N662</f>
        <v>-2112</v>
      </c>
      <c r="P662" s="7">
        <f t="shared" si="119"/>
        <v>0</v>
      </c>
      <c r="Q662" s="8">
        <f t="shared" si="117"/>
        <v>1169724.3500000001</v>
      </c>
      <c r="R662" s="43" t="s">
        <v>5</v>
      </c>
      <c r="S662" s="12" t="s">
        <v>816</v>
      </c>
    </row>
    <row r="663" spans="1:19" x14ac:dyDescent="0.35">
      <c r="A663" s="4">
        <v>44652</v>
      </c>
      <c r="B663" s="5">
        <f t="shared" si="113"/>
        <v>4</v>
      </c>
      <c r="C663" s="5">
        <f t="shared" si="114"/>
        <v>2022</v>
      </c>
      <c r="D663" s="5" t="s">
        <v>693</v>
      </c>
      <c r="E663" s="5" t="s">
        <v>645</v>
      </c>
      <c r="F663" s="6" t="s">
        <v>646</v>
      </c>
      <c r="G663" s="13" t="s">
        <v>560</v>
      </c>
      <c r="H663" s="5">
        <v>2</v>
      </c>
      <c r="I663" s="5" t="s">
        <v>5</v>
      </c>
      <c r="J663" s="5">
        <v>0</v>
      </c>
      <c r="K663" s="4">
        <f t="shared" si="109"/>
        <v>44652</v>
      </c>
      <c r="L663" s="5">
        <f t="shared" si="110"/>
        <v>4</v>
      </c>
      <c r="M663" s="5">
        <f t="shared" si="111"/>
        <v>2022</v>
      </c>
      <c r="N663" s="7">
        <v>588</v>
      </c>
      <c r="O663" s="7">
        <f>-N663</f>
        <v>-588</v>
      </c>
      <c r="P663" s="7">
        <f t="shared" si="119"/>
        <v>0</v>
      </c>
      <c r="Q663" s="8">
        <f t="shared" si="117"/>
        <v>1170312.3500000001</v>
      </c>
      <c r="R663" s="43" t="s">
        <v>5</v>
      </c>
      <c r="S663" s="12" t="s">
        <v>816</v>
      </c>
    </row>
    <row r="664" spans="1:19" x14ac:dyDescent="0.35">
      <c r="A664" s="4">
        <v>44652</v>
      </c>
      <c r="B664" s="5">
        <f t="shared" si="113"/>
        <v>4</v>
      </c>
      <c r="C664" s="5">
        <f t="shared" si="114"/>
        <v>2022</v>
      </c>
      <c r="D664" s="5" t="s">
        <v>693</v>
      </c>
      <c r="E664" s="5" t="s">
        <v>645</v>
      </c>
      <c r="F664" s="6" t="s">
        <v>646</v>
      </c>
      <c r="G664" s="13" t="s">
        <v>664</v>
      </c>
      <c r="H664" s="5">
        <v>1</v>
      </c>
      <c r="I664" s="5" t="s">
        <v>5</v>
      </c>
      <c r="J664" s="5">
        <v>0</v>
      </c>
      <c r="K664" s="4">
        <f t="shared" ref="K664:K727" si="120">A664+J664</f>
        <v>44652</v>
      </c>
      <c r="L664" s="5">
        <f t="shared" si="110"/>
        <v>4</v>
      </c>
      <c r="M664" s="5">
        <f t="shared" si="111"/>
        <v>2022</v>
      </c>
      <c r="N664" s="7">
        <v>300</v>
      </c>
      <c r="O664" s="7">
        <f>-N664</f>
        <v>-300</v>
      </c>
      <c r="P664" s="7">
        <f t="shared" si="119"/>
        <v>0</v>
      </c>
      <c r="Q664" s="8">
        <f t="shared" si="117"/>
        <v>1170612.3500000001</v>
      </c>
      <c r="R664" s="43" t="s">
        <v>5</v>
      </c>
      <c r="S664" s="12" t="s">
        <v>816</v>
      </c>
    </row>
    <row r="665" spans="1:19" x14ac:dyDescent="0.35">
      <c r="A665" s="4">
        <v>44652</v>
      </c>
      <c r="B665" s="5">
        <f t="shared" si="113"/>
        <v>4</v>
      </c>
      <c r="C665" s="5">
        <f t="shared" si="114"/>
        <v>2022</v>
      </c>
      <c r="D665" s="5" t="s">
        <v>693</v>
      </c>
      <c r="E665" s="5" t="s">
        <v>645</v>
      </c>
      <c r="F665" s="6" t="s">
        <v>646</v>
      </c>
      <c r="G665" s="13" t="s">
        <v>649</v>
      </c>
      <c r="H665" s="5">
        <v>2</v>
      </c>
      <c r="I665" s="5" t="s">
        <v>5</v>
      </c>
      <c r="J665" s="5">
        <v>0</v>
      </c>
      <c r="K665" s="4">
        <f t="shared" si="120"/>
        <v>44652</v>
      </c>
      <c r="L665" s="5">
        <f t="shared" si="110"/>
        <v>4</v>
      </c>
      <c r="M665" s="5">
        <f t="shared" si="111"/>
        <v>2022</v>
      </c>
      <c r="N665" s="7">
        <v>480</v>
      </c>
      <c r="O665" s="7">
        <f>-N665</f>
        <v>-480</v>
      </c>
      <c r="P665" s="7">
        <f t="shared" si="119"/>
        <v>0</v>
      </c>
      <c r="Q665" s="8">
        <f t="shared" si="117"/>
        <v>1171092.3500000001</v>
      </c>
      <c r="R665" s="43" t="s">
        <v>5</v>
      </c>
      <c r="S665" s="12" t="s">
        <v>816</v>
      </c>
    </row>
    <row r="666" spans="1:19" x14ac:dyDescent="0.35">
      <c r="A666" s="4">
        <v>44656</v>
      </c>
      <c r="B666" s="5">
        <f t="shared" si="113"/>
        <v>4</v>
      </c>
      <c r="C666" s="5">
        <f t="shared" si="114"/>
        <v>2022</v>
      </c>
      <c r="D666" s="5" t="s">
        <v>694</v>
      </c>
      <c r="E666" s="5" t="s">
        <v>415</v>
      </c>
      <c r="F666" s="6" t="s">
        <v>416</v>
      </c>
      <c r="G666" s="13" t="s">
        <v>99</v>
      </c>
      <c r="H666" s="5">
        <v>3</v>
      </c>
      <c r="I666" s="5" t="s">
        <v>5</v>
      </c>
      <c r="J666" s="5">
        <v>0</v>
      </c>
      <c r="K666" s="4">
        <f t="shared" si="120"/>
        <v>44656</v>
      </c>
      <c r="L666" s="5">
        <f t="shared" si="110"/>
        <v>4</v>
      </c>
      <c r="M666" s="5">
        <f t="shared" si="111"/>
        <v>2022</v>
      </c>
      <c r="N666" s="7">
        <v>6270</v>
      </c>
      <c r="O666" s="7">
        <f>-2876.8</f>
        <v>-2876.8</v>
      </c>
      <c r="P666" s="7">
        <f t="shared" si="119"/>
        <v>3393.2</v>
      </c>
      <c r="Q666" s="8">
        <f t="shared" si="117"/>
        <v>1177362.3500000001</v>
      </c>
      <c r="R666" s="43" t="s">
        <v>5</v>
      </c>
      <c r="S666" s="12" t="s">
        <v>932</v>
      </c>
    </row>
    <row r="667" spans="1:19" x14ac:dyDescent="0.35">
      <c r="A667" s="4">
        <v>44656</v>
      </c>
      <c r="B667" s="5">
        <f t="shared" si="113"/>
        <v>4</v>
      </c>
      <c r="C667" s="5">
        <f t="shared" si="114"/>
        <v>2022</v>
      </c>
      <c r="D667" s="5" t="s">
        <v>694</v>
      </c>
      <c r="E667" s="5" t="s">
        <v>415</v>
      </c>
      <c r="F667" s="6" t="s">
        <v>416</v>
      </c>
      <c r="G667" s="13" t="s">
        <v>663</v>
      </c>
      <c r="H667" s="5">
        <v>6</v>
      </c>
      <c r="I667" s="5" t="s">
        <v>5</v>
      </c>
      <c r="J667" s="5">
        <v>0</v>
      </c>
      <c r="K667" s="4">
        <f t="shared" si="120"/>
        <v>44656</v>
      </c>
      <c r="L667" s="5">
        <f t="shared" si="110"/>
        <v>4</v>
      </c>
      <c r="M667" s="5">
        <f t="shared" si="111"/>
        <v>2022</v>
      </c>
      <c r="N667" s="7">
        <v>1764</v>
      </c>
      <c r="P667" s="7">
        <f t="shared" si="119"/>
        <v>1764</v>
      </c>
      <c r="Q667" s="8">
        <f t="shared" si="117"/>
        <v>1179126.3500000001</v>
      </c>
      <c r="R667" s="43" t="s">
        <v>5</v>
      </c>
      <c r="S667" s="12"/>
    </row>
    <row r="668" spans="1:19" x14ac:dyDescent="0.35">
      <c r="A668" s="4">
        <v>44656</v>
      </c>
      <c r="B668" s="5">
        <f t="shared" si="113"/>
        <v>4</v>
      </c>
      <c r="C668" s="5">
        <f t="shared" si="114"/>
        <v>2022</v>
      </c>
      <c r="D668" s="5" t="s">
        <v>694</v>
      </c>
      <c r="E668" s="5" t="s">
        <v>415</v>
      </c>
      <c r="F668" s="6" t="s">
        <v>416</v>
      </c>
      <c r="G668" s="13" t="s">
        <v>664</v>
      </c>
      <c r="H668" s="5">
        <v>3</v>
      </c>
      <c r="I668" s="5" t="s">
        <v>5</v>
      </c>
      <c r="J668" s="5">
        <v>0</v>
      </c>
      <c r="K668" s="4">
        <f t="shared" si="120"/>
        <v>44656</v>
      </c>
      <c r="L668" s="5">
        <f t="shared" si="110"/>
        <v>4</v>
      </c>
      <c r="M668" s="5">
        <f t="shared" si="111"/>
        <v>2022</v>
      </c>
      <c r="N668" s="7">
        <v>936</v>
      </c>
      <c r="P668" s="7">
        <f t="shared" si="119"/>
        <v>936</v>
      </c>
      <c r="Q668" s="8">
        <f t="shared" si="117"/>
        <v>1180062.3500000001</v>
      </c>
      <c r="R668" s="43" t="s">
        <v>5</v>
      </c>
      <c r="S668" s="12"/>
    </row>
    <row r="669" spans="1:19" x14ac:dyDescent="0.35">
      <c r="A669" s="4">
        <v>44656</v>
      </c>
      <c r="B669" s="5">
        <f t="shared" si="113"/>
        <v>4</v>
      </c>
      <c r="C669" s="5">
        <f t="shared" si="114"/>
        <v>2022</v>
      </c>
      <c r="D669" s="5" t="s">
        <v>694</v>
      </c>
      <c r="E669" s="5" t="s">
        <v>415</v>
      </c>
      <c r="F669" s="6" t="s">
        <v>416</v>
      </c>
      <c r="G669" s="13" t="s">
        <v>66</v>
      </c>
      <c r="H669" s="5">
        <v>3</v>
      </c>
      <c r="I669" s="5" t="s">
        <v>5</v>
      </c>
      <c r="J669" s="5">
        <v>0</v>
      </c>
      <c r="K669" s="4">
        <f t="shared" si="120"/>
        <v>44656</v>
      </c>
      <c r="L669" s="5">
        <f t="shared" si="110"/>
        <v>4</v>
      </c>
      <c r="M669" s="5">
        <f t="shared" si="111"/>
        <v>2022</v>
      </c>
      <c r="N669" s="7">
        <v>187.5</v>
      </c>
      <c r="P669" s="7">
        <f t="shared" si="119"/>
        <v>187.5</v>
      </c>
      <c r="Q669" s="8">
        <f t="shared" si="117"/>
        <v>1180249.8500000001</v>
      </c>
      <c r="R669" s="43" t="s">
        <v>5</v>
      </c>
      <c r="S669" s="12"/>
    </row>
    <row r="670" spans="1:19" x14ac:dyDescent="0.35">
      <c r="A670" s="4">
        <v>44656</v>
      </c>
      <c r="B670" s="5">
        <f t="shared" si="113"/>
        <v>4</v>
      </c>
      <c r="C670" s="5">
        <f t="shared" si="114"/>
        <v>2022</v>
      </c>
      <c r="D670" s="5" t="s">
        <v>694</v>
      </c>
      <c r="E670" s="5" t="s">
        <v>415</v>
      </c>
      <c r="F670" s="6" t="s">
        <v>416</v>
      </c>
      <c r="G670" s="13" t="s">
        <v>668</v>
      </c>
      <c r="H670" s="5">
        <v>1</v>
      </c>
      <c r="I670" s="5" t="s">
        <v>5</v>
      </c>
      <c r="J670" s="5">
        <v>0</v>
      </c>
      <c r="K670" s="4">
        <f t="shared" si="120"/>
        <v>44656</v>
      </c>
      <c r="L670" s="5">
        <f t="shared" si="110"/>
        <v>4</v>
      </c>
      <c r="M670" s="5">
        <f t="shared" si="111"/>
        <v>2022</v>
      </c>
      <c r="N670" s="7">
        <v>1000</v>
      </c>
      <c r="P670" s="7">
        <f t="shared" si="119"/>
        <v>1000</v>
      </c>
      <c r="Q670" s="8">
        <f t="shared" si="117"/>
        <v>1181249.8500000001</v>
      </c>
      <c r="R670" s="43" t="s">
        <v>5</v>
      </c>
      <c r="S670" s="12"/>
    </row>
    <row r="671" spans="1:19" x14ac:dyDescent="0.35">
      <c r="A671" s="4">
        <v>44656</v>
      </c>
      <c r="B671" s="5">
        <f t="shared" si="113"/>
        <v>4</v>
      </c>
      <c r="C671" s="5">
        <f t="shared" si="114"/>
        <v>2022</v>
      </c>
      <c r="D671" s="5" t="s">
        <v>694</v>
      </c>
      <c r="E671" s="5" t="s">
        <v>415</v>
      </c>
      <c r="F671" s="6" t="s">
        <v>416</v>
      </c>
      <c r="G671" s="13" t="s">
        <v>675</v>
      </c>
      <c r="H671" s="5">
        <v>4</v>
      </c>
      <c r="I671" s="5" t="s">
        <v>5</v>
      </c>
      <c r="J671" s="5">
        <v>0</v>
      </c>
      <c r="K671" s="4">
        <f t="shared" si="120"/>
        <v>44656</v>
      </c>
      <c r="L671" s="5">
        <f t="shared" ref="L671:L734" si="121">MONTH(K671)</f>
        <v>4</v>
      </c>
      <c r="M671" s="5">
        <f t="shared" ref="M671:M734" si="122">YEAR(K671)</f>
        <v>2022</v>
      </c>
      <c r="N671" s="7">
        <v>340</v>
      </c>
      <c r="P671" s="7">
        <f t="shared" si="119"/>
        <v>340</v>
      </c>
      <c r="Q671" s="8">
        <f t="shared" si="117"/>
        <v>1181589.8500000001</v>
      </c>
      <c r="R671" s="43" t="s">
        <v>5</v>
      </c>
      <c r="S671" s="12"/>
    </row>
    <row r="672" spans="1:19" x14ac:dyDescent="0.35">
      <c r="A672" s="4">
        <v>44659</v>
      </c>
      <c r="B672" s="5">
        <f t="shared" si="113"/>
        <v>4</v>
      </c>
      <c r="C672" s="5">
        <f t="shared" si="114"/>
        <v>2022</v>
      </c>
      <c r="D672" s="5" t="s">
        <v>695</v>
      </c>
      <c r="E672" s="5" t="s">
        <v>406</v>
      </c>
      <c r="F672" s="6" t="s">
        <v>407</v>
      </c>
      <c r="G672" s="13" t="s">
        <v>99</v>
      </c>
      <c r="H672" s="5">
        <v>2</v>
      </c>
      <c r="I672" s="5" t="s">
        <v>5</v>
      </c>
      <c r="J672" s="5">
        <v>0</v>
      </c>
      <c r="K672" s="4">
        <f t="shared" si="120"/>
        <v>44659</v>
      </c>
      <c r="L672" s="5">
        <f t="shared" si="121"/>
        <v>4</v>
      </c>
      <c r="M672" s="5">
        <f t="shared" si="122"/>
        <v>2022</v>
      </c>
      <c r="N672" s="7">
        <v>4136</v>
      </c>
      <c r="O672" s="7">
        <f>-N672</f>
        <v>-4136</v>
      </c>
      <c r="P672" s="7">
        <f t="shared" si="119"/>
        <v>0</v>
      </c>
      <c r="Q672" s="8">
        <f t="shared" si="117"/>
        <v>1185725.8500000001</v>
      </c>
      <c r="R672" s="43" t="s">
        <v>5</v>
      </c>
      <c r="S672" s="12" t="s">
        <v>813</v>
      </c>
    </row>
    <row r="673" spans="1:19" x14ac:dyDescent="0.35">
      <c r="A673" s="4">
        <v>44659</v>
      </c>
      <c r="B673" s="5">
        <f t="shared" si="113"/>
        <v>4</v>
      </c>
      <c r="C673" s="5">
        <f t="shared" si="114"/>
        <v>2022</v>
      </c>
      <c r="D673" s="5" t="s">
        <v>695</v>
      </c>
      <c r="E673" s="5" t="s">
        <v>406</v>
      </c>
      <c r="F673" s="6" t="s">
        <v>407</v>
      </c>
      <c r="G673" s="13" t="s">
        <v>486</v>
      </c>
      <c r="H673" s="5">
        <v>2</v>
      </c>
      <c r="I673" s="5" t="s">
        <v>5</v>
      </c>
      <c r="J673" s="5">
        <v>0</v>
      </c>
      <c r="K673" s="4">
        <f t="shared" si="120"/>
        <v>44659</v>
      </c>
      <c r="L673" s="5">
        <f t="shared" si="121"/>
        <v>4</v>
      </c>
      <c r="M673" s="5">
        <f t="shared" si="122"/>
        <v>2022</v>
      </c>
      <c r="N673" s="7">
        <v>1047.5999999999999</v>
      </c>
      <c r="O673" s="7">
        <f>-N673</f>
        <v>-1047.5999999999999</v>
      </c>
      <c r="P673" s="7">
        <f t="shared" si="119"/>
        <v>0</v>
      </c>
      <c r="Q673" s="8">
        <f t="shared" si="117"/>
        <v>1186773.4500000002</v>
      </c>
      <c r="R673" s="43" t="s">
        <v>5</v>
      </c>
      <c r="S673" s="12" t="s">
        <v>813</v>
      </c>
    </row>
    <row r="674" spans="1:19" x14ac:dyDescent="0.35">
      <c r="A674" s="4">
        <v>44659</v>
      </c>
      <c r="B674" s="5">
        <f t="shared" si="113"/>
        <v>4</v>
      </c>
      <c r="C674" s="5">
        <f t="shared" si="114"/>
        <v>2022</v>
      </c>
      <c r="D674" s="5" t="s">
        <v>695</v>
      </c>
      <c r="E674" s="5" t="s">
        <v>406</v>
      </c>
      <c r="F674" s="6" t="s">
        <v>407</v>
      </c>
      <c r="G674" s="13" t="s">
        <v>66</v>
      </c>
      <c r="H674" s="5">
        <v>3</v>
      </c>
      <c r="I674" s="5" t="s">
        <v>5</v>
      </c>
      <c r="J674" s="5">
        <v>0</v>
      </c>
      <c r="K674" s="4">
        <f t="shared" si="120"/>
        <v>44659</v>
      </c>
      <c r="L674" s="5">
        <f t="shared" si="121"/>
        <v>4</v>
      </c>
      <c r="M674" s="5">
        <f t="shared" si="122"/>
        <v>2022</v>
      </c>
      <c r="N674" s="7">
        <v>187.5</v>
      </c>
      <c r="O674" s="7">
        <f>-N674</f>
        <v>-187.5</v>
      </c>
      <c r="P674" s="7">
        <f t="shared" si="119"/>
        <v>0</v>
      </c>
      <c r="Q674" s="8">
        <f t="shared" si="117"/>
        <v>1186960.9500000002</v>
      </c>
      <c r="R674" s="43" t="s">
        <v>5</v>
      </c>
      <c r="S674" s="12" t="s">
        <v>813</v>
      </c>
    </row>
    <row r="675" spans="1:19" x14ac:dyDescent="0.35">
      <c r="A675" s="4">
        <v>44659</v>
      </c>
      <c r="B675" s="5">
        <f t="shared" si="113"/>
        <v>4</v>
      </c>
      <c r="C675" s="5">
        <f t="shared" si="114"/>
        <v>2022</v>
      </c>
      <c r="D675" s="5" t="s">
        <v>695</v>
      </c>
      <c r="E675" s="5" t="s">
        <v>406</v>
      </c>
      <c r="F675" s="6" t="s">
        <v>407</v>
      </c>
      <c r="G675" s="13" t="s">
        <v>298</v>
      </c>
      <c r="H675" s="5">
        <v>2</v>
      </c>
      <c r="I675" s="5" t="s">
        <v>5</v>
      </c>
      <c r="J675" s="5">
        <v>0</v>
      </c>
      <c r="K675" s="4">
        <f t="shared" si="120"/>
        <v>44659</v>
      </c>
      <c r="L675" s="5">
        <f t="shared" si="121"/>
        <v>4</v>
      </c>
      <c r="M675" s="5">
        <f t="shared" si="122"/>
        <v>2022</v>
      </c>
      <c r="N675" s="7">
        <v>780</v>
      </c>
      <c r="O675" s="7">
        <f>-N675</f>
        <v>-780</v>
      </c>
      <c r="P675" s="7">
        <f t="shared" si="119"/>
        <v>0</v>
      </c>
      <c r="Q675" s="8">
        <f t="shared" si="117"/>
        <v>1187740.9500000002</v>
      </c>
      <c r="R675" s="43" t="s">
        <v>5</v>
      </c>
      <c r="S675" s="12" t="s">
        <v>813</v>
      </c>
    </row>
    <row r="676" spans="1:19" x14ac:dyDescent="0.35">
      <c r="A676" s="4">
        <v>44659</v>
      </c>
      <c r="B676" s="5">
        <f t="shared" si="113"/>
        <v>4</v>
      </c>
      <c r="C676" s="5">
        <f t="shared" si="114"/>
        <v>2022</v>
      </c>
      <c r="D676" s="5" t="s">
        <v>695</v>
      </c>
      <c r="E676" s="5" t="s">
        <v>406</v>
      </c>
      <c r="F676" s="6" t="s">
        <v>407</v>
      </c>
      <c r="G676" s="13" t="s">
        <v>575</v>
      </c>
      <c r="H676" s="5">
        <v>2</v>
      </c>
      <c r="I676" s="5" t="s">
        <v>5</v>
      </c>
      <c r="J676" s="5">
        <v>0</v>
      </c>
      <c r="K676" s="4">
        <f t="shared" si="120"/>
        <v>44659</v>
      </c>
      <c r="L676" s="5">
        <f t="shared" si="121"/>
        <v>4</v>
      </c>
      <c r="M676" s="5">
        <f t="shared" si="122"/>
        <v>2022</v>
      </c>
      <c r="N676" s="7">
        <v>210</v>
      </c>
      <c r="O676" s="7">
        <f>-N676</f>
        <v>-210</v>
      </c>
      <c r="P676" s="7">
        <f t="shared" si="119"/>
        <v>0</v>
      </c>
      <c r="Q676" s="8">
        <f t="shared" si="117"/>
        <v>1187950.9500000002</v>
      </c>
      <c r="R676" s="43" t="s">
        <v>5</v>
      </c>
      <c r="S676" s="12" t="s">
        <v>813</v>
      </c>
    </row>
    <row r="677" spans="1:19" ht="93" x14ac:dyDescent="0.35">
      <c r="A677" s="4">
        <v>44659</v>
      </c>
      <c r="B677" s="5">
        <f t="shared" si="113"/>
        <v>4</v>
      </c>
      <c r="C677" s="5">
        <f t="shared" si="114"/>
        <v>2022</v>
      </c>
      <c r="D677" s="5" t="s">
        <v>696</v>
      </c>
      <c r="E677" s="5" t="s">
        <v>19</v>
      </c>
      <c r="F677" s="6" t="s">
        <v>20</v>
      </c>
      <c r="G677" s="13" t="s">
        <v>69</v>
      </c>
      <c r="H677" s="5">
        <v>3</v>
      </c>
      <c r="I677" s="5" t="s">
        <v>72</v>
      </c>
      <c r="J677" s="5">
        <v>45</v>
      </c>
      <c r="K677" s="4">
        <f t="shared" si="120"/>
        <v>44704</v>
      </c>
      <c r="L677" s="5">
        <f t="shared" si="121"/>
        <v>5</v>
      </c>
      <c r="M677" s="5">
        <f t="shared" si="122"/>
        <v>2022</v>
      </c>
      <c r="N677" s="7">
        <v>6336</v>
      </c>
      <c r="O677" s="7">
        <f>-1500-1500-1500-816-1020</f>
        <v>-6336</v>
      </c>
      <c r="P677" s="7">
        <f t="shared" si="119"/>
        <v>0</v>
      </c>
      <c r="Q677" s="8">
        <f t="shared" si="117"/>
        <v>1194286.9500000002</v>
      </c>
      <c r="R677" s="43" t="s">
        <v>91</v>
      </c>
      <c r="S677" s="50" t="s">
        <v>858</v>
      </c>
    </row>
    <row r="678" spans="1:19" x14ac:dyDescent="0.35">
      <c r="A678" s="4">
        <v>44659</v>
      </c>
      <c r="B678" s="5">
        <f t="shared" si="113"/>
        <v>4</v>
      </c>
      <c r="C678" s="5">
        <f t="shared" si="114"/>
        <v>2022</v>
      </c>
      <c r="D678" s="5" t="s">
        <v>696</v>
      </c>
      <c r="E678" s="5" t="s">
        <v>19</v>
      </c>
      <c r="F678" s="6" t="s">
        <v>20</v>
      </c>
      <c r="G678" s="13" t="s">
        <v>66</v>
      </c>
      <c r="H678" s="5">
        <v>4</v>
      </c>
      <c r="I678" s="5" t="s">
        <v>72</v>
      </c>
      <c r="J678" s="5">
        <v>45</v>
      </c>
      <c r="K678" s="4">
        <f t="shared" si="120"/>
        <v>44704</v>
      </c>
      <c r="L678" s="5">
        <f t="shared" si="121"/>
        <v>5</v>
      </c>
      <c r="M678" s="5">
        <f t="shared" si="122"/>
        <v>2022</v>
      </c>
      <c r="N678" s="7">
        <v>260</v>
      </c>
      <c r="O678" s="7">
        <f>-N678</f>
        <v>-260</v>
      </c>
      <c r="P678" s="7">
        <f t="shared" si="119"/>
        <v>0</v>
      </c>
      <c r="Q678" s="8">
        <f t="shared" si="117"/>
        <v>1194546.9500000002</v>
      </c>
      <c r="R678" s="43" t="s">
        <v>91</v>
      </c>
      <c r="S678" s="12" t="s">
        <v>859</v>
      </c>
    </row>
    <row r="679" spans="1:19" x14ac:dyDescent="0.35">
      <c r="A679" s="4">
        <v>44659</v>
      </c>
      <c r="B679" s="5">
        <f t="shared" si="113"/>
        <v>4</v>
      </c>
      <c r="C679" s="5">
        <f t="shared" si="114"/>
        <v>2022</v>
      </c>
      <c r="D679" s="5" t="s">
        <v>696</v>
      </c>
      <c r="E679" s="5" t="s">
        <v>19</v>
      </c>
      <c r="F679" s="6" t="s">
        <v>20</v>
      </c>
      <c r="G679" s="13" t="s">
        <v>17</v>
      </c>
      <c r="H679" s="5">
        <v>6</v>
      </c>
      <c r="I679" s="5" t="s">
        <v>72</v>
      </c>
      <c r="J679" s="5">
        <v>45</v>
      </c>
      <c r="K679" s="4">
        <f t="shared" si="120"/>
        <v>44704</v>
      </c>
      <c r="L679" s="5">
        <f t="shared" si="121"/>
        <v>5</v>
      </c>
      <c r="M679" s="5">
        <f t="shared" si="122"/>
        <v>2022</v>
      </c>
      <c r="N679" s="7">
        <v>630</v>
      </c>
      <c r="O679" s="7">
        <f>-N679</f>
        <v>-630</v>
      </c>
      <c r="P679" s="7">
        <f t="shared" si="119"/>
        <v>0</v>
      </c>
      <c r="Q679" s="8">
        <f t="shared" si="117"/>
        <v>1195176.9500000002</v>
      </c>
      <c r="R679" s="43" t="s">
        <v>91</v>
      </c>
      <c r="S679" s="12" t="s">
        <v>859</v>
      </c>
    </row>
    <row r="680" spans="1:19" x14ac:dyDescent="0.35">
      <c r="A680" s="4">
        <v>44659</v>
      </c>
      <c r="B680" s="5">
        <f t="shared" si="113"/>
        <v>4</v>
      </c>
      <c r="C680" s="5">
        <f t="shared" si="114"/>
        <v>2022</v>
      </c>
      <c r="D680" s="5" t="s">
        <v>696</v>
      </c>
      <c r="E680" s="5" t="s">
        <v>19</v>
      </c>
      <c r="F680" s="6" t="s">
        <v>20</v>
      </c>
      <c r="G680" s="13" t="s">
        <v>183</v>
      </c>
      <c r="H680" s="5">
        <v>2</v>
      </c>
      <c r="I680" s="5" t="s">
        <v>72</v>
      </c>
      <c r="J680" s="5">
        <v>45</v>
      </c>
      <c r="K680" s="4">
        <f t="shared" si="120"/>
        <v>44704</v>
      </c>
      <c r="L680" s="5">
        <f t="shared" si="121"/>
        <v>5</v>
      </c>
      <c r="M680" s="5">
        <f t="shared" si="122"/>
        <v>2022</v>
      </c>
      <c r="N680" s="7">
        <v>90</v>
      </c>
      <c r="O680" s="7">
        <f>-N680</f>
        <v>-90</v>
      </c>
      <c r="P680" s="7">
        <f t="shared" si="119"/>
        <v>0</v>
      </c>
      <c r="Q680" s="8">
        <f t="shared" si="117"/>
        <v>1195266.9500000002</v>
      </c>
      <c r="R680" s="43" t="s">
        <v>91</v>
      </c>
      <c r="S680" s="12" t="s">
        <v>859</v>
      </c>
    </row>
    <row r="681" spans="1:19" x14ac:dyDescent="0.35">
      <c r="A681" s="4">
        <v>44660</v>
      </c>
      <c r="B681" s="5">
        <f t="shared" si="113"/>
        <v>4</v>
      </c>
      <c r="C681" s="5">
        <f t="shared" si="114"/>
        <v>2022</v>
      </c>
      <c r="D681" s="5" t="s">
        <v>697</v>
      </c>
      <c r="E681" s="5" t="s">
        <v>61</v>
      </c>
      <c r="F681" s="6" t="s">
        <v>60</v>
      </c>
      <c r="G681" s="13" t="s">
        <v>99</v>
      </c>
      <c r="H681" s="5">
        <v>2</v>
      </c>
      <c r="I681" s="5" t="s">
        <v>51</v>
      </c>
      <c r="J681" s="5">
        <v>60</v>
      </c>
      <c r="K681" s="4">
        <f t="shared" si="120"/>
        <v>44720</v>
      </c>
      <c r="L681" s="5">
        <f t="shared" si="121"/>
        <v>6</v>
      </c>
      <c r="M681" s="5">
        <f t="shared" si="122"/>
        <v>2022</v>
      </c>
      <c r="N681" s="7">
        <v>3960</v>
      </c>
      <c r="O681" s="7">
        <f t="shared" ref="O681:O682" si="123">-N681</f>
        <v>-3960</v>
      </c>
      <c r="P681" s="7">
        <f t="shared" si="119"/>
        <v>0</v>
      </c>
      <c r="Q681" s="8">
        <f t="shared" si="117"/>
        <v>1199226.9500000002</v>
      </c>
      <c r="R681" s="43" t="s">
        <v>91</v>
      </c>
      <c r="S681" s="1" t="s">
        <v>935</v>
      </c>
    </row>
    <row r="682" spans="1:19" x14ac:dyDescent="0.35">
      <c r="A682" s="4">
        <v>44660</v>
      </c>
      <c r="B682" s="5">
        <f t="shared" si="113"/>
        <v>4</v>
      </c>
      <c r="C682" s="5">
        <f t="shared" si="114"/>
        <v>2022</v>
      </c>
      <c r="D682" s="5" t="s">
        <v>697</v>
      </c>
      <c r="E682" s="5" t="s">
        <v>61</v>
      </c>
      <c r="F682" s="6" t="s">
        <v>60</v>
      </c>
      <c r="G682" s="13" t="s">
        <v>691</v>
      </c>
      <c r="H682" s="5">
        <v>1</v>
      </c>
      <c r="I682" s="5" t="s">
        <v>51</v>
      </c>
      <c r="J682" s="5">
        <v>60</v>
      </c>
      <c r="K682" s="4">
        <f t="shared" si="120"/>
        <v>44720</v>
      </c>
      <c r="L682" s="5">
        <f t="shared" si="121"/>
        <v>6</v>
      </c>
      <c r="M682" s="5">
        <f t="shared" si="122"/>
        <v>2022</v>
      </c>
      <c r="N682" s="7">
        <v>570</v>
      </c>
      <c r="O682" s="7">
        <f t="shared" si="123"/>
        <v>-570</v>
      </c>
      <c r="P682" s="7">
        <f t="shared" si="119"/>
        <v>0</v>
      </c>
      <c r="Q682" s="8">
        <f t="shared" si="117"/>
        <v>1199796.9500000002</v>
      </c>
      <c r="R682" s="43" t="s">
        <v>91</v>
      </c>
      <c r="S682" s="1" t="s">
        <v>935</v>
      </c>
    </row>
    <row r="683" spans="1:19" x14ac:dyDescent="0.35">
      <c r="A683" s="4">
        <v>44660</v>
      </c>
      <c r="B683" s="5">
        <f t="shared" si="113"/>
        <v>4</v>
      </c>
      <c r="C683" s="5">
        <f t="shared" si="114"/>
        <v>2022</v>
      </c>
      <c r="D683" s="5" t="s">
        <v>697</v>
      </c>
      <c r="E683" s="5" t="s">
        <v>61</v>
      </c>
      <c r="F683" s="6" t="s">
        <v>60</v>
      </c>
      <c r="G683" s="13" t="s">
        <v>712</v>
      </c>
      <c r="H683" s="5">
        <v>1</v>
      </c>
      <c r="I683" s="5" t="s">
        <v>51</v>
      </c>
      <c r="J683" s="5">
        <v>60</v>
      </c>
      <c r="K683" s="4">
        <f t="shared" si="120"/>
        <v>44720</v>
      </c>
      <c r="L683" s="5">
        <f t="shared" si="121"/>
        <v>6</v>
      </c>
      <c r="M683" s="5">
        <f t="shared" si="122"/>
        <v>2022</v>
      </c>
      <c r="N683" s="7">
        <v>513</v>
      </c>
      <c r="O683" s="7">
        <f>-N683</f>
        <v>-513</v>
      </c>
      <c r="P683" s="7">
        <f t="shared" si="119"/>
        <v>0</v>
      </c>
      <c r="Q683" s="8">
        <f t="shared" si="117"/>
        <v>1200309.9500000002</v>
      </c>
      <c r="R683" s="43" t="s">
        <v>91</v>
      </c>
      <c r="S683" s="1" t="s">
        <v>935</v>
      </c>
    </row>
    <row r="684" spans="1:19" x14ac:dyDescent="0.35">
      <c r="A684" s="4">
        <v>44660</v>
      </c>
      <c r="B684" s="5">
        <f t="shared" si="113"/>
        <v>4</v>
      </c>
      <c r="C684" s="5">
        <f t="shared" si="114"/>
        <v>2022</v>
      </c>
      <c r="D684" s="5" t="s">
        <v>698</v>
      </c>
      <c r="E684" s="5" t="s">
        <v>415</v>
      </c>
      <c r="F684" s="6" t="s">
        <v>416</v>
      </c>
      <c r="G684" s="13" t="s">
        <v>69</v>
      </c>
      <c r="H684" s="5">
        <v>3</v>
      </c>
      <c r="I684" s="5" t="s">
        <v>5</v>
      </c>
      <c r="J684" s="5">
        <v>0</v>
      </c>
      <c r="K684" s="4">
        <f t="shared" si="120"/>
        <v>44660</v>
      </c>
      <c r="L684" s="5">
        <f t="shared" si="121"/>
        <v>4</v>
      </c>
      <c r="M684" s="5">
        <f t="shared" si="122"/>
        <v>2022</v>
      </c>
      <c r="N684" s="7">
        <v>6270</v>
      </c>
      <c r="P684" s="7">
        <f t="shared" si="119"/>
        <v>6270</v>
      </c>
      <c r="Q684" s="8">
        <f t="shared" si="117"/>
        <v>1206579.9500000002</v>
      </c>
      <c r="R684" s="43" t="s">
        <v>5</v>
      </c>
      <c r="S684" s="12"/>
    </row>
    <row r="685" spans="1:19" x14ac:dyDescent="0.35">
      <c r="A685" s="4">
        <v>44660</v>
      </c>
      <c r="B685" s="5">
        <f t="shared" ref="B685:B748" si="124">MONTH(A685)</f>
        <v>4</v>
      </c>
      <c r="C685" s="5">
        <f t="shared" ref="C685:C748" si="125">YEAR(A685)</f>
        <v>2022</v>
      </c>
      <c r="D685" s="5" t="s">
        <v>698</v>
      </c>
      <c r="E685" s="5" t="s">
        <v>415</v>
      </c>
      <c r="F685" s="6" t="s">
        <v>416</v>
      </c>
      <c r="G685" s="13" t="s">
        <v>663</v>
      </c>
      <c r="H685" s="5">
        <v>4</v>
      </c>
      <c r="I685" s="5" t="s">
        <v>5</v>
      </c>
      <c r="J685" s="5">
        <v>0</v>
      </c>
      <c r="K685" s="4">
        <f t="shared" si="120"/>
        <v>44660</v>
      </c>
      <c r="L685" s="5">
        <f t="shared" si="121"/>
        <v>4</v>
      </c>
      <c r="M685" s="5">
        <f t="shared" si="122"/>
        <v>2022</v>
      </c>
      <c r="N685" s="7">
        <v>1176</v>
      </c>
      <c r="P685" s="7">
        <f t="shared" si="119"/>
        <v>1176</v>
      </c>
      <c r="Q685" s="8">
        <f t="shared" si="117"/>
        <v>1207755.9500000002</v>
      </c>
      <c r="R685" s="43" t="s">
        <v>5</v>
      </c>
      <c r="S685" s="12"/>
    </row>
    <row r="686" spans="1:19" x14ac:dyDescent="0.35">
      <c r="A686" s="4">
        <v>44660</v>
      </c>
      <c r="B686" s="5">
        <f t="shared" si="124"/>
        <v>4</v>
      </c>
      <c r="C686" s="5">
        <f t="shared" si="125"/>
        <v>2022</v>
      </c>
      <c r="D686" s="5" t="s">
        <v>698</v>
      </c>
      <c r="E686" s="5" t="s">
        <v>415</v>
      </c>
      <c r="F686" s="6" t="s">
        <v>416</v>
      </c>
      <c r="G686" s="13" t="s">
        <v>664</v>
      </c>
      <c r="H686" s="5">
        <v>3</v>
      </c>
      <c r="I686" s="5" t="s">
        <v>5</v>
      </c>
      <c r="J686" s="5">
        <v>0</v>
      </c>
      <c r="K686" s="4">
        <f t="shared" si="120"/>
        <v>44660</v>
      </c>
      <c r="L686" s="5">
        <f t="shared" si="121"/>
        <v>4</v>
      </c>
      <c r="M686" s="5">
        <f t="shared" si="122"/>
        <v>2022</v>
      </c>
      <c r="N686" s="7">
        <v>936</v>
      </c>
      <c r="P686" s="7">
        <f t="shared" si="119"/>
        <v>936</v>
      </c>
      <c r="Q686" s="8">
        <f t="shared" si="117"/>
        <v>1208691.9500000002</v>
      </c>
      <c r="R686" s="43" t="s">
        <v>5</v>
      </c>
      <c r="S686" s="12"/>
    </row>
    <row r="687" spans="1:19" x14ac:dyDescent="0.35">
      <c r="A687" s="4">
        <v>44660</v>
      </c>
      <c r="B687" s="5">
        <f t="shared" si="124"/>
        <v>4</v>
      </c>
      <c r="C687" s="5">
        <f t="shared" si="125"/>
        <v>2022</v>
      </c>
      <c r="D687" s="5" t="s">
        <v>698</v>
      </c>
      <c r="E687" s="5" t="s">
        <v>415</v>
      </c>
      <c r="F687" s="6" t="s">
        <v>416</v>
      </c>
      <c r="G687" s="13" t="s">
        <v>66</v>
      </c>
      <c r="H687" s="5">
        <v>3</v>
      </c>
      <c r="I687" s="5" t="s">
        <v>5</v>
      </c>
      <c r="J687" s="5">
        <v>0</v>
      </c>
      <c r="K687" s="4">
        <f t="shared" si="120"/>
        <v>44660</v>
      </c>
      <c r="L687" s="5">
        <f t="shared" si="121"/>
        <v>4</v>
      </c>
      <c r="M687" s="5">
        <f t="shared" si="122"/>
        <v>2022</v>
      </c>
      <c r="N687" s="7">
        <v>187.5</v>
      </c>
      <c r="P687" s="7">
        <f t="shared" si="119"/>
        <v>187.5</v>
      </c>
      <c r="Q687" s="8">
        <f t="shared" si="117"/>
        <v>1208879.4500000002</v>
      </c>
      <c r="R687" s="43" t="s">
        <v>5</v>
      </c>
      <c r="S687" s="12"/>
    </row>
    <row r="688" spans="1:19" x14ac:dyDescent="0.35">
      <c r="A688" s="4">
        <v>44660</v>
      </c>
      <c r="B688" s="5">
        <f t="shared" si="124"/>
        <v>4</v>
      </c>
      <c r="C688" s="5">
        <f t="shared" si="125"/>
        <v>2022</v>
      </c>
      <c r="D688" s="5" t="s">
        <v>699</v>
      </c>
      <c r="E688" s="5" t="s">
        <v>713</v>
      </c>
      <c r="F688" s="6" t="s">
        <v>782</v>
      </c>
      <c r="G688" s="13" t="s">
        <v>69</v>
      </c>
      <c r="H688" s="5">
        <v>1</v>
      </c>
      <c r="I688" s="5" t="s">
        <v>5</v>
      </c>
      <c r="J688" s="5">
        <v>0</v>
      </c>
      <c r="K688" s="4">
        <f t="shared" si="120"/>
        <v>44660</v>
      </c>
      <c r="L688" s="5">
        <f t="shared" si="121"/>
        <v>4</v>
      </c>
      <c r="M688" s="5">
        <f t="shared" si="122"/>
        <v>2022</v>
      </c>
      <c r="N688" s="7">
        <v>2090</v>
      </c>
      <c r="O688" s="7">
        <f t="shared" ref="O688:O696" si="126">-N688</f>
        <v>-2090</v>
      </c>
      <c r="P688" s="7">
        <f t="shared" si="119"/>
        <v>0</v>
      </c>
      <c r="Q688" s="8">
        <f t="shared" si="117"/>
        <v>1210969.4500000002</v>
      </c>
      <c r="R688" s="43" t="s">
        <v>5</v>
      </c>
      <c r="S688" s="12" t="s">
        <v>817</v>
      </c>
    </row>
    <row r="689" spans="1:19" x14ac:dyDescent="0.35">
      <c r="A689" s="4">
        <v>44660</v>
      </c>
      <c r="B689" s="5">
        <f t="shared" si="124"/>
        <v>4</v>
      </c>
      <c r="C689" s="5">
        <f t="shared" si="125"/>
        <v>2022</v>
      </c>
      <c r="D689" s="5" t="s">
        <v>699</v>
      </c>
      <c r="E689" s="5" t="s">
        <v>713</v>
      </c>
      <c r="F689" s="6" t="s">
        <v>782</v>
      </c>
      <c r="G689" s="13" t="s">
        <v>714</v>
      </c>
      <c r="H689" s="5">
        <v>1</v>
      </c>
      <c r="I689" s="5" t="s">
        <v>5</v>
      </c>
      <c r="J689" s="5">
        <v>0</v>
      </c>
      <c r="K689" s="4">
        <f t="shared" si="120"/>
        <v>44660</v>
      </c>
      <c r="L689" s="5">
        <f t="shared" si="121"/>
        <v>4</v>
      </c>
      <c r="M689" s="5">
        <f t="shared" si="122"/>
        <v>2022</v>
      </c>
      <c r="N689" s="7">
        <v>350</v>
      </c>
      <c r="O689" s="7">
        <f t="shared" si="126"/>
        <v>-350</v>
      </c>
      <c r="P689" s="7">
        <f t="shared" si="119"/>
        <v>0</v>
      </c>
      <c r="Q689" s="8">
        <f t="shared" si="117"/>
        <v>1211319.4500000002</v>
      </c>
      <c r="R689" s="43" t="s">
        <v>5</v>
      </c>
      <c r="S689" s="12" t="s">
        <v>817</v>
      </c>
    </row>
    <row r="690" spans="1:19" x14ac:dyDescent="0.35">
      <c r="A690" s="4">
        <v>44660</v>
      </c>
      <c r="B690" s="5">
        <f t="shared" si="124"/>
        <v>4</v>
      </c>
      <c r="C690" s="5">
        <f t="shared" si="125"/>
        <v>2022</v>
      </c>
      <c r="D690" s="5" t="s">
        <v>699</v>
      </c>
      <c r="E690" s="5" t="s">
        <v>713</v>
      </c>
      <c r="F690" s="6" t="s">
        <v>782</v>
      </c>
      <c r="G690" s="13" t="s">
        <v>663</v>
      </c>
      <c r="H690" s="5">
        <v>1</v>
      </c>
      <c r="I690" s="5" t="s">
        <v>5</v>
      </c>
      <c r="J690" s="5">
        <v>0</v>
      </c>
      <c r="K690" s="4">
        <f t="shared" si="120"/>
        <v>44660</v>
      </c>
      <c r="L690" s="5">
        <f t="shared" si="121"/>
        <v>4</v>
      </c>
      <c r="M690" s="5">
        <f t="shared" si="122"/>
        <v>2022</v>
      </c>
      <c r="N690" s="7">
        <v>294</v>
      </c>
      <c r="O690" s="7">
        <f t="shared" si="126"/>
        <v>-294</v>
      </c>
      <c r="P690" s="7">
        <f t="shared" si="119"/>
        <v>0</v>
      </c>
      <c r="Q690" s="8">
        <f t="shared" si="117"/>
        <v>1211613.4500000002</v>
      </c>
      <c r="R690" s="43" t="s">
        <v>5</v>
      </c>
      <c r="S690" s="12" t="s">
        <v>817</v>
      </c>
    </row>
    <row r="691" spans="1:19" x14ac:dyDescent="0.35">
      <c r="A691" s="4">
        <v>44660</v>
      </c>
      <c r="B691" s="5">
        <f t="shared" si="124"/>
        <v>4</v>
      </c>
      <c r="C691" s="5">
        <f t="shared" si="125"/>
        <v>2022</v>
      </c>
      <c r="D691" s="5" t="s">
        <v>699</v>
      </c>
      <c r="E691" s="5" t="s">
        <v>713</v>
      </c>
      <c r="F691" s="6" t="s">
        <v>782</v>
      </c>
      <c r="G691" s="13" t="s">
        <v>66</v>
      </c>
      <c r="H691" s="5">
        <v>1</v>
      </c>
      <c r="I691" s="5" t="s">
        <v>5</v>
      </c>
      <c r="J691" s="5">
        <v>0</v>
      </c>
      <c r="K691" s="4">
        <f t="shared" si="120"/>
        <v>44660</v>
      </c>
      <c r="L691" s="5">
        <f t="shared" si="121"/>
        <v>4</v>
      </c>
      <c r="M691" s="5">
        <f t="shared" si="122"/>
        <v>2022</v>
      </c>
      <c r="N691" s="7">
        <v>62.5</v>
      </c>
      <c r="O691" s="7">
        <f t="shared" si="126"/>
        <v>-62.5</v>
      </c>
      <c r="P691" s="7">
        <f t="shared" si="119"/>
        <v>0</v>
      </c>
      <c r="Q691" s="8">
        <f t="shared" si="117"/>
        <v>1211675.9500000002</v>
      </c>
      <c r="R691" s="43" t="s">
        <v>5</v>
      </c>
      <c r="S691" s="12" t="s">
        <v>817</v>
      </c>
    </row>
    <row r="692" spans="1:19" x14ac:dyDescent="0.35">
      <c r="A692" s="4">
        <v>44660</v>
      </c>
      <c r="B692" s="5">
        <f t="shared" si="124"/>
        <v>4</v>
      </c>
      <c r="C692" s="5">
        <f t="shared" si="125"/>
        <v>2022</v>
      </c>
      <c r="D692" s="5" t="s">
        <v>699</v>
      </c>
      <c r="E692" s="5" t="s">
        <v>713</v>
      </c>
      <c r="F692" s="6" t="s">
        <v>782</v>
      </c>
      <c r="G692" s="13" t="s">
        <v>668</v>
      </c>
      <c r="H692" s="5">
        <v>1</v>
      </c>
      <c r="I692" s="5" t="s">
        <v>5</v>
      </c>
      <c r="J692" s="5">
        <v>0</v>
      </c>
      <c r="K692" s="4">
        <f t="shared" si="120"/>
        <v>44660</v>
      </c>
      <c r="L692" s="5">
        <f t="shared" si="121"/>
        <v>4</v>
      </c>
      <c r="M692" s="5">
        <f t="shared" si="122"/>
        <v>2022</v>
      </c>
      <c r="N692" s="7">
        <v>1000</v>
      </c>
      <c r="O692" s="7">
        <f t="shared" si="126"/>
        <v>-1000</v>
      </c>
      <c r="P692" s="7">
        <f t="shared" si="119"/>
        <v>0</v>
      </c>
      <c r="Q692" s="8">
        <f t="shared" si="117"/>
        <v>1212675.9500000002</v>
      </c>
      <c r="R692" s="43" t="s">
        <v>5</v>
      </c>
      <c r="S692" s="12" t="s">
        <v>817</v>
      </c>
    </row>
    <row r="693" spans="1:19" x14ac:dyDescent="0.35">
      <c r="A693" s="4">
        <v>44660</v>
      </c>
      <c r="B693" s="5">
        <f t="shared" si="124"/>
        <v>4</v>
      </c>
      <c r="C693" s="5">
        <f t="shared" si="125"/>
        <v>2022</v>
      </c>
      <c r="D693" s="5" t="s">
        <v>699</v>
      </c>
      <c r="E693" s="5" t="s">
        <v>713</v>
      </c>
      <c r="F693" s="6" t="s">
        <v>782</v>
      </c>
      <c r="G693" s="13" t="s">
        <v>675</v>
      </c>
      <c r="H693" s="5">
        <v>1</v>
      </c>
      <c r="I693" s="5" t="s">
        <v>5</v>
      </c>
      <c r="J693" s="5">
        <v>0</v>
      </c>
      <c r="K693" s="4">
        <f t="shared" si="120"/>
        <v>44660</v>
      </c>
      <c r="L693" s="5">
        <f t="shared" si="121"/>
        <v>4</v>
      </c>
      <c r="M693" s="5">
        <f t="shared" si="122"/>
        <v>2022</v>
      </c>
      <c r="N693" s="7">
        <v>85</v>
      </c>
      <c r="O693" s="7">
        <f t="shared" si="126"/>
        <v>-85</v>
      </c>
      <c r="P693" s="7">
        <f t="shared" si="119"/>
        <v>0</v>
      </c>
      <c r="Q693" s="8">
        <f t="shared" si="117"/>
        <v>1212760.9500000002</v>
      </c>
      <c r="R693" s="43" t="s">
        <v>5</v>
      </c>
      <c r="S693" s="12" t="s">
        <v>817</v>
      </c>
    </row>
    <row r="694" spans="1:19" x14ac:dyDescent="0.35">
      <c r="A694" s="4">
        <v>44663</v>
      </c>
      <c r="B694" s="5">
        <f t="shared" si="124"/>
        <v>4</v>
      </c>
      <c r="C694" s="5">
        <f t="shared" si="125"/>
        <v>2022</v>
      </c>
      <c r="D694" s="5" t="s">
        <v>700</v>
      </c>
      <c r="E694" s="5" t="s">
        <v>645</v>
      </c>
      <c r="F694" s="6" t="s">
        <v>646</v>
      </c>
      <c r="G694" s="13" t="s">
        <v>715</v>
      </c>
      <c r="H694" s="5">
        <v>2</v>
      </c>
      <c r="I694" s="5" t="s">
        <v>5</v>
      </c>
      <c r="J694" s="5">
        <v>0</v>
      </c>
      <c r="K694" s="4">
        <f t="shared" si="120"/>
        <v>44663</v>
      </c>
      <c r="L694" s="5">
        <f t="shared" si="121"/>
        <v>4</v>
      </c>
      <c r="M694" s="5">
        <f t="shared" si="122"/>
        <v>2022</v>
      </c>
      <c r="N694" s="7">
        <v>200</v>
      </c>
      <c r="O694" s="7">
        <f t="shared" si="126"/>
        <v>-200</v>
      </c>
      <c r="P694" s="7">
        <f t="shared" si="119"/>
        <v>0</v>
      </c>
      <c r="Q694" s="8">
        <f t="shared" si="117"/>
        <v>1212960.9500000002</v>
      </c>
      <c r="R694" s="43" t="s">
        <v>5</v>
      </c>
      <c r="S694" s="12" t="s">
        <v>816</v>
      </c>
    </row>
    <row r="695" spans="1:19" x14ac:dyDescent="0.35">
      <c r="A695" s="4">
        <v>44663</v>
      </c>
      <c r="B695" s="5">
        <f t="shared" si="124"/>
        <v>4</v>
      </c>
      <c r="C695" s="5">
        <f t="shared" si="125"/>
        <v>2022</v>
      </c>
      <c r="D695" s="5" t="s">
        <v>700</v>
      </c>
      <c r="E695" s="5" t="s">
        <v>645</v>
      </c>
      <c r="F695" s="6" t="s">
        <v>646</v>
      </c>
      <c r="G695" s="13" t="s">
        <v>298</v>
      </c>
      <c r="H695" s="5">
        <v>1</v>
      </c>
      <c r="I695" s="5" t="s">
        <v>5</v>
      </c>
      <c r="J695" s="5">
        <v>0</v>
      </c>
      <c r="K695" s="4">
        <f t="shared" si="120"/>
        <v>44663</v>
      </c>
      <c r="L695" s="5">
        <f t="shared" si="121"/>
        <v>4</v>
      </c>
      <c r="M695" s="5">
        <f t="shared" si="122"/>
        <v>2022</v>
      </c>
      <c r="N695" s="7">
        <v>390</v>
      </c>
      <c r="O695" s="7">
        <f t="shared" si="126"/>
        <v>-390</v>
      </c>
      <c r="P695" s="7">
        <f t="shared" si="119"/>
        <v>0</v>
      </c>
      <c r="Q695" s="8">
        <f t="shared" si="117"/>
        <v>1213350.9500000002</v>
      </c>
      <c r="R695" s="43" t="s">
        <v>5</v>
      </c>
      <c r="S695" s="12" t="s">
        <v>816</v>
      </c>
    </row>
    <row r="696" spans="1:19" x14ac:dyDescent="0.35">
      <c r="A696" s="4">
        <v>44664</v>
      </c>
      <c r="B696" s="5">
        <f t="shared" si="124"/>
        <v>4</v>
      </c>
      <c r="C696" s="5">
        <f t="shared" si="125"/>
        <v>2022</v>
      </c>
      <c r="D696" s="5" t="s">
        <v>701</v>
      </c>
      <c r="E696" s="5" t="s">
        <v>713</v>
      </c>
      <c r="F696" s="6" t="s">
        <v>782</v>
      </c>
      <c r="G696" s="13" t="s">
        <v>663</v>
      </c>
      <c r="H696" s="5">
        <v>2</v>
      </c>
      <c r="I696" s="5" t="s">
        <v>5</v>
      </c>
      <c r="J696" s="5">
        <v>0</v>
      </c>
      <c r="K696" s="4">
        <f t="shared" si="120"/>
        <v>44664</v>
      </c>
      <c r="L696" s="5">
        <f t="shared" si="121"/>
        <v>4</v>
      </c>
      <c r="M696" s="5">
        <f t="shared" si="122"/>
        <v>2022</v>
      </c>
      <c r="N696" s="7">
        <v>588</v>
      </c>
      <c r="O696" s="7">
        <f t="shared" si="126"/>
        <v>-588</v>
      </c>
      <c r="P696" s="7">
        <f t="shared" si="119"/>
        <v>0</v>
      </c>
      <c r="Q696" s="8">
        <f t="shared" si="117"/>
        <v>1213938.9500000002</v>
      </c>
      <c r="R696" s="43" t="s">
        <v>5</v>
      </c>
      <c r="S696" s="12" t="s">
        <v>754</v>
      </c>
    </row>
    <row r="697" spans="1:19" x14ac:dyDescent="0.35">
      <c r="A697" s="4">
        <v>44664</v>
      </c>
      <c r="B697" s="5">
        <f t="shared" si="124"/>
        <v>4</v>
      </c>
      <c r="C697" s="5">
        <f t="shared" si="125"/>
        <v>2022</v>
      </c>
      <c r="D697" s="5" t="s">
        <v>702</v>
      </c>
      <c r="E697" s="5" t="s">
        <v>415</v>
      </c>
      <c r="F697" s="6" t="s">
        <v>416</v>
      </c>
      <c r="G697" s="13" t="s">
        <v>99</v>
      </c>
      <c r="H697" s="5">
        <v>3</v>
      </c>
      <c r="I697" s="5" t="s">
        <v>5</v>
      </c>
      <c r="J697" s="5">
        <v>0</v>
      </c>
      <c r="K697" s="4">
        <f t="shared" si="120"/>
        <v>44664</v>
      </c>
      <c r="L697" s="5">
        <f t="shared" si="121"/>
        <v>4</v>
      </c>
      <c r="M697" s="5">
        <f t="shared" si="122"/>
        <v>2022</v>
      </c>
      <c r="N697" s="7">
        <v>6270</v>
      </c>
      <c r="P697" s="7">
        <f t="shared" si="119"/>
        <v>6270</v>
      </c>
      <c r="Q697" s="8">
        <f t="shared" si="117"/>
        <v>1220208.9500000002</v>
      </c>
      <c r="R697" s="43" t="s">
        <v>5</v>
      </c>
      <c r="S697" s="12"/>
    </row>
    <row r="698" spans="1:19" x14ac:dyDescent="0.35">
      <c r="A698" s="4">
        <v>44664</v>
      </c>
      <c r="B698" s="5">
        <f t="shared" si="124"/>
        <v>4</v>
      </c>
      <c r="C698" s="5">
        <f t="shared" si="125"/>
        <v>2022</v>
      </c>
      <c r="D698" s="5" t="s">
        <v>702</v>
      </c>
      <c r="E698" s="5" t="s">
        <v>415</v>
      </c>
      <c r="F698" s="6" t="s">
        <v>416</v>
      </c>
      <c r="G698" s="13" t="s">
        <v>716</v>
      </c>
      <c r="H698" s="5">
        <v>5</v>
      </c>
      <c r="I698" s="5" t="s">
        <v>5</v>
      </c>
      <c r="J698" s="5">
        <v>0</v>
      </c>
      <c r="K698" s="4">
        <f t="shared" si="120"/>
        <v>44664</v>
      </c>
      <c r="L698" s="5">
        <f t="shared" si="121"/>
        <v>4</v>
      </c>
      <c r="M698" s="5">
        <f t="shared" si="122"/>
        <v>2022</v>
      </c>
      <c r="N698" s="7">
        <v>2646</v>
      </c>
      <c r="P698" s="7">
        <f t="shared" si="119"/>
        <v>2646</v>
      </c>
      <c r="Q698" s="8">
        <f t="shared" si="117"/>
        <v>1222854.9500000002</v>
      </c>
      <c r="R698" s="43" t="s">
        <v>5</v>
      </c>
      <c r="S698" s="12"/>
    </row>
    <row r="699" spans="1:19" x14ac:dyDescent="0.35">
      <c r="A699" s="4">
        <v>44664</v>
      </c>
      <c r="B699" s="5">
        <f t="shared" si="124"/>
        <v>4</v>
      </c>
      <c r="C699" s="5">
        <f t="shared" si="125"/>
        <v>2022</v>
      </c>
      <c r="D699" s="5" t="s">
        <v>702</v>
      </c>
      <c r="E699" s="5" t="s">
        <v>415</v>
      </c>
      <c r="F699" s="6" t="s">
        <v>416</v>
      </c>
      <c r="G699" s="13" t="s">
        <v>664</v>
      </c>
      <c r="H699" s="5">
        <v>6</v>
      </c>
      <c r="I699" s="5" t="s">
        <v>5</v>
      </c>
      <c r="J699" s="5">
        <v>0</v>
      </c>
      <c r="K699" s="4">
        <f t="shared" si="120"/>
        <v>44664</v>
      </c>
      <c r="L699" s="5">
        <f t="shared" si="121"/>
        <v>4</v>
      </c>
      <c r="M699" s="5">
        <f t="shared" si="122"/>
        <v>2022</v>
      </c>
      <c r="N699" s="7">
        <v>1872</v>
      </c>
      <c r="P699" s="7">
        <f t="shared" si="119"/>
        <v>1872</v>
      </c>
      <c r="Q699" s="8">
        <f t="shared" si="117"/>
        <v>1224726.9500000002</v>
      </c>
      <c r="R699" s="43" t="s">
        <v>5</v>
      </c>
      <c r="S699" s="12"/>
    </row>
    <row r="700" spans="1:19" x14ac:dyDescent="0.35">
      <c r="A700" s="4">
        <v>44664</v>
      </c>
      <c r="B700" s="5">
        <f t="shared" si="124"/>
        <v>4</v>
      </c>
      <c r="C700" s="5">
        <f t="shared" si="125"/>
        <v>2022</v>
      </c>
      <c r="D700" s="5" t="s">
        <v>702</v>
      </c>
      <c r="E700" s="5" t="s">
        <v>415</v>
      </c>
      <c r="F700" s="6" t="s">
        <v>416</v>
      </c>
      <c r="G700" s="13" t="s">
        <v>66</v>
      </c>
      <c r="H700" s="5">
        <v>3</v>
      </c>
      <c r="I700" s="5" t="s">
        <v>5</v>
      </c>
      <c r="J700" s="5">
        <v>0</v>
      </c>
      <c r="K700" s="4">
        <f t="shared" si="120"/>
        <v>44664</v>
      </c>
      <c r="L700" s="5">
        <f t="shared" si="121"/>
        <v>4</v>
      </c>
      <c r="M700" s="5">
        <f t="shared" si="122"/>
        <v>2022</v>
      </c>
      <c r="N700" s="7">
        <v>187.5</v>
      </c>
      <c r="P700" s="7">
        <f t="shared" si="119"/>
        <v>187.5</v>
      </c>
      <c r="Q700" s="8">
        <f t="shared" si="117"/>
        <v>1224914.4500000002</v>
      </c>
      <c r="R700" s="43" t="s">
        <v>5</v>
      </c>
      <c r="S700" s="12"/>
    </row>
    <row r="701" spans="1:19" x14ac:dyDescent="0.35">
      <c r="A701" s="4">
        <v>44665</v>
      </c>
      <c r="B701" s="5">
        <f t="shared" si="124"/>
        <v>4</v>
      </c>
      <c r="C701" s="5">
        <f t="shared" si="125"/>
        <v>2022</v>
      </c>
      <c r="D701" s="5" t="s">
        <v>703</v>
      </c>
      <c r="E701" s="5" t="s">
        <v>482</v>
      </c>
      <c r="F701" s="6" t="s">
        <v>499</v>
      </c>
      <c r="G701" s="13" t="s">
        <v>69</v>
      </c>
      <c r="H701" s="5">
        <v>2</v>
      </c>
      <c r="I701" s="5" t="s">
        <v>5</v>
      </c>
      <c r="J701" s="5">
        <v>0</v>
      </c>
      <c r="K701" s="4">
        <f t="shared" si="120"/>
        <v>44665</v>
      </c>
      <c r="L701" s="5">
        <f t="shared" si="121"/>
        <v>4</v>
      </c>
      <c r="M701" s="5">
        <f t="shared" si="122"/>
        <v>2022</v>
      </c>
      <c r="N701" s="7">
        <v>4136</v>
      </c>
      <c r="O701" s="7">
        <f>-N701</f>
        <v>-4136</v>
      </c>
      <c r="P701" s="7">
        <f t="shared" si="119"/>
        <v>0</v>
      </c>
      <c r="Q701" s="8">
        <f t="shared" si="117"/>
        <v>1229050.4500000002</v>
      </c>
      <c r="R701" s="43" t="s">
        <v>5</v>
      </c>
      <c r="S701" s="12" t="s">
        <v>864</v>
      </c>
    </row>
    <row r="702" spans="1:19" x14ac:dyDescent="0.35">
      <c r="A702" s="4">
        <v>44665</v>
      </c>
      <c r="B702" s="5">
        <f t="shared" si="124"/>
        <v>4</v>
      </c>
      <c r="C702" s="5">
        <f t="shared" si="125"/>
        <v>2022</v>
      </c>
      <c r="D702" s="5" t="s">
        <v>703</v>
      </c>
      <c r="E702" s="5" t="s">
        <v>482</v>
      </c>
      <c r="F702" s="6" t="s">
        <v>499</v>
      </c>
      <c r="G702" s="13" t="s">
        <v>663</v>
      </c>
      <c r="H702" s="5">
        <v>5</v>
      </c>
      <c r="I702" s="5" t="s">
        <v>5</v>
      </c>
      <c r="J702" s="5">
        <v>0</v>
      </c>
      <c r="K702" s="4">
        <f t="shared" si="120"/>
        <v>44665</v>
      </c>
      <c r="L702" s="5">
        <f t="shared" si="121"/>
        <v>4</v>
      </c>
      <c r="M702" s="5">
        <f t="shared" si="122"/>
        <v>2022</v>
      </c>
      <c r="N702" s="7">
        <v>1440</v>
      </c>
      <c r="O702" s="7">
        <f>-N702</f>
        <v>-1440</v>
      </c>
      <c r="P702" s="7">
        <f t="shared" si="119"/>
        <v>0</v>
      </c>
      <c r="Q702" s="8">
        <f t="shared" si="117"/>
        <v>1230490.4500000002</v>
      </c>
      <c r="R702" s="43" t="s">
        <v>5</v>
      </c>
      <c r="S702" s="12" t="s">
        <v>864</v>
      </c>
    </row>
    <row r="703" spans="1:19" x14ac:dyDescent="0.35">
      <c r="A703" s="4">
        <v>44665</v>
      </c>
      <c r="B703" s="5">
        <f t="shared" si="124"/>
        <v>4</v>
      </c>
      <c r="C703" s="5">
        <f t="shared" si="125"/>
        <v>2022</v>
      </c>
      <c r="D703" s="5" t="s">
        <v>703</v>
      </c>
      <c r="E703" s="5" t="s">
        <v>482</v>
      </c>
      <c r="F703" s="6" t="s">
        <v>499</v>
      </c>
      <c r="G703" s="13" t="s">
        <v>675</v>
      </c>
      <c r="H703" s="5">
        <v>2</v>
      </c>
      <c r="I703" s="5" t="s">
        <v>5</v>
      </c>
      <c r="J703" s="5">
        <v>0</v>
      </c>
      <c r="K703" s="4">
        <f t="shared" si="120"/>
        <v>44665</v>
      </c>
      <c r="L703" s="5">
        <f t="shared" si="121"/>
        <v>4</v>
      </c>
      <c r="M703" s="5">
        <f t="shared" si="122"/>
        <v>2022</v>
      </c>
      <c r="N703" s="7">
        <v>170</v>
      </c>
      <c r="O703" s="7">
        <f>-N703</f>
        <v>-170</v>
      </c>
      <c r="P703" s="7">
        <f t="shared" si="119"/>
        <v>0</v>
      </c>
      <c r="Q703" s="8">
        <f t="shared" si="117"/>
        <v>1230660.4500000002</v>
      </c>
      <c r="R703" s="43" t="s">
        <v>5</v>
      </c>
      <c r="S703" s="12" t="s">
        <v>864</v>
      </c>
    </row>
    <row r="704" spans="1:19" x14ac:dyDescent="0.35">
      <c r="A704" s="4">
        <v>44666</v>
      </c>
      <c r="B704" s="5">
        <f t="shared" si="124"/>
        <v>4</v>
      </c>
      <c r="C704" s="5">
        <f t="shared" si="125"/>
        <v>2022</v>
      </c>
      <c r="D704" s="5" t="s">
        <v>704</v>
      </c>
      <c r="E704" s="5" t="s">
        <v>713</v>
      </c>
      <c r="F704" s="6" t="s">
        <v>782</v>
      </c>
      <c r="G704" s="13" t="s">
        <v>69</v>
      </c>
      <c r="H704" s="5">
        <v>1</v>
      </c>
      <c r="I704" s="5" t="s">
        <v>5</v>
      </c>
      <c r="J704" s="5">
        <v>0</v>
      </c>
      <c r="K704" s="4">
        <f t="shared" si="120"/>
        <v>44666</v>
      </c>
      <c r="L704" s="5">
        <f t="shared" si="121"/>
        <v>4</v>
      </c>
      <c r="M704" s="5">
        <f t="shared" si="122"/>
        <v>2022</v>
      </c>
      <c r="N704" s="7">
        <v>2090</v>
      </c>
      <c r="O704" s="7">
        <f>-N704</f>
        <v>-2090</v>
      </c>
      <c r="P704" s="7">
        <f t="shared" si="119"/>
        <v>0</v>
      </c>
      <c r="Q704" s="8">
        <f t="shared" si="117"/>
        <v>1232750.4500000002</v>
      </c>
      <c r="R704" s="43" t="s">
        <v>5</v>
      </c>
      <c r="S704" s="12" t="s">
        <v>818</v>
      </c>
    </row>
    <row r="705" spans="1:19" x14ac:dyDescent="0.35">
      <c r="A705" s="4">
        <v>44666</v>
      </c>
      <c r="B705" s="5">
        <f t="shared" si="124"/>
        <v>4</v>
      </c>
      <c r="C705" s="5">
        <f t="shared" si="125"/>
        <v>2022</v>
      </c>
      <c r="D705" s="5" t="s">
        <v>704</v>
      </c>
      <c r="E705" s="5" t="s">
        <v>713</v>
      </c>
      <c r="F705" s="6" t="s">
        <v>782</v>
      </c>
      <c r="G705" s="13" t="s">
        <v>675</v>
      </c>
      <c r="H705" s="5">
        <v>1</v>
      </c>
      <c r="I705" s="5" t="s">
        <v>5</v>
      </c>
      <c r="J705" s="5">
        <v>0</v>
      </c>
      <c r="K705" s="4">
        <f t="shared" si="120"/>
        <v>44666</v>
      </c>
      <c r="L705" s="5">
        <f t="shared" si="121"/>
        <v>4</v>
      </c>
      <c r="M705" s="5">
        <f t="shared" si="122"/>
        <v>2022</v>
      </c>
      <c r="N705" s="7">
        <v>85</v>
      </c>
      <c r="O705" s="7">
        <f>-N705</f>
        <v>-85</v>
      </c>
      <c r="P705" s="7">
        <f t="shared" si="119"/>
        <v>0</v>
      </c>
      <c r="Q705" s="8">
        <f t="shared" si="117"/>
        <v>1232835.4500000002</v>
      </c>
      <c r="R705" s="43" t="s">
        <v>5</v>
      </c>
      <c r="S705" s="12" t="s">
        <v>818</v>
      </c>
    </row>
    <row r="706" spans="1:19" x14ac:dyDescent="0.35">
      <c r="A706" s="4">
        <v>44667</v>
      </c>
      <c r="B706" s="5">
        <f t="shared" si="124"/>
        <v>4</v>
      </c>
      <c r="C706" s="5">
        <f t="shared" si="125"/>
        <v>2022</v>
      </c>
      <c r="D706" s="5" t="s">
        <v>705</v>
      </c>
      <c r="E706" s="5" t="s">
        <v>415</v>
      </c>
      <c r="F706" s="6" t="s">
        <v>416</v>
      </c>
      <c r="G706" s="13" t="s">
        <v>99</v>
      </c>
      <c r="H706" s="5">
        <v>3</v>
      </c>
      <c r="I706" s="5" t="s">
        <v>5</v>
      </c>
      <c r="J706" s="5">
        <v>0</v>
      </c>
      <c r="K706" s="4">
        <f t="shared" si="120"/>
        <v>44667</v>
      </c>
      <c r="L706" s="5">
        <f t="shared" si="121"/>
        <v>4</v>
      </c>
      <c r="M706" s="5">
        <f t="shared" si="122"/>
        <v>2022</v>
      </c>
      <c r="N706" s="7">
        <v>6270</v>
      </c>
      <c r="P706" s="7">
        <f t="shared" si="119"/>
        <v>6270</v>
      </c>
      <c r="Q706" s="8">
        <f t="shared" si="117"/>
        <v>1239105.4500000002</v>
      </c>
      <c r="R706" s="43" t="s">
        <v>5</v>
      </c>
      <c r="S706" s="12"/>
    </row>
    <row r="707" spans="1:19" x14ac:dyDescent="0.35">
      <c r="A707" s="4">
        <v>44667</v>
      </c>
      <c r="B707" s="5">
        <f t="shared" si="124"/>
        <v>4</v>
      </c>
      <c r="C707" s="5">
        <f t="shared" si="125"/>
        <v>2022</v>
      </c>
      <c r="D707" s="5" t="s">
        <v>705</v>
      </c>
      <c r="E707" s="5" t="s">
        <v>415</v>
      </c>
      <c r="F707" s="6" t="s">
        <v>416</v>
      </c>
      <c r="G707" s="13" t="s">
        <v>663</v>
      </c>
      <c r="H707" s="5">
        <v>7</v>
      </c>
      <c r="I707" s="5" t="s">
        <v>5</v>
      </c>
      <c r="J707" s="5">
        <v>0</v>
      </c>
      <c r="K707" s="4">
        <f t="shared" si="120"/>
        <v>44667</v>
      </c>
      <c r="L707" s="5">
        <f t="shared" si="121"/>
        <v>4</v>
      </c>
      <c r="M707" s="5">
        <f t="shared" si="122"/>
        <v>2022</v>
      </c>
      <c r="N707" s="7">
        <v>2058</v>
      </c>
      <c r="P707" s="7">
        <f t="shared" si="119"/>
        <v>2058</v>
      </c>
      <c r="Q707" s="8">
        <f t="shared" ref="Q707:Q770" si="127">SUM(Q706+N707)</f>
        <v>1241163.4500000002</v>
      </c>
      <c r="R707" s="43" t="s">
        <v>5</v>
      </c>
      <c r="S707" s="12"/>
    </row>
    <row r="708" spans="1:19" x14ac:dyDescent="0.35">
      <c r="A708" s="4">
        <v>44667</v>
      </c>
      <c r="B708" s="5">
        <f t="shared" si="124"/>
        <v>4</v>
      </c>
      <c r="C708" s="5">
        <f t="shared" si="125"/>
        <v>2022</v>
      </c>
      <c r="D708" s="5" t="s">
        <v>705</v>
      </c>
      <c r="E708" s="5" t="s">
        <v>415</v>
      </c>
      <c r="F708" s="6" t="s">
        <v>416</v>
      </c>
      <c r="G708" s="13" t="s">
        <v>664</v>
      </c>
      <c r="H708" s="5">
        <v>4</v>
      </c>
      <c r="I708" s="5" t="s">
        <v>5</v>
      </c>
      <c r="J708" s="5">
        <v>0</v>
      </c>
      <c r="K708" s="4">
        <f t="shared" si="120"/>
        <v>44667</v>
      </c>
      <c r="L708" s="5">
        <f t="shared" si="121"/>
        <v>4</v>
      </c>
      <c r="M708" s="5">
        <f t="shared" si="122"/>
        <v>2022</v>
      </c>
      <c r="N708" s="7">
        <v>1248</v>
      </c>
      <c r="P708" s="7">
        <f t="shared" si="119"/>
        <v>1248</v>
      </c>
      <c r="Q708" s="8">
        <f t="shared" si="127"/>
        <v>1242411.4500000002</v>
      </c>
      <c r="R708" s="43" t="s">
        <v>5</v>
      </c>
      <c r="S708" s="12"/>
    </row>
    <row r="709" spans="1:19" x14ac:dyDescent="0.35">
      <c r="A709" s="4">
        <v>44667</v>
      </c>
      <c r="B709" s="5">
        <f t="shared" si="124"/>
        <v>4</v>
      </c>
      <c r="C709" s="5">
        <f t="shared" si="125"/>
        <v>2022</v>
      </c>
      <c r="D709" s="5" t="s">
        <v>705</v>
      </c>
      <c r="E709" s="5" t="s">
        <v>415</v>
      </c>
      <c r="F709" s="6" t="s">
        <v>416</v>
      </c>
      <c r="G709" s="13" t="s">
        <v>66</v>
      </c>
      <c r="H709" s="5">
        <v>3</v>
      </c>
      <c r="I709" s="5" t="s">
        <v>5</v>
      </c>
      <c r="J709" s="5">
        <v>0</v>
      </c>
      <c r="K709" s="4">
        <f t="shared" si="120"/>
        <v>44667</v>
      </c>
      <c r="L709" s="5">
        <f t="shared" si="121"/>
        <v>4</v>
      </c>
      <c r="M709" s="5">
        <f t="shared" si="122"/>
        <v>2022</v>
      </c>
      <c r="N709" s="7">
        <v>187.5</v>
      </c>
      <c r="P709" s="7">
        <f t="shared" si="119"/>
        <v>187.5</v>
      </c>
      <c r="Q709" s="8">
        <f t="shared" si="127"/>
        <v>1242598.9500000002</v>
      </c>
      <c r="R709" s="43" t="s">
        <v>5</v>
      </c>
      <c r="S709" s="12"/>
    </row>
    <row r="710" spans="1:19" x14ac:dyDescent="0.35">
      <c r="A710" s="4">
        <v>44667</v>
      </c>
      <c r="B710" s="5">
        <f t="shared" si="124"/>
        <v>4</v>
      </c>
      <c r="C710" s="5">
        <f t="shared" si="125"/>
        <v>2022</v>
      </c>
      <c r="D710" s="5" t="s">
        <v>705</v>
      </c>
      <c r="E710" s="5" t="s">
        <v>415</v>
      </c>
      <c r="F710" s="6" t="s">
        <v>416</v>
      </c>
      <c r="G710" s="13" t="s">
        <v>675</v>
      </c>
      <c r="H710" s="5">
        <v>4</v>
      </c>
      <c r="I710" s="5" t="s">
        <v>5</v>
      </c>
      <c r="J710" s="5">
        <v>0</v>
      </c>
      <c r="K710" s="4">
        <f t="shared" si="120"/>
        <v>44667</v>
      </c>
      <c r="L710" s="5">
        <f t="shared" si="121"/>
        <v>4</v>
      </c>
      <c r="M710" s="5">
        <f t="shared" si="122"/>
        <v>2022</v>
      </c>
      <c r="N710" s="7">
        <v>340</v>
      </c>
      <c r="P710" s="7">
        <f t="shared" si="119"/>
        <v>340</v>
      </c>
      <c r="Q710" s="8">
        <f t="shared" si="127"/>
        <v>1242938.9500000002</v>
      </c>
      <c r="R710" s="43" t="s">
        <v>5</v>
      </c>
      <c r="S710" s="12"/>
    </row>
    <row r="711" spans="1:19" x14ac:dyDescent="0.35">
      <c r="A711" s="4">
        <v>44667</v>
      </c>
      <c r="B711" s="5">
        <f t="shared" si="124"/>
        <v>4</v>
      </c>
      <c r="C711" s="5">
        <f t="shared" si="125"/>
        <v>2022</v>
      </c>
      <c r="D711" s="5" t="s">
        <v>706</v>
      </c>
      <c r="E711" s="5" t="s">
        <v>673</v>
      </c>
      <c r="F711" s="6" t="s">
        <v>674</v>
      </c>
      <c r="G711" s="13" t="s">
        <v>717</v>
      </c>
      <c r="H711" s="5">
        <v>5</v>
      </c>
      <c r="I711" s="5" t="s">
        <v>5</v>
      </c>
      <c r="J711" s="5">
        <v>0</v>
      </c>
      <c r="K711" s="4">
        <f t="shared" si="120"/>
        <v>44667</v>
      </c>
      <c r="L711" s="5">
        <f t="shared" si="121"/>
        <v>4</v>
      </c>
      <c r="M711" s="5">
        <f t="shared" si="122"/>
        <v>2022</v>
      </c>
      <c r="N711" s="7">
        <v>10450</v>
      </c>
      <c r="O711" s="7">
        <f>-N711</f>
        <v>-10450</v>
      </c>
      <c r="P711" s="7">
        <f t="shared" si="119"/>
        <v>0</v>
      </c>
      <c r="Q711" s="8">
        <f t="shared" si="127"/>
        <v>1253388.9500000002</v>
      </c>
      <c r="R711" s="43" t="s">
        <v>5</v>
      </c>
      <c r="S711" s="12" t="s">
        <v>821</v>
      </c>
    </row>
    <row r="712" spans="1:19" x14ac:dyDescent="0.35">
      <c r="A712" s="4">
        <v>44667</v>
      </c>
      <c r="B712" s="5">
        <f t="shared" si="124"/>
        <v>4</v>
      </c>
      <c r="C712" s="5">
        <f t="shared" si="125"/>
        <v>2022</v>
      </c>
      <c r="D712" s="5" t="s">
        <v>706</v>
      </c>
      <c r="E712" s="5" t="s">
        <v>673</v>
      </c>
      <c r="F712" s="6" t="s">
        <v>674</v>
      </c>
      <c r="G712" s="13" t="s">
        <v>663</v>
      </c>
      <c r="H712" s="5">
        <v>9</v>
      </c>
      <c r="I712" s="5" t="s">
        <v>5</v>
      </c>
      <c r="J712" s="5">
        <v>0</v>
      </c>
      <c r="K712" s="4">
        <f t="shared" si="120"/>
        <v>44667</v>
      </c>
      <c r="L712" s="5">
        <f t="shared" si="121"/>
        <v>4</v>
      </c>
      <c r="M712" s="5">
        <f t="shared" si="122"/>
        <v>2022</v>
      </c>
      <c r="N712" s="7">
        <v>2646</v>
      </c>
      <c r="O712" s="7">
        <f>-N712</f>
        <v>-2646</v>
      </c>
      <c r="P712" s="7">
        <f t="shared" si="119"/>
        <v>0</v>
      </c>
      <c r="Q712" s="8">
        <f t="shared" si="127"/>
        <v>1256034.9500000002</v>
      </c>
      <c r="R712" s="43" t="s">
        <v>5</v>
      </c>
      <c r="S712" s="12" t="s">
        <v>821</v>
      </c>
    </row>
    <row r="713" spans="1:19" ht="15.5" customHeight="1" x14ac:dyDescent="0.35">
      <c r="A713" s="4">
        <v>44667</v>
      </c>
      <c r="B713" s="5">
        <f t="shared" si="124"/>
        <v>4</v>
      </c>
      <c r="C713" s="5">
        <f t="shared" si="125"/>
        <v>2022</v>
      </c>
      <c r="D713" s="5" t="s">
        <v>706</v>
      </c>
      <c r="E713" s="5" t="s">
        <v>673</v>
      </c>
      <c r="F713" s="6" t="s">
        <v>674</v>
      </c>
      <c r="G713" s="13" t="s">
        <v>675</v>
      </c>
      <c r="H713" s="5">
        <v>8</v>
      </c>
      <c r="I713" s="5" t="s">
        <v>5</v>
      </c>
      <c r="J713" s="5">
        <v>0</v>
      </c>
      <c r="K713" s="4">
        <f t="shared" si="120"/>
        <v>44667</v>
      </c>
      <c r="L713" s="5">
        <f t="shared" si="121"/>
        <v>4</v>
      </c>
      <c r="M713" s="5">
        <f t="shared" si="122"/>
        <v>2022</v>
      </c>
      <c r="N713" s="7">
        <v>680</v>
      </c>
      <c r="O713" s="7">
        <f>-N713</f>
        <v>-680</v>
      </c>
      <c r="P713" s="7">
        <f t="shared" si="119"/>
        <v>0</v>
      </c>
      <c r="Q713" s="8">
        <f t="shared" si="127"/>
        <v>1256714.9500000002</v>
      </c>
      <c r="R713" s="43" t="s">
        <v>5</v>
      </c>
      <c r="S713" s="12" t="s">
        <v>821</v>
      </c>
    </row>
    <row r="714" spans="1:19" x14ac:dyDescent="0.35">
      <c r="A714" s="4">
        <v>44667</v>
      </c>
      <c r="B714" s="5">
        <f t="shared" si="124"/>
        <v>4</v>
      </c>
      <c r="C714" s="5">
        <f t="shared" si="125"/>
        <v>2022</v>
      </c>
      <c r="D714" s="5" t="s">
        <v>706</v>
      </c>
      <c r="E714" s="5" t="s">
        <v>673</v>
      </c>
      <c r="F714" s="6" t="s">
        <v>674</v>
      </c>
      <c r="G714" s="13" t="s">
        <v>66</v>
      </c>
      <c r="H714" s="5">
        <v>5</v>
      </c>
      <c r="I714" s="5" t="s">
        <v>5</v>
      </c>
      <c r="J714" s="5">
        <v>0</v>
      </c>
      <c r="K714" s="4">
        <f t="shared" si="120"/>
        <v>44667</v>
      </c>
      <c r="L714" s="5">
        <f t="shared" si="121"/>
        <v>4</v>
      </c>
      <c r="M714" s="5">
        <f t="shared" si="122"/>
        <v>2022</v>
      </c>
      <c r="N714" s="7">
        <v>312.5</v>
      </c>
      <c r="O714" s="7">
        <f>-N714</f>
        <v>-312.5</v>
      </c>
      <c r="P714" s="7">
        <f t="shared" si="119"/>
        <v>0</v>
      </c>
      <c r="Q714" s="8">
        <f t="shared" si="127"/>
        <v>1257027.4500000002</v>
      </c>
      <c r="R714" s="43" t="s">
        <v>5</v>
      </c>
      <c r="S714" s="12" t="s">
        <v>821</v>
      </c>
    </row>
    <row r="715" spans="1:19" x14ac:dyDescent="0.35">
      <c r="A715" s="4">
        <v>44670</v>
      </c>
      <c r="B715" s="5">
        <f t="shared" si="124"/>
        <v>4</v>
      </c>
      <c r="C715" s="5">
        <f t="shared" si="125"/>
        <v>2022</v>
      </c>
      <c r="D715" s="5" t="s">
        <v>707</v>
      </c>
      <c r="E715" s="5" t="s">
        <v>415</v>
      </c>
      <c r="F715" s="6" t="s">
        <v>416</v>
      </c>
      <c r="G715" s="13" t="s">
        <v>668</v>
      </c>
      <c r="H715" s="5">
        <v>1</v>
      </c>
      <c r="I715" s="5" t="s">
        <v>5</v>
      </c>
      <c r="J715" s="5">
        <v>0</v>
      </c>
      <c r="K715" s="4">
        <f t="shared" si="120"/>
        <v>44670</v>
      </c>
      <c r="L715" s="5">
        <f t="shared" si="121"/>
        <v>4</v>
      </c>
      <c r="M715" s="5">
        <f t="shared" si="122"/>
        <v>2022</v>
      </c>
      <c r="N715" s="7">
        <v>1000</v>
      </c>
      <c r="P715" s="7">
        <f t="shared" si="119"/>
        <v>1000</v>
      </c>
      <c r="Q715" s="8">
        <f t="shared" si="127"/>
        <v>1258027.4500000002</v>
      </c>
      <c r="R715" s="43" t="s">
        <v>5</v>
      </c>
      <c r="S715" s="12"/>
    </row>
    <row r="716" spans="1:19" x14ac:dyDescent="0.35">
      <c r="A716" s="4">
        <v>44670</v>
      </c>
      <c r="B716" s="5">
        <f t="shared" si="124"/>
        <v>4</v>
      </c>
      <c r="C716" s="5">
        <f t="shared" si="125"/>
        <v>2022</v>
      </c>
      <c r="D716" s="5" t="s">
        <v>707</v>
      </c>
      <c r="E716" s="5" t="s">
        <v>415</v>
      </c>
      <c r="F716" s="6" t="s">
        <v>416</v>
      </c>
      <c r="G716" s="13" t="s">
        <v>663</v>
      </c>
      <c r="H716" s="5">
        <v>6</v>
      </c>
      <c r="I716" s="5" t="s">
        <v>5</v>
      </c>
      <c r="J716" s="5">
        <v>0</v>
      </c>
      <c r="K716" s="4">
        <f t="shared" si="120"/>
        <v>44670</v>
      </c>
      <c r="L716" s="5">
        <f t="shared" si="121"/>
        <v>4</v>
      </c>
      <c r="M716" s="5">
        <f t="shared" si="122"/>
        <v>2022</v>
      </c>
      <c r="N716" s="7">
        <v>1764</v>
      </c>
      <c r="P716" s="7">
        <f t="shared" si="119"/>
        <v>1764</v>
      </c>
      <c r="Q716" s="8">
        <f t="shared" si="127"/>
        <v>1259791.4500000002</v>
      </c>
      <c r="R716" s="43" t="s">
        <v>5</v>
      </c>
      <c r="S716" s="12"/>
    </row>
    <row r="717" spans="1:19" x14ac:dyDescent="0.35">
      <c r="A717" s="4">
        <v>44670</v>
      </c>
      <c r="B717" s="5">
        <f t="shared" si="124"/>
        <v>4</v>
      </c>
      <c r="C717" s="5">
        <f t="shared" si="125"/>
        <v>2022</v>
      </c>
      <c r="D717" s="5" t="s">
        <v>707</v>
      </c>
      <c r="E717" s="5" t="s">
        <v>415</v>
      </c>
      <c r="F717" s="6" t="s">
        <v>416</v>
      </c>
      <c r="G717" s="13" t="s">
        <v>264</v>
      </c>
      <c r="H717" s="5">
        <v>1</v>
      </c>
      <c r="I717" s="5" t="s">
        <v>5</v>
      </c>
      <c r="J717" s="5">
        <v>0</v>
      </c>
      <c r="K717" s="4">
        <f t="shared" si="120"/>
        <v>44670</v>
      </c>
      <c r="L717" s="5">
        <f t="shared" si="121"/>
        <v>4</v>
      </c>
      <c r="M717" s="5">
        <f t="shared" si="122"/>
        <v>2022</v>
      </c>
      <c r="N717" s="7">
        <v>312</v>
      </c>
      <c r="P717" s="7">
        <f t="shared" si="119"/>
        <v>312</v>
      </c>
      <c r="Q717" s="8">
        <f t="shared" si="127"/>
        <v>1260103.4500000002</v>
      </c>
      <c r="R717" s="43" t="s">
        <v>5</v>
      </c>
      <c r="S717" s="12"/>
    </row>
    <row r="718" spans="1:19" x14ac:dyDescent="0.35">
      <c r="A718" s="4">
        <v>44671</v>
      </c>
      <c r="B718" s="5">
        <f t="shared" si="124"/>
        <v>4</v>
      </c>
      <c r="C718" s="5">
        <f t="shared" si="125"/>
        <v>2022</v>
      </c>
      <c r="D718" s="5" t="s">
        <v>708</v>
      </c>
      <c r="E718" s="5" t="s">
        <v>719</v>
      </c>
      <c r="F718" s="6" t="s">
        <v>718</v>
      </c>
      <c r="G718" s="13" t="s">
        <v>720</v>
      </c>
      <c r="H718" s="5">
        <v>2</v>
      </c>
      <c r="I718" s="5" t="s">
        <v>5</v>
      </c>
      <c r="J718" s="5">
        <v>0</v>
      </c>
      <c r="K718" s="4">
        <f t="shared" si="120"/>
        <v>44671</v>
      </c>
      <c r="L718" s="5">
        <f t="shared" si="121"/>
        <v>4</v>
      </c>
      <c r="M718" s="5">
        <f t="shared" si="122"/>
        <v>2022</v>
      </c>
      <c r="N718" s="7">
        <v>700</v>
      </c>
      <c r="O718" s="7">
        <f>-N718</f>
        <v>-700</v>
      </c>
      <c r="P718" s="7">
        <f t="shared" si="119"/>
        <v>0</v>
      </c>
      <c r="Q718" s="8">
        <f t="shared" si="127"/>
        <v>1260803.4500000002</v>
      </c>
      <c r="R718" s="43" t="s">
        <v>5</v>
      </c>
      <c r="S718" s="12" t="s">
        <v>756</v>
      </c>
    </row>
    <row r="719" spans="1:19" x14ac:dyDescent="0.35">
      <c r="A719" s="4">
        <v>44671</v>
      </c>
      <c r="B719" s="5">
        <f t="shared" si="124"/>
        <v>4</v>
      </c>
      <c r="C719" s="5">
        <f t="shared" si="125"/>
        <v>2022</v>
      </c>
      <c r="D719" s="5" t="s">
        <v>708</v>
      </c>
      <c r="E719" s="5" t="s">
        <v>719</v>
      </c>
      <c r="F719" s="6" t="s">
        <v>718</v>
      </c>
      <c r="G719" s="13" t="s">
        <v>721</v>
      </c>
      <c r="H719" s="5">
        <v>1</v>
      </c>
      <c r="I719" s="5" t="s">
        <v>5</v>
      </c>
      <c r="J719" s="5">
        <v>0</v>
      </c>
      <c r="K719" s="4">
        <f t="shared" si="120"/>
        <v>44671</v>
      </c>
      <c r="L719" s="5">
        <f t="shared" si="121"/>
        <v>4</v>
      </c>
      <c r="M719" s="5">
        <f t="shared" si="122"/>
        <v>2022</v>
      </c>
      <c r="N719" s="7">
        <v>315</v>
      </c>
      <c r="O719" s="7">
        <f>-N719</f>
        <v>-315</v>
      </c>
      <c r="P719" s="7">
        <f t="shared" si="119"/>
        <v>0</v>
      </c>
      <c r="Q719" s="8">
        <f t="shared" si="127"/>
        <v>1261118.4500000002</v>
      </c>
      <c r="R719" s="43" t="s">
        <v>5</v>
      </c>
      <c r="S719" s="12" t="s">
        <v>756</v>
      </c>
    </row>
    <row r="720" spans="1:19" x14ac:dyDescent="0.35">
      <c r="A720" s="4">
        <v>44671</v>
      </c>
      <c r="B720" s="5">
        <f t="shared" si="124"/>
        <v>4</v>
      </c>
      <c r="C720" s="5">
        <f t="shared" si="125"/>
        <v>2022</v>
      </c>
      <c r="D720" s="5" t="s">
        <v>708</v>
      </c>
      <c r="E720" s="5" t="s">
        <v>719</v>
      </c>
      <c r="F720" s="6" t="s">
        <v>718</v>
      </c>
      <c r="G720" s="13" t="s">
        <v>722</v>
      </c>
      <c r="H720" s="5">
        <v>1</v>
      </c>
      <c r="I720" s="5" t="s">
        <v>5</v>
      </c>
      <c r="J720" s="5">
        <v>0</v>
      </c>
      <c r="K720" s="4">
        <f t="shared" si="120"/>
        <v>44671</v>
      </c>
      <c r="L720" s="5">
        <f t="shared" si="121"/>
        <v>4</v>
      </c>
      <c r="M720" s="5">
        <f t="shared" si="122"/>
        <v>2022</v>
      </c>
      <c r="N720" s="7">
        <v>90</v>
      </c>
      <c r="O720" s="7">
        <f>-N720</f>
        <v>-90</v>
      </c>
      <c r="P720" s="7">
        <f t="shared" si="119"/>
        <v>0</v>
      </c>
      <c r="Q720" s="8">
        <f t="shared" si="127"/>
        <v>1261208.4500000002</v>
      </c>
      <c r="R720" s="43" t="s">
        <v>5</v>
      </c>
      <c r="S720" s="12" t="s">
        <v>756</v>
      </c>
    </row>
    <row r="721" spans="1:19" x14ac:dyDescent="0.35">
      <c r="A721" s="4">
        <v>44671</v>
      </c>
      <c r="B721" s="5">
        <f t="shared" si="124"/>
        <v>4</v>
      </c>
      <c r="C721" s="5">
        <f t="shared" si="125"/>
        <v>2022</v>
      </c>
      <c r="D721" s="5" t="s">
        <v>708</v>
      </c>
      <c r="E721" s="5" t="s">
        <v>719</v>
      </c>
      <c r="F721" s="6" t="s">
        <v>718</v>
      </c>
      <c r="G721" s="13" t="s">
        <v>723</v>
      </c>
      <c r="H721" s="5">
        <v>1</v>
      </c>
      <c r="I721" s="5" t="s">
        <v>5</v>
      </c>
      <c r="J721" s="5">
        <v>0</v>
      </c>
      <c r="K721" s="4">
        <f t="shared" si="120"/>
        <v>44671</v>
      </c>
      <c r="L721" s="5">
        <f t="shared" si="121"/>
        <v>4</v>
      </c>
      <c r="M721" s="5">
        <f t="shared" si="122"/>
        <v>2022</v>
      </c>
      <c r="N721" s="7">
        <v>65</v>
      </c>
      <c r="O721" s="7">
        <f>-N721</f>
        <v>-65</v>
      </c>
      <c r="P721" s="7">
        <f t="shared" si="119"/>
        <v>0</v>
      </c>
      <c r="Q721" s="8">
        <f t="shared" si="127"/>
        <v>1261273.4500000002</v>
      </c>
      <c r="R721" s="43" t="s">
        <v>5</v>
      </c>
      <c r="S721" s="12" t="s">
        <v>756</v>
      </c>
    </row>
    <row r="722" spans="1:19" x14ac:dyDescent="0.35">
      <c r="A722" s="4">
        <v>44672</v>
      </c>
      <c r="B722" s="5">
        <f t="shared" si="124"/>
        <v>4</v>
      </c>
      <c r="C722" s="5">
        <f t="shared" si="125"/>
        <v>2022</v>
      </c>
      <c r="D722" s="5" t="s">
        <v>709</v>
      </c>
      <c r="E722" s="5" t="s">
        <v>22</v>
      </c>
      <c r="F722" s="6" t="s">
        <v>23</v>
      </c>
      <c r="G722" s="13" t="s">
        <v>569</v>
      </c>
      <c r="H722" s="5">
        <v>5</v>
      </c>
      <c r="I722" s="5" t="s">
        <v>5</v>
      </c>
      <c r="J722" s="5">
        <v>0</v>
      </c>
      <c r="K722" s="4">
        <f t="shared" si="120"/>
        <v>44672</v>
      </c>
      <c r="L722" s="5">
        <f t="shared" si="121"/>
        <v>4</v>
      </c>
      <c r="M722" s="5">
        <f t="shared" si="122"/>
        <v>2022</v>
      </c>
      <c r="N722" s="7">
        <v>10120</v>
      </c>
      <c r="O722" s="7">
        <f t="shared" ref="O722:O725" si="128">-N722</f>
        <v>-10120</v>
      </c>
      <c r="P722" s="7">
        <f t="shared" si="119"/>
        <v>0</v>
      </c>
      <c r="Q722" s="8">
        <f t="shared" si="127"/>
        <v>1271393.4500000002</v>
      </c>
      <c r="R722" s="43" t="s">
        <v>5</v>
      </c>
      <c r="S722" s="12" t="s">
        <v>926</v>
      </c>
    </row>
    <row r="723" spans="1:19" x14ac:dyDescent="0.35">
      <c r="A723" s="4">
        <v>44672</v>
      </c>
      <c r="B723" s="5">
        <f t="shared" si="124"/>
        <v>4</v>
      </c>
      <c r="C723" s="5">
        <f t="shared" si="125"/>
        <v>2022</v>
      </c>
      <c r="D723" s="5" t="s">
        <v>709</v>
      </c>
      <c r="E723" s="5" t="s">
        <v>22</v>
      </c>
      <c r="F723" s="6" t="s">
        <v>23</v>
      </c>
      <c r="G723" s="13" t="s">
        <v>579</v>
      </c>
      <c r="H723" s="5">
        <v>1</v>
      </c>
      <c r="I723" s="5" t="s">
        <v>5</v>
      </c>
      <c r="J723" s="5">
        <v>0</v>
      </c>
      <c r="K723" s="4">
        <f t="shared" si="120"/>
        <v>44672</v>
      </c>
      <c r="L723" s="5">
        <f t="shared" si="121"/>
        <v>4</v>
      </c>
      <c r="M723" s="5">
        <f t="shared" si="122"/>
        <v>2022</v>
      </c>
      <c r="N723" s="7">
        <v>2024</v>
      </c>
      <c r="O723" s="7">
        <f t="shared" si="128"/>
        <v>-2024</v>
      </c>
      <c r="P723" s="7">
        <f t="shared" si="119"/>
        <v>0</v>
      </c>
      <c r="Q723" s="8">
        <f t="shared" si="127"/>
        <v>1273417.4500000002</v>
      </c>
      <c r="R723" s="43" t="s">
        <v>5</v>
      </c>
      <c r="S723" s="12" t="s">
        <v>926</v>
      </c>
    </row>
    <row r="724" spans="1:19" x14ac:dyDescent="0.35">
      <c r="A724" s="4">
        <v>44672</v>
      </c>
      <c r="B724" s="5">
        <f t="shared" si="124"/>
        <v>4</v>
      </c>
      <c r="C724" s="5">
        <f t="shared" si="125"/>
        <v>2022</v>
      </c>
      <c r="D724" s="5" t="s">
        <v>709</v>
      </c>
      <c r="E724" s="5" t="s">
        <v>22</v>
      </c>
      <c r="F724" s="6" t="s">
        <v>23</v>
      </c>
      <c r="G724" s="13" t="s">
        <v>716</v>
      </c>
      <c r="H724" s="5">
        <v>3</v>
      </c>
      <c r="I724" s="5" t="s">
        <v>5</v>
      </c>
      <c r="J724" s="5">
        <v>0</v>
      </c>
      <c r="K724" s="4">
        <f t="shared" si="120"/>
        <v>44672</v>
      </c>
      <c r="L724" s="5">
        <f t="shared" si="121"/>
        <v>4</v>
      </c>
      <c r="M724" s="5">
        <f t="shared" si="122"/>
        <v>2022</v>
      </c>
      <c r="N724" s="7">
        <v>1539</v>
      </c>
      <c r="O724" s="7">
        <f t="shared" si="128"/>
        <v>-1539</v>
      </c>
      <c r="P724" s="7">
        <f t="shared" si="119"/>
        <v>0</v>
      </c>
      <c r="Q724" s="8">
        <f t="shared" si="127"/>
        <v>1274956.4500000002</v>
      </c>
      <c r="R724" s="43" t="s">
        <v>5</v>
      </c>
      <c r="S724" s="12" t="s">
        <v>926</v>
      </c>
    </row>
    <row r="725" spans="1:19" x14ac:dyDescent="0.35">
      <c r="A725" s="4">
        <v>44672</v>
      </c>
      <c r="B725" s="5">
        <f t="shared" si="124"/>
        <v>4</v>
      </c>
      <c r="C725" s="5">
        <f t="shared" si="125"/>
        <v>2022</v>
      </c>
      <c r="D725" s="5" t="s">
        <v>709</v>
      </c>
      <c r="E725" s="5" t="s">
        <v>22</v>
      </c>
      <c r="F725" s="6" t="s">
        <v>23</v>
      </c>
      <c r="G725" s="13" t="s">
        <v>712</v>
      </c>
      <c r="H725" s="5">
        <v>3</v>
      </c>
      <c r="I725" s="5" t="s">
        <v>5</v>
      </c>
      <c r="J725" s="5">
        <v>0</v>
      </c>
      <c r="K725" s="4">
        <f t="shared" si="120"/>
        <v>44672</v>
      </c>
      <c r="L725" s="5">
        <f t="shared" si="121"/>
        <v>4</v>
      </c>
      <c r="M725" s="5">
        <f t="shared" si="122"/>
        <v>2022</v>
      </c>
      <c r="N725" s="7">
        <v>1539</v>
      </c>
      <c r="O725" s="7">
        <f t="shared" si="128"/>
        <v>-1539</v>
      </c>
      <c r="P725" s="7">
        <f t="shared" ref="P725:P788" si="129">SUM(N725+O725)</f>
        <v>0</v>
      </c>
      <c r="Q725" s="8">
        <f t="shared" si="127"/>
        <v>1276495.4500000002</v>
      </c>
      <c r="R725" s="43" t="s">
        <v>5</v>
      </c>
      <c r="S725" s="12" t="s">
        <v>926</v>
      </c>
    </row>
    <row r="726" spans="1:19" x14ac:dyDescent="0.35">
      <c r="A726" s="4">
        <v>44672</v>
      </c>
      <c r="B726" s="5">
        <f t="shared" si="124"/>
        <v>4</v>
      </c>
      <c r="C726" s="5">
        <f t="shared" si="125"/>
        <v>2022</v>
      </c>
      <c r="D726" s="5" t="s">
        <v>710</v>
      </c>
      <c r="E726" s="5" t="s">
        <v>719</v>
      </c>
      <c r="F726" s="6" t="s">
        <v>718</v>
      </c>
      <c r="G726" s="13" t="s">
        <v>299</v>
      </c>
      <c r="H726" s="5">
        <v>1</v>
      </c>
      <c r="I726" s="5" t="s">
        <v>5</v>
      </c>
      <c r="J726" s="5">
        <v>0</v>
      </c>
      <c r="K726" s="4">
        <f t="shared" si="120"/>
        <v>44672</v>
      </c>
      <c r="L726" s="5">
        <f t="shared" si="121"/>
        <v>4</v>
      </c>
      <c r="M726" s="5">
        <f t="shared" si="122"/>
        <v>2022</v>
      </c>
      <c r="N726" s="7">
        <v>68</v>
      </c>
      <c r="O726" s="7">
        <f>-N726</f>
        <v>-68</v>
      </c>
      <c r="P726" s="7">
        <f t="shared" si="129"/>
        <v>0</v>
      </c>
      <c r="Q726" s="8">
        <f t="shared" si="127"/>
        <v>1276563.4500000002</v>
      </c>
      <c r="R726" s="43" t="s">
        <v>5</v>
      </c>
      <c r="S726" s="12" t="s">
        <v>757</v>
      </c>
    </row>
    <row r="727" spans="1:19" x14ac:dyDescent="0.35">
      <c r="A727" s="4">
        <v>44672</v>
      </c>
      <c r="B727" s="5">
        <f t="shared" si="124"/>
        <v>4</v>
      </c>
      <c r="C727" s="5">
        <f t="shared" si="125"/>
        <v>2022</v>
      </c>
      <c r="D727" s="5" t="s">
        <v>724</v>
      </c>
      <c r="E727" s="5" t="s">
        <v>6</v>
      </c>
      <c r="F727" s="6" t="s">
        <v>7</v>
      </c>
      <c r="G727" s="13" t="s">
        <v>725</v>
      </c>
      <c r="H727" s="5">
        <v>1</v>
      </c>
      <c r="I727" s="5" t="s">
        <v>5</v>
      </c>
      <c r="J727" s="5">
        <v>0</v>
      </c>
      <c r="K727" s="4">
        <f t="shared" si="120"/>
        <v>44672</v>
      </c>
      <c r="L727" s="5">
        <f t="shared" si="121"/>
        <v>4</v>
      </c>
      <c r="M727" s="5">
        <f t="shared" si="122"/>
        <v>2022</v>
      </c>
      <c r="N727" s="7">
        <v>2068</v>
      </c>
      <c r="O727" s="7">
        <f>-N727</f>
        <v>-2068</v>
      </c>
      <c r="P727" s="7">
        <f t="shared" si="129"/>
        <v>0</v>
      </c>
      <c r="Q727" s="8">
        <f t="shared" si="127"/>
        <v>1278631.4500000002</v>
      </c>
      <c r="R727" s="43" t="s">
        <v>5</v>
      </c>
      <c r="S727" s="12" t="s">
        <v>762</v>
      </c>
    </row>
    <row r="728" spans="1:19" x14ac:dyDescent="0.35">
      <c r="A728" s="4">
        <v>44673</v>
      </c>
      <c r="B728" s="5">
        <f t="shared" si="124"/>
        <v>4</v>
      </c>
      <c r="C728" s="5">
        <f t="shared" si="125"/>
        <v>2022</v>
      </c>
      <c r="D728" s="5" t="s">
        <v>724</v>
      </c>
      <c r="E728" s="5" t="s">
        <v>6</v>
      </c>
      <c r="F728" s="6" t="s">
        <v>7</v>
      </c>
      <c r="G728" s="13" t="s">
        <v>726</v>
      </c>
      <c r="H728" s="5">
        <v>4</v>
      </c>
      <c r="I728" s="5" t="s">
        <v>5</v>
      </c>
      <c r="J728" s="5">
        <v>0</v>
      </c>
      <c r="K728" s="4">
        <f t="shared" ref="K728:K791" si="130">A728+J728</f>
        <v>44673</v>
      </c>
      <c r="L728" s="5">
        <f t="shared" si="121"/>
        <v>4</v>
      </c>
      <c r="M728" s="5">
        <f t="shared" si="122"/>
        <v>2022</v>
      </c>
      <c r="N728" s="7">
        <v>420</v>
      </c>
      <c r="O728" s="7">
        <f>-N728</f>
        <v>-420</v>
      </c>
      <c r="P728" s="7">
        <f t="shared" si="129"/>
        <v>0</v>
      </c>
      <c r="Q728" s="8">
        <f t="shared" si="127"/>
        <v>1279051.4500000002</v>
      </c>
      <c r="R728" s="43" t="s">
        <v>5</v>
      </c>
      <c r="S728" s="12" t="s">
        <v>762</v>
      </c>
    </row>
    <row r="729" spans="1:19" x14ac:dyDescent="0.35">
      <c r="A729" s="4">
        <v>44674</v>
      </c>
      <c r="B729" s="5">
        <f t="shared" si="124"/>
        <v>4</v>
      </c>
      <c r="C729" s="5">
        <f t="shared" si="125"/>
        <v>2022</v>
      </c>
      <c r="D729" s="5" t="s">
        <v>727</v>
      </c>
      <c r="E729" s="5" t="s">
        <v>415</v>
      </c>
      <c r="F729" s="6" t="s">
        <v>416</v>
      </c>
      <c r="G729" s="13" t="s">
        <v>728</v>
      </c>
      <c r="H729" s="5">
        <v>3</v>
      </c>
      <c r="I729" s="5" t="s">
        <v>5</v>
      </c>
      <c r="J729" s="5">
        <v>0</v>
      </c>
      <c r="K729" s="4">
        <f t="shared" si="130"/>
        <v>44674</v>
      </c>
      <c r="L729" s="5">
        <f t="shared" si="121"/>
        <v>4</v>
      </c>
      <c r="M729" s="5">
        <f t="shared" si="122"/>
        <v>2022</v>
      </c>
      <c r="N729" s="7">
        <v>6270</v>
      </c>
      <c r="P729" s="7">
        <f t="shared" si="129"/>
        <v>6270</v>
      </c>
      <c r="Q729" s="8">
        <f t="shared" si="127"/>
        <v>1285321.4500000002</v>
      </c>
      <c r="R729" s="43" t="s">
        <v>5</v>
      </c>
      <c r="S729" s="12"/>
    </row>
    <row r="730" spans="1:19" x14ac:dyDescent="0.35">
      <c r="A730" s="4">
        <v>44674</v>
      </c>
      <c r="B730" s="5">
        <f t="shared" si="124"/>
        <v>4</v>
      </c>
      <c r="C730" s="5">
        <f t="shared" si="125"/>
        <v>2022</v>
      </c>
      <c r="D730" s="5" t="s">
        <v>727</v>
      </c>
      <c r="E730" s="5" t="s">
        <v>415</v>
      </c>
      <c r="F730" s="6" t="s">
        <v>416</v>
      </c>
      <c r="G730" s="13" t="s">
        <v>663</v>
      </c>
      <c r="H730" s="5">
        <v>8</v>
      </c>
      <c r="I730" s="5" t="s">
        <v>5</v>
      </c>
      <c r="J730" s="5">
        <v>0</v>
      </c>
      <c r="K730" s="4">
        <f t="shared" si="130"/>
        <v>44674</v>
      </c>
      <c r="L730" s="5">
        <f t="shared" si="121"/>
        <v>4</v>
      </c>
      <c r="M730" s="5">
        <f t="shared" si="122"/>
        <v>2022</v>
      </c>
      <c r="N730" s="7">
        <v>2352</v>
      </c>
      <c r="P730" s="7">
        <f t="shared" si="129"/>
        <v>2352</v>
      </c>
      <c r="Q730" s="8">
        <f t="shared" si="127"/>
        <v>1287673.4500000002</v>
      </c>
      <c r="R730" s="43" t="s">
        <v>5</v>
      </c>
      <c r="S730" s="12"/>
    </row>
    <row r="731" spans="1:19" x14ac:dyDescent="0.35">
      <c r="A731" s="4">
        <v>44674</v>
      </c>
      <c r="B731" s="5">
        <f t="shared" si="124"/>
        <v>4</v>
      </c>
      <c r="C731" s="5">
        <f t="shared" si="125"/>
        <v>2022</v>
      </c>
      <c r="D731" s="5" t="s">
        <v>727</v>
      </c>
      <c r="E731" s="5" t="s">
        <v>415</v>
      </c>
      <c r="F731" s="6" t="s">
        <v>416</v>
      </c>
      <c r="G731" s="13" t="s">
        <v>421</v>
      </c>
      <c r="H731" s="5">
        <v>4</v>
      </c>
      <c r="I731" s="5" t="s">
        <v>5</v>
      </c>
      <c r="J731" s="5">
        <v>0</v>
      </c>
      <c r="K731" s="4">
        <f t="shared" si="130"/>
        <v>44674</v>
      </c>
      <c r="L731" s="5">
        <f t="shared" si="121"/>
        <v>4</v>
      </c>
      <c r="M731" s="5">
        <f t="shared" si="122"/>
        <v>2022</v>
      </c>
      <c r="N731" s="7">
        <v>1404</v>
      </c>
      <c r="P731" s="7">
        <f t="shared" si="129"/>
        <v>1404</v>
      </c>
      <c r="Q731" s="8">
        <f t="shared" si="127"/>
        <v>1289077.4500000002</v>
      </c>
      <c r="R731" s="43" t="s">
        <v>5</v>
      </c>
      <c r="S731" s="12"/>
    </row>
    <row r="732" spans="1:19" x14ac:dyDescent="0.35">
      <c r="A732" s="4">
        <v>44674</v>
      </c>
      <c r="B732" s="5">
        <f t="shared" si="124"/>
        <v>4</v>
      </c>
      <c r="C732" s="5">
        <f t="shared" si="125"/>
        <v>2022</v>
      </c>
      <c r="D732" s="5" t="s">
        <v>727</v>
      </c>
      <c r="E732" s="5" t="s">
        <v>415</v>
      </c>
      <c r="F732" s="6" t="s">
        <v>416</v>
      </c>
      <c r="G732" s="13" t="s">
        <v>66</v>
      </c>
      <c r="H732" s="5">
        <v>2</v>
      </c>
      <c r="I732" s="5" t="s">
        <v>5</v>
      </c>
      <c r="J732" s="5">
        <v>0</v>
      </c>
      <c r="K732" s="4">
        <f t="shared" si="130"/>
        <v>44674</v>
      </c>
      <c r="L732" s="5">
        <f t="shared" si="121"/>
        <v>4</v>
      </c>
      <c r="M732" s="5">
        <f t="shared" si="122"/>
        <v>2022</v>
      </c>
      <c r="N732" s="7">
        <v>125</v>
      </c>
      <c r="P732" s="7">
        <f t="shared" si="129"/>
        <v>125</v>
      </c>
      <c r="Q732" s="8">
        <f t="shared" si="127"/>
        <v>1289202.4500000002</v>
      </c>
      <c r="R732" s="43" t="s">
        <v>5</v>
      </c>
      <c r="S732" s="12"/>
    </row>
    <row r="733" spans="1:19" x14ac:dyDescent="0.35">
      <c r="A733" s="4">
        <v>44674</v>
      </c>
      <c r="B733" s="5">
        <f t="shared" si="124"/>
        <v>4</v>
      </c>
      <c r="C733" s="5">
        <f t="shared" si="125"/>
        <v>2022</v>
      </c>
      <c r="D733" s="5" t="s">
        <v>727</v>
      </c>
      <c r="E733" s="5" t="s">
        <v>415</v>
      </c>
      <c r="F733" s="6" t="s">
        <v>416</v>
      </c>
      <c r="G733" s="13" t="s">
        <v>668</v>
      </c>
      <c r="H733" s="5">
        <v>1</v>
      </c>
      <c r="I733" s="5" t="s">
        <v>5</v>
      </c>
      <c r="J733" s="5">
        <v>0</v>
      </c>
      <c r="K733" s="4">
        <f t="shared" si="130"/>
        <v>44674</v>
      </c>
      <c r="L733" s="5">
        <f t="shared" si="121"/>
        <v>4</v>
      </c>
      <c r="M733" s="5">
        <f t="shared" si="122"/>
        <v>2022</v>
      </c>
      <c r="N733" s="7">
        <v>1000</v>
      </c>
      <c r="P733" s="7">
        <f t="shared" si="129"/>
        <v>1000</v>
      </c>
      <c r="Q733" s="8">
        <f t="shared" si="127"/>
        <v>1290202.4500000002</v>
      </c>
      <c r="R733" s="43" t="s">
        <v>5</v>
      </c>
      <c r="S733" s="12"/>
    </row>
    <row r="734" spans="1:19" x14ac:dyDescent="0.35">
      <c r="A734" s="4" t="s">
        <v>730</v>
      </c>
      <c r="B734" s="5">
        <f t="shared" si="124"/>
        <v>4</v>
      </c>
      <c r="C734" s="5">
        <f t="shared" si="125"/>
        <v>2022</v>
      </c>
      <c r="D734" s="5" t="s">
        <v>729</v>
      </c>
      <c r="E734" s="5" t="s">
        <v>673</v>
      </c>
      <c r="F734" s="6" t="s">
        <v>674</v>
      </c>
      <c r="G734" s="13" t="s">
        <v>728</v>
      </c>
      <c r="H734" s="5">
        <v>1</v>
      </c>
      <c r="I734" s="5" t="s">
        <v>5</v>
      </c>
      <c r="J734" s="5">
        <v>0</v>
      </c>
      <c r="K734" s="4">
        <f t="shared" si="130"/>
        <v>44677</v>
      </c>
      <c r="L734" s="5">
        <f t="shared" si="121"/>
        <v>4</v>
      </c>
      <c r="M734" s="5">
        <f t="shared" si="122"/>
        <v>2022</v>
      </c>
      <c r="N734" s="7">
        <v>2090</v>
      </c>
      <c r="O734" s="7">
        <f>-N734</f>
        <v>-2090</v>
      </c>
      <c r="P734" s="7">
        <f t="shared" si="129"/>
        <v>0</v>
      </c>
      <c r="Q734" s="8">
        <f t="shared" si="127"/>
        <v>1292292.4500000002</v>
      </c>
      <c r="R734" s="43" t="s">
        <v>5</v>
      </c>
      <c r="S734" s="12" t="s">
        <v>760</v>
      </c>
    </row>
    <row r="735" spans="1:19" x14ac:dyDescent="0.35">
      <c r="A735" s="4" t="s">
        <v>730</v>
      </c>
      <c r="B735" s="5">
        <f t="shared" si="124"/>
        <v>4</v>
      </c>
      <c r="C735" s="5">
        <f t="shared" si="125"/>
        <v>2022</v>
      </c>
      <c r="D735" s="5" t="s">
        <v>729</v>
      </c>
      <c r="E735" s="5" t="s">
        <v>673</v>
      </c>
      <c r="F735" s="6" t="s">
        <v>674</v>
      </c>
      <c r="G735" s="13" t="s">
        <v>663</v>
      </c>
      <c r="H735" s="5">
        <v>3</v>
      </c>
      <c r="I735" s="5" t="s">
        <v>5</v>
      </c>
      <c r="J735" s="5">
        <v>0</v>
      </c>
      <c r="K735" s="4">
        <f t="shared" si="130"/>
        <v>44677</v>
      </c>
      <c r="L735" s="5">
        <f t="shared" ref="L735:L798" si="131">MONTH(K735)</f>
        <v>4</v>
      </c>
      <c r="M735" s="5">
        <f t="shared" ref="M735:M798" si="132">YEAR(K735)</f>
        <v>2022</v>
      </c>
      <c r="N735" s="7">
        <v>882</v>
      </c>
      <c r="O735" s="7">
        <f>-N735</f>
        <v>-882</v>
      </c>
      <c r="P735" s="7">
        <f t="shared" si="129"/>
        <v>0</v>
      </c>
      <c r="Q735" s="8">
        <f t="shared" si="127"/>
        <v>1293174.4500000002</v>
      </c>
      <c r="R735" s="43" t="s">
        <v>5</v>
      </c>
      <c r="S735" s="12" t="s">
        <v>760</v>
      </c>
    </row>
    <row r="736" spans="1:19" x14ac:dyDescent="0.35">
      <c r="A736" s="4" t="s">
        <v>730</v>
      </c>
      <c r="B736" s="5">
        <f t="shared" si="124"/>
        <v>4</v>
      </c>
      <c r="C736" s="5">
        <f t="shared" si="125"/>
        <v>2022</v>
      </c>
      <c r="D736" s="5" t="s">
        <v>729</v>
      </c>
      <c r="E736" s="5" t="s">
        <v>673</v>
      </c>
      <c r="F736" s="6" t="s">
        <v>674</v>
      </c>
      <c r="G736" s="13" t="s">
        <v>421</v>
      </c>
      <c r="H736" s="5">
        <v>2</v>
      </c>
      <c r="I736" s="5" t="s">
        <v>5</v>
      </c>
      <c r="J736" s="5">
        <v>0</v>
      </c>
      <c r="K736" s="4">
        <f t="shared" si="130"/>
        <v>44677</v>
      </c>
      <c r="L736" s="5">
        <f t="shared" si="131"/>
        <v>4</v>
      </c>
      <c r="M736" s="5">
        <f t="shared" si="132"/>
        <v>2022</v>
      </c>
      <c r="N736" s="7">
        <v>702</v>
      </c>
      <c r="O736" s="7">
        <f>-N736</f>
        <v>-702</v>
      </c>
      <c r="P736" s="7">
        <f t="shared" si="129"/>
        <v>0</v>
      </c>
      <c r="Q736" s="8">
        <f t="shared" si="127"/>
        <v>1293876.4500000002</v>
      </c>
      <c r="R736" s="43" t="s">
        <v>5</v>
      </c>
      <c r="S736" s="12" t="s">
        <v>760</v>
      </c>
    </row>
    <row r="737" spans="1:19" x14ac:dyDescent="0.35">
      <c r="A737" s="4" t="s">
        <v>730</v>
      </c>
      <c r="B737" s="5">
        <f t="shared" si="124"/>
        <v>4</v>
      </c>
      <c r="C737" s="5">
        <f t="shared" si="125"/>
        <v>2022</v>
      </c>
      <c r="D737" s="5" t="s">
        <v>729</v>
      </c>
      <c r="E737" s="5" t="s">
        <v>673</v>
      </c>
      <c r="F737" s="6" t="s">
        <v>674</v>
      </c>
      <c r="G737" s="13" t="s">
        <v>66</v>
      </c>
      <c r="H737" s="5">
        <v>2</v>
      </c>
      <c r="I737" s="5" t="s">
        <v>5</v>
      </c>
      <c r="J737" s="5">
        <v>0</v>
      </c>
      <c r="K737" s="4">
        <f t="shared" si="130"/>
        <v>44677</v>
      </c>
      <c r="L737" s="5">
        <f t="shared" si="131"/>
        <v>4</v>
      </c>
      <c r="M737" s="5">
        <f t="shared" si="132"/>
        <v>2022</v>
      </c>
      <c r="N737" s="7">
        <v>125</v>
      </c>
      <c r="O737" s="7">
        <f>-N737</f>
        <v>-125</v>
      </c>
      <c r="P737" s="7">
        <f t="shared" si="129"/>
        <v>0</v>
      </c>
      <c r="Q737" s="8">
        <f t="shared" si="127"/>
        <v>1294001.4500000002</v>
      </c>
      <c r="R737" s="43" t="s">
        <v>5</v>
      </c>
      <c r="S737" s="12" t="s">
        <v>760</v>
      </c>
    </row>
    <row r="738" spans="1:19" x14ac:dyDescent="0.35">
      <c r="A738" s="4">
        <v>44678</v>
      </c>
      <c r="B738" s="5">
        <f t="shared" si="124"/>
        <v>4</v>
      </c>
      <c r="C738" s="5">
        <f t="shared" si="125"/>
        <v>2022</v>
      </c>
      <c r="D738" s="5" t="s">
        <v>732</v>
      </c>
      <c r="E738" s="5" t="s">
        <v>63</v>
      </c>
      <c r="F738" s="6" t="s">
        <v>64</v>
      </c>
      <c r="G738" s="13" t="s">
        <v>731</v>
      </c>
      <c r="H738" s="5">
        <v>5</v>
      </c>
      <c r="I738" s="5" t="s">
        <v>50</v>
      </c>
      <c r="J738" s="5">
        <v>120</v>
      </c>
      <c r="K738" s="4">
        <f t="shared" si="130"/>
        <v>44798</v>
      </c>
      <c r="L738" s="5">
        <f t="shared" si="131"/>
        <v>8</v>
      </c>
      <c r="M738" s="5">
        <f t="shared" si="132"/>
        <v>2022</v>
      </c>
      <c r="N738" s="7">
        <v>9900</v>
      </c>
      <c r="O738" s="7">
        <f t="shared" ref="O738:O739" si="133">-N738</f>
        <v>-9900</v>
      </c>
      <c r="P738" s="7">
        <f t="shared" si="129"/>
        <v>0</v>
      </c>
      <c r="Q738" s="8">
        <f t="shared" si="127"/>
        <v>1303901.4500000002</v>
      </c>
      <c r="R738" s="43" t="s">
        <v>5</v>
      </c>
      <c r="S738" s="12" t="s">
        <v>897</v>
      </c>
    </row>
    <row r="739" spans="1:19" x14ac:dyDescent="0.35">
      <c r="A739" s="4">
        <v>44678</v>
      </c>
      <c r="B739" s="5">
        <f t="shared" si="124"/>
        <v>4</v>
      </c>
      <c r="C739" s="5">
        <f t="shared" si="125"/>
        <v>2022</v>
      </c>
      <c r="D739" s="5" t="s">
        <v>732</v>
      </c>
      <c r="E739" s="5" t="s">
        <v>63</v>
      </c>
      <c r="F739" s="6" t="s">
        <v>64</v>
      </c>
      <c r="G739" s="13" t="s">
        <v>575</v>
      </c>
      <c r="H739" s="5">
        <v>12</v>
      </c>
      <c r="I739" s="5" t="s">
        <v>50</v>
      </c>
      <c r="J739" s="5">
        <v>120</v>
      </c>
      <c r="K739" s="4">
        <f t="shared" si="130"/>
        <v>44798</v>
      </c>
      <c r="L739" s="5">
        <f t="shared" si="131"/>
        <v>8</v>
      </c>
      <c r="M739" s="5">
        <f t="shared" si="132"/>
        <v>2022</v>
      </c>
      <c r="N739" s="7">
        <v>1260</v>
      </c>
      <c r="O739" s="7">
        <f t="shared" si="133"/>
        <v>-1260</v>
      </c>
      <c r="P739" s="7">
        <f t="shared" si="129"/>
        <v>0</v>
      </c>
      <c r="Q739" s="8">
        <f t="shared" si="127"/>
        <v>1305161.4500000002</v>
      </c>
      <c r="R739" s="43" t="s">
        <v>5</v>
      </c>
      <c r="S739" s="12" t="s">
        <v>897</v>
      </c>
    </row>
    <row r="740" spans="1:19" x14ac:dyDescent="0.35">
      <c r="A740" s="4">
        <v>44679</v>
      </c>
      <c r="B740" s="5">
        <f t="shared" si="124"/>
        <v>4</v>
      </c>
      <c r="C740" s="5">
        <f t="shared" si="125"/>
        <v>2022</v>
      </c>
      <c r="D740" s="5" t="s">
        <v>733</v>
      </c>
      <c r="E740" s="5" t="s">
        <v>482</v>
      </c>
      <c r="F740" s="6" t="s">
        <v>499</v>
      </c>
      <c r="G740" s="13" t="s">
        <v>69</v>
      </c>
      <c r="H740" s="5">
        <v>2</v>
      </c>
      <c r="I740" s="5" t="s">
        <v>5</v>
      </c>
      <c r="J740" s="5">
        <v>0</v>
      </c>
      <c r="K740" s="4">
        <f t="shared" si="130"/>
        <v>44679</v>
      </c>
      <c r="L740" s="5">
        <f t="shared" si="131"/>
        <v>4</v>
      </c>
      <c r="M740" s="5">
        <f t="shared" si="132"/>
        <v>2022</v>
      </c>
      <c r="N740" s="7">
        <v>4136</v>
      </c>
      <c r="O740" s="7">
        <f>-N740</f>
        <v>-4136</v>
      </c>
      <c r="P740" s="7">
        <f t="shared" si="129"/>
        <v>0</v>
      </c>
      <c r="Q740" s="8">
        <f t="shared" si="127"/>
        <v>1309297.4500000002</v>
      </c>
      <c r="R740" s="43" t="s">
        <v>5</v>
      </c>
      <c r="S740" s="12" t="s">
        <v>888</v>
      </c>
    </row>
    <row r="741" spans="1:19" x14ac:dyDescent="0.35">
      <c r="A741" s="4">
        <v>44679</v>
      </c>
      <c r="B741" s="5">
        <f t="shared" si="124"/>
        <v>4</v>
      </c>
      <c r="C741" s="5">
        <f t="shared" si="125"/>
        <v>2022</v>
      </c>
      <c r="D741" s="5" t="s">
        <v>733</v>
      </c>
      <c r="E741" s="5" t="s">
        <v>482</v>
      </c>
      <c r="F741" s="6" t="s">
        <v>499</v>
      </c>
      <c r="G741" s="13" t="s">
        <v>663</v>
      </c>
      <c r="H741" s="5">
        <v>4</v>
      </c>
      <c r="I741" s="5" t="s">
        <v>5</v>
      </c>
      <c r="J741" s="5">
        <v>0</v>
      </c>
      <c r="K741" s="4">
        <f t="shared" si="130"/>
        <v>44679</v>
      </c>
      <c r="L741" s="5">
        <f t="shared" si="131"/>
        <v>4</v>
      </c>
      <c r="M741" s="5">
        <f t="shared" si="132"/>
        <v>2022</v>
      </c>
      <c r="N741" s="7">
        <v>1152</v>
      </c>
      <c r="O741" s="7">
        <f>-N741</f>
        <v>-1152</v>
      </c>
      <c r="P741" s="7">
        <f t="shared" si="129"/>
        <v>0</v>
      </c>
      <c r="Q741" s="8">
        <f t="shared" si="127"/>
        <v>1310449.4500000002</v>
      </c>
      <c r="R741" s="43" t="s">
        <v>5</v>
      </c>
      <c r="S741" s="12" t="s">
        <v>888</v>
      </c>
    </row>
    <row r="742" spans="1:19" x14ac:dyDescent="0.35">
      <c r="A742" s="4">
        <v>44679</v>
      </c>
      <c r="B742" s="5">
        <f t="shared" si="124"/>
        <v>4</v>
      </c>
      <c r="C742" s="5">
        <f t="shared" si="125"/>
        <v>2022</v>
      </c>
      <c r="D742" s="5" t="s">
        <v>733</v>
      </c>
      <c r="E742" s="5" t="s">
        <v>482</v>
      </c>
      <c r="F742" s="6" t="s">
        <v>499</v>
      </c>
      <c r="G742" s="13" t="s">
        <v>675</v>
      </c>
      <c r="H742" s="5">
        <v>2</v>
      </c>
      <c r="I742" s="5" t="s">
        <v>5</v>
      </c>
      <c r="J742" s="5">
        <v>0</v>
      </c>
      <c r="K742" s="4">
        <f t="shared" si="130"/>
        <v>44679</v>
      </c>
      <c r="L742" s="5">
        <f t="shared" si="131"/>
        <v>4</v>
      </c>
      <c r="M742" s="5">
        <f t="shared" si="132"/>
        <v>2022</v>
      </c>
      <c r="N742" s="7">
        <v>170</v>
      </c>
      <c r="O742" s="7">
        <f>-N742</f>
        <v>-170</v>
      </c>
      <c r="P742" s="7">
        <f t="shared" si="129"/>
        <v>0</v>
      </c>
      <c r="Q742" s="8">
        <f t="shared" si="127"/>
        <v>1310619.4500000002</v>
      </c>
      <c r="R742" s="43" t="s">
        <v>5</v>
      </c>
      <c r="S742" s="12" t="s">
        <v>888</v>
      </c>
    </row>
    <row r="743" spans="1:19" x14ac:dyDescent="0.35">
      <c r="A743" s="4">
        <v>44679</v>
      </c>
      <c r="B743" s="5">
        <f t="shared" si="124"/>
        <v>4</v>
      </c>
      <c r="C743" s="5">
        <f t="shared" si="125"/>
        <v>2022</v>
      </c>
      <c r="D743" s="5" t="s">
        <v>734</v>
      </c>
      <c r="E743" s="5" t="s">
        <v>415</v>
      </c>
      <c r="F743" s="6" t="s">
        <v>416</v>
      </c>
      <c r="G743" s="13" t="s">
        <v>728</v>
      </c>
      <c r="H743" s="5">
        <v>3</v>
      </c>
      <c r="I743" s="5" t="s">
        <v>5</v>
      </c>
      <c r="J743" s="5">
        <v>0</v>
      </c>
      <c r="K743" s="4">
        <f t="shared" si="130"/>
        <v>44679</v>
      </c>
      <c r="L743" s="5">
        <f t="shared" si="131"/>
        <v>4</v>
      </c>
      <c r="M743" s="5">
        <f t="shared" si="132"/>
        <v>2022</v>
      </c>
      <c r="N743" s="7">
        <v>6270</v>
      </c>
      <c r="P743" s="7">
        <f t="shared" si="129"/>
        <v>6270</v>
      </c>
      <c r="Q743" s="8">
        <f t="shared" si="127"/>
        <v>1316889.4500000002</v>
      </c>
      <c r="R743" s="43" t="s">
        <v>5</v>
      </c>
      <c r="S743" s="12"/>
    </row>
    <row r="744" spans="1:19" x14ac:dyDescent="0.35">
      <c r="A744" s="4">
        <v>44679</v>
      </c>
      <c r="B744" s="5">
        <f t="shared" si="124"/>
        <v>4</v>
      </c>
      <c r="C744" s="5">
        <f t="shared" si="125"/>
        <v>2022</v>
      </c>
      <c r="D744" s="5" t="s">
        <v>734</v>
      </c>
      <c r="E744" s="5" t="s">
        <v>415</v>
      </c>
      <c r="F744" s="6" t="s">
        <v>416</v>
      </c>
      <c r="G744" s="13" t="s">
        <v>663</v>
      </c>
      <c r="H744" s="5">
        <v>9</v>
      </c>
      <c r="I744" s="5" t="s">
        <v>5</v>
      </c>
      <c r="J744" s="5">
        <v>0</v>
      </c>
      <c r="K744" s="4">
        <f t="shared" si="130"/>
        <v>44679</v>
      </c>
      <c r="L744" s="5">
        <f t="shared" si="131"/>
        <v>4</v>
      </c>
      <c r="M744" s="5">
        <f t="shared" si="132"/>
        <v>2022</v>
      </c>
      <c r="N744" s="7">
        <v>2646</v>
      </c>
      <c r="P744" s="7">
        <f t="shared" si="129"/>
        <v>2646</v>
      </c>
      <c r="Q744" s="8">
        <f t="shared" si="127"/>
        <v>1319535.4500000002</v>
      </c>
      <c r="R744" s="43" t="s">
        <v>5</v>
      </c>
      <c r="S744" s="12"/>
    </row>
    <row r="745" spans="1:19" x14ac:dyDescent="0.35">
      <c r="A745" s="4">
        <v>44679</v>
      </c>
      <c r="B745" s="5">
        <f t="shared" si="124"/>
        <v>4</v>
      </c>
      <c r="C745" s="5">
        <f t="shared" si="125"/>
        <v>2022</v>
      </c>
      <c r="D745" s="5" t="s">
        <v>734</v>
      </c>
      <c r="E745" s="5" t="s">
        <v>415</v>
      </c>
      <c r="F745" s="6" t="s">
        <v>416</v>
      </c>
      <c r="G745" s="13" t="s">
        <v>421</v>
      </c>
      <c r="H745" s="5">
        <v>5</v>
      </c>
      <c r="I745" s="5" t="s">
        <v>5</v>
      </c>
      <c r="J745" s="5">
        <v>0</v>
      </c>
      <c r="K745" s="4">
        <f t="shared" si="130"/>
        <v>44679</v>
      </c>
      <c r="L745" s="5">
        <f t="shared" si="131"/>
        <v>4</v>
      </c>
      <c r="M745" s="5">
        <f t="shared" si="132"/>
        <v>2022</v>
      </c>
      <c r="N745" s="7">
        <v>1755</v>
      </c>
      <c r="P745" s="7">
        <f t="shared" si="129"/>
        <v>1755</v>
      </c>
      <c r="Q745" s="8">
        <f t="shared" si="127"/>
        <v>1321290.4500000002</v>
      </c>
      <c r="R745" s="43" t="s">
        <v>5</v>
      </c>
      <c r="S745" s="12"/>
    </row>
    <row r="746" spans="1:19" x14ac:dyDescent="0.35">
      <c r="A746" s="4">
        <v>44679</v>
      </c>
      <c r="B746" s="5">
        <f t="shared" si="124"/>
        <v>4</v>
      </c>
      <c r="C746" s="5">
        <f t="shared" si="125"/>
        <v>2022</v>
      </c>
      <c r="D746" s="5" t="s">
        <v>734</v>
      </c>
      <c r="E746" s="5" t="s">
        <v>415</v>
      </c>
      <c r="F746" s="6" t="s">
        <v>416</v>
      </c>
      <c r="G746" s="13" t="s">
        <v>66</v>
      </c>
      <c r="H746" s="5">
        <v>3</v>
      </c>
      <c r="I746" s="5" t="s">
        <v>5</v>
      </c>
      <c r="J746" s="5">
        <v>0</v>
      </c>
      <c r="K746" s="4">
        <f t="shared" si="130"/>
        <v>44679</v>
      </c>
      <c r="L746" s="5">
        <f t="shared" si="131"/>
        <v>4</v>
      </c>
      <c r="M746" s="5">
        <f t="shared" si="132"/>
        <v>2022</v>
      </c>
      <c r="N746" s="7">
        <v>187.5</v>
      </c>
      <c r="P746" s="7">
        <f t="shared" si="129"/>
        <v>187.5</v>
      </c>
      <c r="Q746" s="8">
        <f t="shared" si="127"/>
        <v>1321477.9500000002</v>
      </c>
      <c r="R746" s="43" t="s">
        <v>5</v>
      </c>
      <c r="S746" s="12"/>
    </row>
    <row r="747" spans="1:19" x14ac:dyDescent="0.35">
      <c r="A747" s="4">
        <v>44679</v>
      </c>
      <c r="B747" s="5">
        <f t="shared" si="124"/>
        <v>4</v>
      </c>
      <c r="C747" s="5">
        <f t="shared" si="125"/>
        <v>2022</v>
      </c>
      <c r="D747" s="5" t="s">
        <v>734</v>
      </c>
      <c r="E747" s="5" t="s">
        <v>415</v>
      </c>
      <c r="F747" s="6" t="s">
        <v>416</v>
      </c>
      <c r="G747" s="13" t="s">
        <v>668</v>
      </c>
      <c r="H747" s="5">
        <v>1</v>
      </c>
      <c r="I747" s="5" t="s">
        <v>5</v>
      </c>
      <c r="J747" s="5">
        <v>0</v>
      </c>
      <c r="K747" s="4">
        <f t="shared" si="130"/>
        <v>44679</v>
      </c>
      <c r="L747" s="5">
        <f t="shared" si="131"/>
        <v>4</v>
      </c>
      <c r="M747" s="5">
        <f t="shared" si="132"/>
        <v>2022</v>
      </c>
      <c r="N747" s="7">
        <v>1000</v>
      </c>
      <c r="P747" s="7">
        <f t="shared" si="129"/>
        <v>1000</v>
      </c>
      <c r="Q747" s="8">
        <f t="shared" si="127"/>
        <v>1322477.9500000002</v>
      </c>
      <c r="R747" s="43" t="s">
        <v>5</v>
      </c>
      <c r="S747" s="12"/>
    </row>
    <row r="748" spans="1:19" x14ac:dyDescent="0.35">
      <c r="A748" s="4">
        <v>44679</v>
      </c>
      <c r="B748" s="5">
        <f t="shared" si="124"/>
        <v>4</v>
      </c>
      <c r="C748" s="5">
        <f t="shared" si="125"/>
        <v>2022</v>
      </c>
      <c r="D748" s="5" t="s">
        <v>735</v>
      </c>
      <c r="E748" s="5" t="s">
        <v>406</v>
      </c>
      <c r="F748" s="6" t="s">
        <v>407</v>
      </c>
      <c r="G748" s="13" t="s">
        <v>99</v>
      </c>
      <c r="H748" s="5">
        <v>2</v>
      </c>
      <c r="I748" s="5" t="s">
        <v>5</v>
      </c>
      <c r="J748" s="5">
        <v>0</v>
      </c>
      <c r="K748" s="4">
        <f t="shared" si="130"/>
        <v>44679</v>
      </c>
      <c r="L748" s="5">
        <f t="shared" si="131"/>
        <v>4</v>
      </c>
      <c r="M748" s="5">
        <f t="shared" si="132"/>
        <v>2022</v>
      </c>
      <c r="N748" s="7">
        <v>4136</v>
      </c>
      <c r="O748" s="7">
        <f t="shared" ref="O748:O753" si="134">-N748</f>
        <v>-4136</v>
      </c>
      <c r="P748" s="7">
        <f t="shared" si="129"/>
        <v>0</v>
      </c>
      <c r="Q748" s="8">
        <f t="shared" si="127"/>
        <v>1326613.9500000002</v>
      </c>
      <c r="R748" s="43" t="s">
        <v>5</v>
      </c>
      <c r="S748" s="12" t="s">
        <v>810</v>
      </c>
    </row>
    <row r="749" spans="1:19" x14ac:dyDescent="0.35">
      <c r="A749" s="4">
        <v>44679</v>
      </c>
      <c r="B749" s="5">
        <f t="shared" ref="B749:B812" si="135">MONTH(A749)</f>
        <v>4</v>
      </c>
      <c r="C749" s="5">
        <f t="shared" ref="C749:C812" si="136">YEAR(A749)</f>
        <v>2022</v>
      </c>
      <c r="D749" s="5" t="s">
        <v>735</v>
      </c>
      <c r="E749" s="5" t="s">
        <v>406</v>
      </c>
      <c r="F749" s="6" t="s">
        <v>407</v>
      </c>
      <c r="G749" s="13" t="s">
        <v>486</v>
      </c>
      <c r="H749" s="5">
        <v>2</v>
      </c>
      <c r="I749" s="5" t="s">
        <v>5</v>
      </c>
      <c r="J749" s="5">
        <v>0</v>
      </c>
      <c r="K749" s="4">
        <f t="shared" si="130"/>
        <v>44679</v>
      </c>
      <c r="L749" s="5">
        <f t="shared" si="131"/>
        <v>4</v>
      </c>
      <c r="M749" s="5">
        <f t="shared" si="132"/>
        <v>2022</v>
      </c>
      <c r="N749" s="7">
        <v>1047.5999999999999</v>
      </c>
      <c r="O749" s="7">
        <f t="shared" si="134"/>
        <v>-1047.5999999999999</v>
      </c>
      <c r="P749" s="7">
        <f t="shared" si="129"/>
        <v>0</v>
      </c>
      <c r="Q749" s="8">
        <f t="shared" si="127"/>
        <v>1327661.5500000003</v>
      </c>
      <c r="R749" s="43" t="s">
        <v>5</v>
      </c>
      <c r="S749" s="12" t="s">
        <v>810</v>
      </c>
    </row>
    <row r="750" spans="1:19" x14ac:dyDescent="0.35">
      <c r="A750" s="4">
        <v>44679</v>
      </c>
      <c r="B750" s="5">
        <f t="shared" si="135"/>
        <v>4</v>
      </c>
      <c r="C750" s="5">
        <f t="shared" si="136"/>
        <v>2022</v>
      </c>
      <c r="D750" s="5" t="s">
        <v>735</v>
      </c>
      <c r="E750" s="5" t="s">
        <v>406</v>
      </c>
      <c r="F750" s="6" t="s">
        <v>407</v>
      </c>
      <c r="G750" s="13" t="s">
        <v>66</v>
      </c>
      <c r="H750" s="5">
        <v>5</v>
      </c>
      <c r="I750" s="5" t="s">
        <v>5</v>
      </c>
      <c r="J750" s="5">
        <v>0</v>
      </c>
      <c r="K750" s="4">
        <f t="shared" si="130"/>
        <v>44679</v>
      </c>
      <c r="L750" s="5">
        <f t="shared" si="131"/>
        <v>4</v>
      </c>
      <c r="M750" s="5">
        <f t="shared" si="132"/>
        <v>2022</v>
      </c>
      <c r="N750" s="7">
        <v>312.5</v>
      </c>
      <c r="O750" s="7">
        <f t="shared" si="134"/>
        <v>-312.5</v>
      </c>
      <c r="P750" s="7">
        <f t="shared" si="129"/>
        <v>0</v>
      </c>
      <c r="Q750" s="8">
        <f t="shared" si="127"/>
        <v>1327974.0500000003</v>
      </c>
      <c r="R750" s="43" t="s">
        <v>5</v>
      </c>
      <c r="S750" s="12" t="s">
        <v>810</v>
      </c>
    </row>
    <row r="751" spans="1:19" x14ac:dyDescent="0.35">
      <c r="A751" s="4">
        <v>44679</v>
      </c>
      <c r="B751" s="5">
        <f t="shared" si="135"/>
        <v>4</v>
      </c>
      <c r="C751" s="5">
        <f t="shared" si="136"/>
        <v>2022</v>
      </c>
      <c r="D751" s="5" t="s">
        <v>735</v>
      </c>
      <c r="E751" s="5" t="s">
        <v>406</v>
      </c>
      <c r="F751" s="6" t="s">
        <v>407</v>
      </c>
      <c r="G751" s="13" t="s">
        <v>298</v>
      </c>
      <c r="H751" s="5">
        <v>1</v>
      </c>
      <c r="I751" s="5" t="s">
        <v>5</v>
      </c>
      <c r="J751" s="5">
        <v>0</v>
      </c>
      <c r="K751" s="4">
        <f t="shared" si="130"/>
        <v>44679</v>
      </c>
      <c r="L751" s="5">
        <f t="shared" si="131"/>
        <v>4</v>
      </c>
      <c r="M751" s="5">
        <f t="shared" si="132"/>
        <v>2022</v>
      </c>
      <c r="N751" s="7">
        <v>390</v>
      </c>
      <c r="O751" s="7">
        <f t="shared" si="134"/>
        <v>-390</v>
      </c>
      <c r="P751" s="7">
        <f t="shared" si="129"/>
        <v>0</v>
      </c>
      <c r="Q751" s="8">
        <f t="shared" si="127"/>
        <v>1328364.0500000003</v>
      </c>
      <c r="R751" s="43" t="s">
        <v>5</v>
      </c>
      <c r="S751" s="12" t="s">
        <v>810</v>
      </c>
    </row>
    <row r="752" spans="1:19" x14ac:dyDescent="0.35">
      <c r="A752" s="4">
        <v>44679</v>
      </c>
      <c r="B752" s="5">
        <f t="shared" si="135"/>
        <v>4</v>
      </c>
      <c r="C752" s="5">
        <f t="shared" si="136"/>
        <v>2022</v>
      </c>
      <c r="D752" s="5" t="s">
        <v>735</v>
      </c>
      <c r="E752" s="5" t="s">
        <v>406</v>
      </c>
      <c r="F752" s="6" t="s">
        <v>407</v>
      </c>
      <c r="G752" s="13" t="s">
        <v>575</v>
      </c>
      <c r="H752" s="5">
        <v>2</v>
      </c>
      <c r="I752" s="5" t="s">
        <v>5</v>
      </c>
      <c r="J752" s="5">
        <v>0</v>
      </c>
      <c r="K752" s="4">
        <f t="shared" si="130"/>
        <v>44679</v>
      </c>
      <c r="L752" s="5">
        <f t="shared" si="131"/>
        <v>4</v>
      </c>
      <c r="M752" s="5">
        <f t="shared" si="132"/>
        <v>2022</v>
      </c>
      <c r="N752" s="7">
        <v>210</v>
      </c>
      <c r="O752" s="7">
        <f t="shared" si="134"/>
        <v>-210</v>
      </c>
      <c r="P752" s="7">
        <f t="shared" si="129"/>
        <v>0</v>
      </c>
      <c r="Q752" s="8">
        <f t="shared" si="127"/>
        <v>1328574.0500000003</v>
      </c>
      <c r="R752" s="43" t="s">
        <v>5</v>
      </c>
      <c r="S752" s="12" t="s">
        <v>810</v>
      </c>
    </row>
    <row r="753" spans="1:19" x14ac:dyDescent="0.35">
      <c r="A753" s="4">
        <v>44680</v>
      </c>
      <c r="B753" s="5">
        <f t="shared" si="135"/>
        <v>4</v>
      </c>
      <c r="C753" s="5">
        <f t="shared" si="136"/>
        <v>2022</v>
      </c>
      <c r="D753" s="5" t="s">
        <v>737</v>
      </c>
      <c r="E753" s="5" t="s">
        <v>673</v>
      </c>
      <c r="F753" s="6" t="s">
        <v>674</v>
      </c>
      <c r="G753" s="13" t="s">
        <v>736</v>
      </c>
      <c r="H753" s="5">
        <v>1</v>
      </c>
      <c r="I753" s="5" t="s">
        <v>5</v>
      </c>
      <c r="J753" s="5">
        <v>0</v>
      </c>
      <c r="K753" s="4">
        <f t="shared" si="130"/>
        <v>44680</v>
      </c>
      <c r="L753" s="5">
        <f t="shared" si="131"/>
        <v>4</v>
      </c>
      <c r="M753" s="5">
        <f t="shared" si="132"/>
        <v>2022</v>
      </c>
      <c r="N753" s="7">
        <v>1350</v>
      </c>
      <c r="O753" s="7">
        <f t="shared" si="134"/>
        <v>-1350</v>
      </c>
      <c r="P753" s="7">
        <f t="shared" si="129"/>
        <v>0</v>
      </c>
      <c r="Q753" s="8">
        <f t="shared" si="127"/>
        <v>1329924.0500000003</v>
      </c>
      <c r="R753" s="43" t="s">
        <v>5</v>
      </c>
      <c r="S753" s="12" t="s">
        <v>815</v>
      </c>
    </row>
    <row r="754" spans="1:19" x14ac:dyDescent="0.35">
      <c r="A754" s="4">
        <v>44681</v>
      </c>
      <c r="B754" s="5">
        <f t="shared" si="135"/>
        <v>4</v>
      </c>
      <c r="C754" s="5">
        <f t="shared" si="136"/>
        <v>2022</v>
      </c>
      <c r="D754" s="5" t="s">
        <v>738</v>
      </c>
      <c r="E754" s="5" t="s">
        <v>415</v>
      </c>
      <c r="F754" s="6" t="s">
        <v>416</v>
      </c>
      <c r="G754" s="13" t="s">
        <v>728</v>
      </c>
      <c r="H754" s="5">
        <v>4</v>
      </c>
      <c r="I754" s="5" t="s">
        <v>5</v>
      </c>
      <c r="J754" s="5">
        <v>0</v>
      </c>
      <c r="K754" s="4">
        <f t="shared" si="130"/>
        <v>44681</v>
      </c>
      <c r="L754" s="5">
        <f t="shared" si="131"/>
        <v>4</v>
      </c>
      <c r="M754" s="5">
        <f t="shared" si="132"/>
        <v>2022</v>
      </c>
      <c r="N754" s="7">
        <v>8360</v>
      </c>
      <c r="P754" s="7">
        <f t="shared" si="129"/>
        <v>8360</v>
      </c>
      <c r="Q754" s="8">
        <f t="shared" si="127"/>
        <v>1338284.0500000003</v>
      </c>
      <c r="R754" s="43" t="s">
        <v>5</v>
      </c>
      <c r="S754" s="12"/>
    </row>
    <row r="755" spans="1:19" x14ac:dyDescent="0.35">
      <c r="A755" s="4">
        <v>44681</v>
      </c>
      <c r="B755" s="5">
        <f t="shared" si="135"/>
        <v>4</v>
      </c>
      <c r="C755" s="5">
        <f t="shared" si="136"/>
        <v>2022</v>
      </c>
      <c r="D755" s="5" t="s">
        <v>738</v>
      </c>
      <c r="E755" s="5" t="s">
        <v>415</v>
      </c>
      <c r="F755" s="6" t="s">
        <v>416</v>
      </c>
      <c r="G755" s="13" t="s">
        <v>663</v>
      </c>
      <c r="H755" s="5">
        <v>12</v>
      </c>
      <c r="I755" s="5" t="s">
        <v>5</v>
      </c>
      <c r="J755" s="5">
        <v>0</v>
      </c>
      <c r="K755" s="4">
        <f t="shared" si="130"/>
        <v>44681</v>
      </c>
      <c r="L755" s="5">
        <f t="shared" si="131"/>
        <v>4</v>
      </c>
      <c r="M755" s="5">
        <f t="shared" si="132"/>
        <v>2022</v>
      </c>
      <c r="N755" s="7">
        <v>3528</v>
      </c>
      <c r="P755" s="7">
        <f t="shared" si="129"/>
        <v>3528</v>
      </c>
      <c r="Q755" s="8">
        <f t="shared" si="127"/>
        <v>1341812.0500000003</v>
      </c>
      <c r="R755" s="43" t="s">
        <v>5</v>
      </c>
      <c r="S755" s="12"/>
    </row>
    <row r="756" spans="1:19" x14ac:dyDescent="0.35">
      <c r="A756" s="4">
        <v>44681</v>
      </c>
      <c r="B756" s="5">
        <f t="shared" si="135"/>
        <v>4</v>
      </c>
      <c r="C756" s="5">
        <f t="shared" si="136"/>
        <v>2022</v>
      </c>
      <c r="D756" s="5" t="s">
        <v>738</v>
      </c>
      <c r="E756" s="5" t="s">
        <v>415</v>
      </c>
      <c r="F756" s="6" t="s">
        <v>416</v>
      </c>
      <c r="G756" s="13" t="s">
        <v>421</v>
      </c>
      <c r="H756" s="5">
        <v>6</v>
      </c>
      <c r="I756" s="5" t="s">
        <v>5</v>
      </c>
      <c r="J756" s="5">
        <v>0</v>
      </c>
      <c r="K756" s="4">
        <f t="shared" si="130"/>
        <v>44681</v>
      </c>
      <c r="L756" s="5">
        <f t="shared" si="131"/>
        <v>4</v>
      </c>
      <c r="M756" s="5">
        <f t="shared" si="132"/>
        <v>2022</v>
      </c>
      <c r="N756" s="7">
        <v>2106</v>
      </c>
      <c r="P756" s="7">
        <f t="shared" si="129"/>
        <v>2106</v>
      </c>
      <c r="Q756" s="8">
        <f t="shared" si="127"/>
        <v>1343918.0500000003</v>
      </c>
      <c r="R756" s="43" t="s">
        <v>5</v>
      </c>
      <c r="S756" s="12"/>
    </row>
    <row r="757" spans="1:19" x14ac:dyDescent="0.35">
      <c r="A757" s="4">
        <v>44681</v>
      </c>
      <c r="B757" s="5">
        <f t="shared" si="135"/>
        <v>4</v>
      </c>
      <c r="C757" s="5">
        <f t="shared" si="136"/>
        <v>2022</v>
      </c>
      <c r="D757" s="5" t="s">
        <v>738</v>
      </c>
      <c r="E757" s="5" t="s">
        <v>415</v>
      </c>
      <c r="F757" s="6" t="s">
        <v>416</v>
      </c>
      <c r="G757" s="13" t="s">
        <v>66</v>
      </c>
      <c r="H757" s="5">
        <v>4</v>
      </c>
      <c r="I757" s="5" t="s">
        <v>5</v>
      </c>
      <c r="J757" s="5">
        <v>0</v>
      </c>
      <c r="K757" s="4">
        <f t="shared" si="130"/>
        <v>44681</v>
      </c>
      <c r="L757" s="5">
        <f t="shared" si="131"/>
        <v>4</v>
      </c>
      <c r="M757" s="5">
        <f t="shared" si="132"/>
        <v>2022</v>
      </c>
      <c r="N757" s="7">
        <v>250</v>
      </c>
      <c r="P757" s="7">
        <f t="shared" si="129"/>
        <v>250</v>
      </c>
      <c r="Q757" s="8">
        <f t="shared" si="127"/>
        <v>1344168.0500000003</v>
      </c>
      <c r="R757" s="43" t="s">
        <v>5</v>
      </c>
      <c r="S757" s="12"/>
    </row>
    <row r="758" spans="1:19" x14ac:dyDescent="0.35">
      <c r="A758" s="4">
        <v>44681</v>
      </c>
      <c r="B758" s="5">
        <f t="shared" si="135"/>
        <v>4</v>
      </c>
      <c r="C758" s="5">
        <f t="shared" si="136"/>
        <v>2022</v>
      </c>
      <c r="D758" s="5" t="s">
        <v>738</v>
      </c>
      <c r="E758" s="5" t="s">
        <v>415</v>
      </c>
      <c r="F758" s="6" t="s">
        <v>416</v>
      </c>
      <c r="G758" s="13" t="s">
        <v>668</v>
      </c>
      <c r="H758" s="5">
        <v>1</v>
      </c>
      <c r="I758" s="5" t="s">
        <v>5</v>
      </c>
      <c r="J758" s="5">
        <v>0</v>
      </c>
      <c r="K758" s="4">
        <f t="shared" si="130"/>
        <v>44681</v>
      </c>
      <c r="L758" s="5">
        <f t="shared" si="131"/>
        <v>4</v>
      </c>
      <c r="M758" s="5">
        <f t="shared" si="132"/>
        <v>2022</v>
      </c>
      <c r="N758" s="7">
        <v>1000</v>
      </c>
      <c r="P758" s="7">
        <f t="shared" si="129"/>
        <v>1000</v>
      </c>
      <c r="Q758" s="8">
        <f t="shared" si="127"/>
        <v>1345168.0500000003</v>
      </c>
      <c r="R758" s="43" t="s">
        <v>5</v>
      </c>
      <c r="S758" s="12"/>
    </row>
    <row r="759" spans="1:19" x14ac:dyDescent="0.35">
      <c r="A759" s="4">
        <v>44687</v>
      </c>
      <c r="B759" s="5">
        <f t="shared" si="135"/>
        <v>5</v>
      </c>
      <c r="C759" s="5">
        <f t="shared" si="136"/>
        <v>2022</v>
      </c>
      <c r="D759" s="5" t="s">
        <v>771</v>
      </c>
      <c r="E759" s="5" t="s">
        <v>415</v>
      </c>
      <c r="F759" s="6" t="s">
        <v>416</v>
      </c>
      <c r="G759" s="126" t="s">
        <v>728</v>
      </c>
      <c r="H759" s="5">
        <v>4</v>
      </c>
      <c r="I759" s="5" t="s">
        <v>5</v>
      </c>
      <c r="J759" s="5">
        <v>0</v>
      </c>
      <c r="K759" s="4">
        <f t="shared" si="130"/>
        <v>44687</v>
      </c>
      <c r="L759" s="5">
        <f t="shared" si="131"/>
        <v>5</v>
      </c>
      <c r="M759" s="5">
        <f t="shared" si="132"/>
        <v>2022</v>
      </c>
      <c r="N759" s="7">
        <v>8360</v>
      </c>
      <c r="P759" s="7">
        <f t="shared" si="129"/>
        <v>8360</v>
      </c>
      <c r="Q759" s="8">
        <f t="shared" si="127"/>
        <v>1353528.0500000003</v>
      </c>
      <c r="R759" s="43" t="s">
        <v>5</v>
      </c>
      <c r="S759" s="12"/>
    </row>
    <row r="760" spans="1:19" x14ac:dyDescent="0.35">
      <c r="A760" s="4">
        <v>44687</v>
      </c>
      <c r="B760" s="5">
        <f t="shared" si="135"/>
        <v>5</v>
      </c>
      <c r="C760" s="5">
        <f t="shared" si="136"/>
        <v>2022</v>
      </c>
      <c r="D760" s="5" t="s">
        <v>771</v>
      </c>
      <c r="E760" s="5" t="s">
        <v>415</v>
      </c>
      <c r="F760" s="6" t="s">
        <v>416</v>
      </c>
      <c r="G760" s="125" t="s">
        <v>663</v>
      </c>
      <c r="H760" s="5">
        <v>4</v>
      </c>
      <c r="I760" s="5" t="s">
        <v>5</v>
      </c>
      <c r="J760" s="5">
        <v>0</v>
      </c>
      <c r="K760" s="4">
        <f t="shared" si="130"/>
        <v>44687</v>
      </c>
      <c r="L760" s="5">
        <f t="shared" si="131"/>
        <v>5</v>
      </c>
      <c r="M760" s="5">
        <f t="shared" si="132"/>
        <v>2022</v>
      </c>
      <c r="N760" s="7">
        <v>1176</v>
      </c>
      <c r="P760" s="7">
        <f t="shared" si="129"/>
        <v>1176</v>
      </c>
      <c r="Q760" s="8">
        <f t="shared" si="127"/>
        <v>1354704.0500000003</v>
      </c>
      <c r="R760" s="43" t="s">
        <v>5</v>
      </c>
      <c r="S760" s="12"/>
    </row>
    <row r="761" spans="1:19" x14ac:dyDescent="0.35">
      <c r="A761" s="4">
        <v>44687</v>
      </c>
      <c r="B761" s="5">
        <f t="shared" si="135"/>
        <v>5</v>
      </c>
      <c r="C761" s="5">
        <f t="shared" si="136"/>
        <v>2022</v>
      </c>
      <c r="D761" s="5" t="s">
        <v>771</v>
      </c>
      <c r="E761" s="5" t="s">
        <v>415</v>
      </c>
      <c r="F761" s="6" t="s">
        <v>416</v>
      </c>
      <c r="G761" s="125" t="s">
        <v>421</v>
      </c>
      <c r="H761" s="5">
        <v>4</v>
      </c>
      <c r="I761" s="5" t="s">
        <v>5</v>
      </c>
      <c r="J761" s="5">
        <v>0</v>
      </c>
      <c r="K761" s="4">
        <f t="shared" si="130"/>
        <v>44687</v>
      </c>
      <c r="L761" s="5">
        <f t="shared" si="131"/>
        <v>5</v>
      </c>
      <c r="M761" s="5">
        <f t="shared" si="132"/>
        <v>2022</v>
      </c>
      <c r="N761" s="7">
        <v>1404</v>
      </c>
      <c r="P761" s="7">
        <f t="shared" si="129"/>
        <v>1404</v>
      </c>
      <c r="Q761" s="8">
        <f t="shared" si="127"/>
        <v>1356108.0500000003</v>
      </c>
      <c r="R761" s="43" t="s">
        <v>5</v>
      </c>
      <c r="S761" s="12"/>
    </row>
    <row r="762" spans="1:19" x14ac:dyDescent="0.35">
      <c r="A762" s="4">
        <v>44687</v>
      </c>
      <c r="B762" s="5">
        <f t="shared" si="135"/>
        <v>5</v>
      </c>
      <c r="C762" s="5">
        <f t="shared" si="136"/>
        <v>2022</v>
      </c>
      <c r="D762" s="5" t="s">
        <v>771</v>
      </c>
      <c r="E762" s="5" t="s">
        <v>415</v>
      </c>
      <c r="F762" s="6" t="s">
        <v>416</v>
      </c>
      <c r="G762" s="125" t="s">
        <v>66</v>
      </c>
      <c r="H762" s="5">
        <v>4</v>
      </c>
      <c r="I762" s="5" t="s">
        <v>5</v>
      </c>
      <c r="J762" s="5">
        <v>0</v>
      </c>
      <c r="K762" s="4">
        <f t="shared" si="130"/>
        <v>44687</v>
      </c>
      <c r="L762" s="5">
        <f t="shared" si="131"/>
        <v>5</v>
      </c>
      <c r="M762" s="5">
        <f t="shared" si="132"/>
        <v>2022</v>
      </c>
      <c r="N762" s="7">
        <v>250</v>
      </c>
      <c r="P762" s="7">
        <f t="shared" si="129"/>
        <v>250</v>
      </c>
      <c r="Q762" s="8">
        <f t="shared" si="127"/>
        <v>1356358.0500000003</v>
      </c>
      <c r="R762" s="43" t="s">
        <v>5</v>
      </c>
      <c r="S762" s="12"/>
    </row>
    <row r="763" spans="1:19" x14ac:dyDescent="0.35">
      <c r="A763" s="4">
        <v>44687</v>
      </c>
      <c r="B763" s="5">
        <f t="shared" si="135"/>
        <v>5</v>
      </c>
      <c r="C763" s="5">
        <f t="shared" si="136"/>
        <v>2022</v>
      </c>
      <c r="D763" s="5" t="s">
        <v>771</v>
      </c>
      <c r="E763" s="5" t="s">
        <v>415</v>
      </c>
      <c r="F763" s="6" t="s">
        <v>416</v>
      </c>
      <c r="G763" s="125" t="s">
        <v>675</v>
      </c>
      <c r="H763" s="5">
        <v>4</v>
      </c>
      <c r="I763" s="5" t="s">
        <v>5</v>
      </c>
      <c r="J763" s="5">
        <v>0</v>
      </c>
      <c r="K763" s="4">
        <f t="shared" si="130"/>
        <v>44687</v>
      </c>
      <c r="L763" s="5">
        <f t="shared" si="131"/>
        <v>5</v>
      </c>
      <c r="M763" s="5">
        <f t="shared" si="132"/>
        <v>2022</v>
      </c>
      <c r="N763" s="7">
        <v>340</v>
      </c>
      <c r="P763" s="7">
        <f t="shared" si="129"/>
        <v>340</v>
      </c>
      <c r="Q763" s="8">
        <f t="shared" si="127"/>
        <v>1356698.0500000003</v>
      </c>
      <c r="R763" s="43" t="s">
        <v>5</v>
      </c>
      <c r="S763" s="12"/>
    </row>
    <row r="764" spans="1:19" x14ac:dyDescent="0.35">
      <c r="A764" s="4">
        <v>44687</v>
      </c>
      <c r="B764" s="5">
        <f t="shared" si="135"/>
        <v>5</v>
      </c>
      <c r="C764" s="5">
        <f t="shared" si="136"/>
        <v>2022</v>
      </c>
      <c r="D764" s="5" t="s">
        <v>772</v>
      </c>
      <c r="E764" s="5" t="s">
        <v>673</v>
      </c>
      <c r="F764" s="6" t="s">
        <v>674</v>
      </c>
      <c r="G764" s="13" t="s">
        <v>736</v>
      </c>
      <c r="H764" s="5">
        <v>1</v>
      </c>
      <c r="I764" s="5" t="s">
        <v>5</v>
      </c>
      <c r="J764" s="5">
        <v>0</v>
      </c>
      <c r="K764" s="4">
        <f t="shared" si="130"/>
        <v>44687</v>
      </c>
      <c r="L764" s="5">
        <f t="shared" si="131"/>
        <v>5</v>
      </c>
      <c r="M764" s="5">
        <f t="shared" si="132"/>
        <v>2022</v>
      </c>
      <c r="N764" s="7">
        <v>1350</v>
      </c>
      <c r="O764" s="7">
        <f>-N764</f>
        <v>-1350</v>
      </c>
      <c r="P764" s="7">
        <f t="shared" si="129"/>
        <v>0</v>
      </c>
      <c r="Q764" s="8">
        <f t="shared" si="127"/>
        <v>1358048.0500000003</v>
      </c>
      <c r="R764" s="43" t="s">
        <v>5</v>
      </c>
      <c r="S764" s="12" t="s">
        <v>820</v>
      </c>
    </row>
    <row r="765" spans="1:19" x14ac:dyDescent="0.35">
      <c r="A765" s="4">
        <v>44688</v>
      </c>
      <c r="B765" s="5">
        <f t="shared" si="135"/>
        <v>5</v>
      </c>
      <c r="C765" s="5">
        <f t="shared" si="136"/>
        <v>2022</v>
      </c>
      <c r="D765" s="5" t="s">
        <v>773</v>
      </c>
      <c r="E765" s="5" t="s">
        <v>415</v>
      </c>
      <c r="F765" s="6" t="s">
        <v>416</v>
      </c>
      <c r="G765" s="13" t="s">
        <v>728</v>
      </c>
      <c r="H765" s="5">
        <v>4</v>
      </c>
      <c r="I765" s="5" t="s">
        <v>5</v>
      </c>
      <c r="J765" s="5">
        <v>0</v>
      </c>
      <c r="K765" s="4">
        <f t="shared" si="130"/>
        <v>44688</v>
      </c>
      <c r="L765" s="5">
        <f t="shared" si="131"/>
        <v>5</v>
      </c>
      <c r="M765" s="5">
        <f t="shared" si="132"/>
        <v>2022</v>
      </c>
      <c r="N765" s="7">
        <v>8360</v>
      </c>
      <c r="P765" s="7">
        <f t="shared" si="129"/>
        <v>8360</v>
      </c>
      <c r="Q765" s="8">
        <f t="shared" si="127"/>
        <v>1366408.0500000003</v>
      </c>
      <c r="R765" s="43" t="s">
        <v>5</v>
      </c>
      <c r="S765" s="12"/>
    </row>
    <row r="766" spans="1:19" x14ac:dyDescent="0.35">
      <c r="A766" s="4">
        <v>44688</v>
      </c>
      <c r="B766" s="5">
        <f t="shared" si="135"/>
        <v>5</v>
      </c>
      <c r="C766" s="5">
        <f t="shared" si="136"/>
        <v>2022</v>
      </c>
      <c r="D766" s="5" t="s">
        <v>773</v>
      </c>
      <c r="E766" s="5" t="s">
        <v>415</v>
      </c>
      <c r="F766" s="6" t="s">
        <v>416</v>
      </c>
      <c r="G766" s="13" t="s">
        <v>663</v>
      </c>
      <c r="H766" s="5">
        <v>20</v>
      </c>
      <c r="I766" s="5" t="s">
        <v>5</v>
      </c>
      <c r="J766" s="5">
        <v>0</v>
      </c>
      <c r="K766" s="4">
        <f t="shared" si="130"/>
        <v>44688</v>
      </c>
      <c r="L766" s="5">
        <f t="shared" si="131"/>
        <v>5</v>
      </c>
      <c r="M766" s="5">
        <f t="shared" si="132"/>
        <v>2022</v>
      </c>
      <c r="N766" s="7">
        <v>5880</v>
      </c>
      <c r="P766" s="7">
        <f t="shared" si="129"/>
        <v>5880</v>
      </c>
      <c r="Q766" s="8">
        <f t="shared" si="127"/>
        <v>1372288.0500000003</v>
      </c>
      <c r="R766" s="43" t="s">
        <v>5</v>
      </c>
      <c r="S766" s="12"/>
    </row>
    <row r="767" spans="1:19" x14ac:dyDescent="0.35">
      <c r="A767" s="4">
        <v>44688</v>
      </c>
      <c r="B767" s="5">
        <f t="shared" si="135"/>
        <v>5</v>
      </c>
      <c r="C767" s="5">
        <f t="shared" si="136"/>
        <v>2022</v>
      </c>
      <c r="D767" s="5" t="s">
        <v>773</v>
      </c>
      <c r="E767" s="5" t="s">
        <v>415</v>
      </c>
      <c r="F767" s="6" t="s">
        <v>416</v>
      </c>
      <c r="G767" s="13" t="s">
        <v>421</v>
      </c>
      <c r="H767" s="5">
        <v>5</v>
      </c>
      <c r="I767" s="5" t="s">
        <v>5</v>
      </c>
      <c r="J767" s="5">
        <v>0</v>
      </c>
      <c r="K767" s="4">
        <f t="shared" si="130"/>
        <v>44688</v>
      </c>
      <c r="L767" s="5">
        <f t="shared" si="131"/>
        <v>5</v>
      </c>
      <c r="M767" s="5">
        <f t="shared" si="132"/>
        <v>2022</v>
      </c>
      <c r="N767" s="7">
        <v>1755</v>
      </c>
      <c r="P767" s="7">
        <f t="shared" si="129"/>
        <v>1755</v>
      </c>
      <c r="Q767" s="8">
        <f t="shared" si="127"/>
        <v>1374043.0500000003</v>
      </c>
      <c r="R767" s="43" t="s">
        <v>5</v>
      </c>
      <c r="S767" s="12"/>
    </row>
    <row r="768" spans="1:19" x14ac:dyDescent="0.35">
      <c r="A768" s="4">
        <v>44688</v>
      </c>
      <c r="B768" s="5">
        <f t="shared" si="135"/>
        <v>5</v>
      </c>
      <c r="C768" s="5">
        <f t="shared" si="136"/>
        <v>2022</v>
      </c>
      <c r="D768" s="5" t="s">
        <v>773</v>
      </c>
      <c r="E768" s="5" t="s">
        <v>415</v>
      </c>
      <c r="F768" s="6" t="s">
        <v>416</v>
      </c>
      <c r="G768" s="13" t="s">
        <v>66</v>
      </c>
      <c r="H768" s="5">
        <v>4</v>
      </c>
      <c r="I768" s="5" t="s">
        <v>5</v>
      </c>
      <c r="J768" s="5">
        <v>0</v>
      </c>
      <c r="K768" s="4">
        <f t="shared" si="130"/>
        <v>44688</v>
      </c>
      <c r="L768" s="5">
        <f t="shared" si="131"/>
        <v>5</v>
      </c>
      <c r="M768" s="5">
        <f t="shared" si="132"/>
        <v>2022</v>
      </c>
      <c r="N768" s="7">
        <v>250</v>
      </c>
      <c r="P768" s="7">
        <f t="shared" si="129"/>
        <v>250</v>
      </c>
      <c r="Q768" s="8">
        <f t="shared" si="127"/>
        <v>1374293.0500000003</v>
      </c>
      <c r="R768" s="43" t="s">
        <v>5</v>
      </c>
      <c r="S768" s="12"/>
    </row>
    <row r="769" spans="1:19" x14ac:dyDescent="0.35">
      <c r="A769" s="4">
        <v>44691</v>
      </c>
      <c r="B769" s="5">
        <f t="shared" si="135"/>
        <v>5</v>
      </c>
      <c r="C769" s="5">
        <f t="shared" si="136"/>
        <v>2022</v>
      </c>
      <c r="D769" s="5" t="s">
        <v>774</v>
      </c>
      <c r="E769" s="5" t="s">
        <v>61</v>
      </c>
      <c r="F769" s="6" t="s">
        <v>60</v>
      </c>
      <c r="G769" s="13" t="s">
        <v>728</v>
      </c>
      <c r="H769" s="5">
        <v>1</v>
      </c>
      <c r="I769" s="5" t="s">
        <v>51</v>
      </c>
      <c r="J769" s="5">
        <v>60</v>
      </c>
      <c r="K769" s="4">
        <f t="shared" si="130"/>
        <v>44751</v>
      </c>
      <c r="L769" s="5">
        <f t="shared" si="131"/>
        <v>7</v>
      </c>
      <c r="M769" s="5">
        <f t="shared" si="132"/>
        <v>2022</v>
      </c>
      <c r="N769" s="7">
        <v>1980</v>
      </c>
      <c r="P769" s="7">
        <f t="shared" si="129"/>
        <v>1980</v>
      </c>
      <c r="Q769" s="8">
        <f t="shared" si="127"/>
        <v>1376273.0500000003</v>
      </c>
      <c r="R769" s="43" t="s">
        <v>5</v>
      </c>
      <c r="S769" s="12"/>
    </row>
    <row r="770" spans="1:19" x14ac:dyDescent="0.35">
      <c r="A770" s="4">
        <v>44691</v>
      </c>
      <c r="B770" s="5">
        <f t="shared" si="135"/>
        <v>5</v>
      </c>
      <c r="C770" s="5">
        <f t="shared" si="136"/>
        <v>2022</v>
      </c>
      <c r="D770" s="5" t="s">
        <v>774</v>
      </c>
      <c r="E770" s="5" t="s">
        <v>61</v>
      </c>
      <c r="F770" s="6" t="s">
        <v>60</v>
      </c>
      <c r="G770" s="13" t="s">
        <v>625</v>
      </c>
      <c r="H770" s="5">
        <v>1</v>
      </c>
      <c r="I770" s="5" t="s">
        <v>51</v>
      </c>
      <c r="J770" s="5">
        <v>60</v>
      </c>
      <c r="K770" s="4">
        <f t="shared" si="130"/>
        <v>44751</v>
      </c>
      <c r="L770" s="5">
        <f t="shared" si="131"/>
        <v>7</v>
      </c>
      <c r="M770" s="5">
        <f t="shared" si="132"/>
        <v>2022</v>
      </c>
      <c r="N770" s="7">
        <v>1980</v>
      </c>
      <c r="P770" s="7">
        <f t="shared" si="129"/>
        <v>1980</v>
      </c>
      <c r="Q770" s="8">
        <f t="shared" si="127"/>
        <v>1378253.0500000003</v>
      </c>
      <c r="R770" s="43" t="s">
        <v>5</v>
      </c>
      <c r="S770" s="12"/>
    </row>
    <row r="771" spans="1:19" x14ac:dyDescent="0.35">
      <c r="A771" s="4">
        <v>44691</v>
      </c>
      <c r="B771" s="5">
        <f t="shared" si="135"/>
        <v>5</v>
      </c>
      <c r="C771" s="5">
        <f t="shared" si="136"/>
        <v>2022</v>
      </c>
      <c r="D771" s="5" t="s">
        <v>774</v>
      </c>
      <c r="E771" s="5" t="s">
        <v>61</v>
      </c>
      <c r="F771" s="6" t="s">
        <v>60</v>
      </c>
      <c r="G771" s="13" t="s">
        <v>691</v>
      </c>
      <c r="H771" s="5">
        <v>2</v>
      </c>
      <c r="I771" s="5" t="s">
        <v>51</v>
      </c>
      <c r="J771" s="5">
        <v>60</v>
      </c>
      <c r="K771" s="4">
        <f t="shared" si="130"/>
        <v>44751</v>
      </c>
      <c r="L771" s="5">
        <f t="shared" si="131"/>
        <v>7</v>
      </c>
      <c r="M771" s="5">
        <f t="shared" si="132"/>
        <v>2022</v>
      </c>
      <c r="N771" s="7">
        <v>1140</v>
      </c>
      <c r="P771" s="7">
        <f t="shared" si="129"/>
        <v>1140</v>
      </c>
      <c r="Q771" s="8">
        <f t="shared" ref="Q771:Q834" si="137">SUM(Q770+N771)</f>
        <v>1379393.0500000003</v>
      </c>
      <c r="R771" s="43" t="s">
        <v>5</v>
      </c>
      <c r="S771" s="12"/>
    </row>
    <row r="772" spans="1:19" x14ac:dyDescent="0.35">
      <c r="A772" s="4" t="s">
        <v>776</v>
      </c>
      <c r="B772" s="5">
        <f t="shared" si="135"/>
        <v>5</v>
      </c>
      <c r="C772" s="5">
        <f t="shared" si="136"/>
        <v>2022</v>
      </c>
      <c r="D772" s="5" t="s">
        <v>775</v>
      </c>
      <c r="E772" s="1" t="s">
        <v>42</v>
      </c>
      <c r="F772" s="6" t="s">
        <v>43</v>
      </c>
      <c r="G772" s="13" t="s">
        <v>309</v>
      </c>
      <c r="H772" s="5">
        <v>1</v>
      </c>
      <c r="I772" s="5" t="s">
        <v>5</v>
      </c>
      <c r="J772" s="5">
        <v>0</v>
      </c>
      <c r="K772" s="4">
        <f t="shared" si="130"/>
        <v>44692</v>
      </c>
      <c r="L772" s="5">
        <f t="shared" si="131"/>
        <v>5</v>
      </c>
      <c r="M772" s="5">
        <f t="shared" si="132"/>
        <v>2022</v>
      </c>
      <c r="N772" s="7">
        <v>2068</v>
      </c>
      <c r="O772" s="7">
        <f t="shared" ref="O772:O774" si="138">SUM(-N772)</f>
        <v>-2068</v>
      </c>
      <c r="P772" s="7">
        <f t="shared" si="129"/>
        <v>0</v>
      </c>
      <c r="Q772" s="8">
        <f t="shared" si="137"/>
        <v>1381461.0500000003</v>
      </c>
      <c r="R772" s="43" t="s">
        <v>5</v>
      </c>
      <c r="S772" s="12" t="s">
        <v>889</v>
      </c>
    </row>
    <row r="773" spans="1:19" x14ac:dyDescent="0.35">
      <c r="A773" s="4" t="s">
        <v>776</v>
      </c>
      <c r="B773" s="5">
        <f t="shared" si="135"/>
        <v>5</v>
      </c>
      <c r="C773" s="5">
        <f t="shared" si="136"/>
        <v>2022</v>
      </c>
      <c r="D773" s="5" t="s">
        <v>775</v>
      </c>
      <c r="E773" s="5" t="s">
        <v>42</v>
      </c>
      <c r="F773" s="6" t="s">
        <v>43</v>
      </c>
      <c r="G773" s="13" t="s">
        <v>560</v>
      </c>
      <c r="H773" s="5">
        <v>1</v>
      </c>
      <c r="I773" s="5" t="s">
        <v>5</v>
      </c>
      <c r="J773" s="5">
        <v>0</v>
      </c>
      <c r="K773" s="4">
        <f t="shared" si="130"/>
        <v>44692</v>
      </c>
      <c r="L773" s="5">
        <f t="shared" si="131"/>
        <v>5</v>
      </c>
      <c r="M773" s="5">
        <f t="shared" si="132"/>
        <v>2022</v>
      </c>
      <c r="N773" s="7">
        <v>291</v>
      </c>
      <c r="O773" s="7">
        <f t="shared" si="138"/>
        <v>-291</v>
      </c>
      <c r="P773" s="7">
        <f t="shared" si="129"/>
        <v>0</v>
      </c>
      <c r="Q773" s="8">
        <f t="shared" si="137"/>
        <v>1381752.0500000003</v>
      </c>
      <c r="R773" s="43" t="s">
        <v>5</v>
      </c>
      <c r="S773" s="12" t="s">
        <v>889</v>
      </c>
    </row>
    <row r="774" spans="1:19" x14ac:dyDescent="0.35">
      <c r="A774" s="4" t="s">
        <v>776</v>
      </c>
      <c r="B774" s="5">
        <f t="shared" si="135"/>
        <v>5</v>
      </c>
      <c r="C774" s="5">
        <f t="shared" si="136"/>
        <v>2022</v>
      </c>
      <c r="D774" s="5" t="s">
        <v>775</v>
      </c>
      <c r="E774" s="5" t="s">
        <v>42</v>
      </c>
      <c r="F774" s="6" t="s">
        <v>43</v>
      </c>
      <c r="G774" s="13" t="s">
        <v>777</v>
      </c>
      <c r="H774" s="5">
        <v>1</v>
      </c>
      <c r="I774" s="5" t="s">
        <v>5</v>
      </c>
      <c r="J774" s="5">
        <v>0</v>
      </c>
      <c r="K774" s="4">
        <f t="shared" si="130"/>
        <v>44692</v>
      </c>
      <c r="L774" s="5">
        <f t="shared" si="131"/>
        <v>5</v>
      </c>
      <c r="M774" s="5">
        <f t="shared" si="132"/>
        <v>2022</v>
      </c>
      <c r="N774" s="7">
        <v>175</v>
      </c>
      <c r="O774" s="7">
        <f t="shared" si="138"/>
        <v>-175</v>
      </c>
      <c r="P774" s="7">
        <f t="shared" si="129"/>
        <v>0</v>
      </c>
      <c r="Q774" s="8">
        <f t="shared" si="137"/>
        <v>1381927.0500000003</v>
      </c>
      <c r="R774" s="43" t="s">
        <v>5</v>
      </c>
      <c r="S774" s="12" t="s">
        <v>889</v>
      </c>
    </row>
    <row r="775" spans="1:19" x14ac:dyDescent="0.35">
      <c r="A775" s="4">
        <v>44693</v>
      </c>
      <c r="B775" s="5">
        <f t="shared" si="135"/>
        <v>5</v>
      </c>
      <c r="C775" s="5">
        <f t="shared" si="136"/>
        <v>2022</v>
      </c>
      <c r="D775" s="5" t="s">
        <v>778</v>
      </c>
      <c r="E775" s="5" t="s">
        <v>645</v>
      </c>
      <c r="F775" s="6" t="s">
        <v>646</v>
      </c>
      <c r="G775" s="13" t="s">
        <v>99</v>
      </c>
      <c r="H775" s="5">
        <v>1</v>
      </c>
      <c r="I775" s="5" t="s">
        <v>5</v>
      </c>
      <c r="J775" s="5">
        <v>0</v>
      </c>
      <c r="K775" s="4">
        <f t="shared" si="130"/>
        <v>44693</v>
      </c>
      <c r="L775" s="5">
        <f t="shared" si="131"/>
        <v>5</v>
      </c>
      <c r="M775" s="5">
        <f t="shared" si="132"/>
        <v>2022</v>
      </c>
      <c r="N775" s="7">
        <v>2112</v>
      </c>
      <c r="O775" s="7">
        <f t="shared" ref="O775" si="139">-N775</f>
        <v>-2112</v>
      </c>
      <c r="P775" s="7">
        <f t="shared" si="129"/>
        <v>0</v>
      </c>
      <c r="Q775" s="8">
        <f t="shared" si="137"/>
        <v>1384039.0500000003</v>
      </c>
      <c r="R775" s="43" t="s">
        <v>5</v>
      </c>
      <c r="S775" s="12" t="s">
        <v>898</v>
      </c>
    </row>
    <row r="776" spans="1:19" x14ac:dyDescent="0.35">
      <c r="A776" s="4">
        <v>44693</v>
      </c>
      <c r="B776" s="5">
        <f t="shared" si="135"/>
        <v>5</v>
      </c>
      <c r="C776" s="5">
        <f t="shared" si="136"/>
        <v>2022</v>
      </c>
      <c r="D776" s="5" t="s">
        <v>778</v>
      </c>
      <c r="E776" s="5" t="s">
        <v>645</v>
      </c>
      <c r="F776" s="6" t="s">
        <v>646</v>
      </c>
      <c r="G776" s="13" t="s">
        <v>712</v>
      </c>
      <c r="H776" s="5">
        <v>2</v>
      </c>
      <c r="I776" s="5" t="s">
        <v>5</v>
      </c>
      <c r="J776" s="5">
        <v>0</v>
      </c>
      <c r="K776" s="4">
        <f t="shared" si="130"/>
        <v>44693</v>
      </c>
      <c r="L776" s="5">
        <f t="shared" si="131"/>
        <v>5</v>
      </c>
      <c r="M776" s="5">
        <f t="shared" si="132"/>
        <v>2022</v>
      </c>
      <c r="N776" s="7">
        <v>1058.4000000000001</v>
      </c>
      <c r="O776" s="7">
        <f>-888</f>
        <v>-888</v>
      </c>
      <c r="P776" s="7">
        <f t="shared" si="129"/>
        <v>170.40000000000009</v>
      </c>
      <c r="Q776" s="8">
        <f t="shared" si="137"/>
        <v>1385097.4500000002</v>
      </c>
      <c r="R776" s="43" t="s">
        <v>5</v>
      </c>
      <c r="S776" s="12" t="s">
        <v>899</v>
      </c>
    </row>
    <row r="777" spans="1:19" x14ac:dyDescent="0.35">
      <c r="A777" s="4">
        <v>44693</v>
      </c>
      <c r="B777" s="5">
        <f t="shared" si="135"/>
        <v>5</v>
      </c>
      <c r="C777" s="5">
        <f t="shared" si="136"/>
        <v>2022</v>
      </c>
      <c r="D777" s="5" t="s">
        <v>778</v>
      </c>
      <c r="E777" s="5" t="s">
        <v>645</v>
      </c>
      <c r="F777" s="6" t="s">
        <v>646</v>
      </c>
      <c r="G777" s="13" t="s">
        <v>421</v>
      </c>
      <c r="H777" s="5">
        <v>1</v>
      </c>
      <c r="I777" s="5" t="s">
        <v>5</v>
      </c>
      <c r="J777" s="5">
        <v>0</v>
      </c>
      <c r="K777" s="4">
        <f t="shared" si="130"/>
        <v>44693</v>
      </c>
      <c r="L777" s="5">
        <f t="shared" si="131"/>
        <v>5</v>
      </c>
      <c r="M777" s="5">
        <f t="shared" si="132"/>
        <v>2022</v>
      </c>
      <c r="N777" s="7">
        <v>337.5</v>
      </c>
      <c r="P777" s="7">
        <f t="shared" si="129"/>
        <v>337.5</v>
      </c>
      <c r="Q777" s="8">
        <f t="shared" si="137"/>
        <v>1385434.9500000002</v>
      </c>
      <c r="R777" s="43" t="s">
        <v>5</v>
      </c>
      <c r="S777" s="12"/>
    </row>
    <row r="778" spans="1:19" x14ac:dyDescent="0.35">
      <c r="A778" s="4">
        <v>44693</v>
      </c>
      <c r="B778" s="5">
        <f t="shared" si="135"/>
        <v>5</v>
      </c>
      <c r="C778" s="5">
        <f t="shared" si="136"/>
        <v>2022</v>
      </c>
      <c r="D778" s="5" t="s">
        <v>778</v>
      </c>
      <c r="E778" s="5" t="s">
        <v>645</v>
      </c>
      <c r="F778" s="6" t="s">
        <v>646</v>
      </c>
      <c r="G778" s="13" t="s">
        <v>779</v>
      </c>
      <c r="H778" s="5">
        <v>1</v>
      </c>
      <c r="I778" s="5" t="s">
        <v>5</v>
      </c>
      <c r="J778" s="5">
        <v>0</v>
      </c>
      <c r="K778" s="4">
        <f t="shared" si="130"/>
        <v>44693</v>
      </c>
      <c r="L778" s="5">
        <f t="shared" si="131"/>
        <v>5</v>
      </c>
      <c r="M778" s="5">
        <f t="shared" si="132"/>
        <v>2022</v>
      </c>
      <c r="N778" s="7">
        <v>450</v>
      </c>
      <c r="P778" s="7">
        <f t="shared" si="129"/>
        <v>450</v>
      </c>
      <c r="Q778" s="8">
        <f t="shared" si="137"/>
        <v>1385884.9500000002</v>
      </c>
      <c r="R778" s="43" t="s">
        <v>5</v>
      </c>
      <c r="S778" s="12"/>
    </row>
    <row r="779" spans="1:19" x14ac:dyDescent="0.35">
      <c r="A779" s="4">
        <v>44693</v>
      </c>
      <c r="B779" s="5">
        <f t="shared" si="135"/>
        <v>5</v>
      </c>
      <c r="C779" s="5">
        <f t="shared" si="136"/>
        <v>2022</v>
      </c>
      <c r="D779" s="5" t="s">
        <v>778</v>
      </c>
      <c r="E779" s="5" t="s">
        <v>645</v>
      </c>
      <c r="F779" s="6" t="s">
        <v>646</v>
      </c>
      <c r="G779" s="13" t="s">
        <v>780</v>
      </c>
      <c r="H779" s="5">
        <v>1</v>
      </c>
      <c r="I779" s="5" t="s">
        <v>5</v>
      </c>
      <c r="J779" s="5">
        <v>0</v>
      </c>
      <c r="K779" s="4">
        <f t="shared" si="130"/>
        <v>44693</v>
      </c>
      <c r="L779" s="5">
        <f t="shared" si="131"/>
        <v>5</v>
      </c>
      <c r="M779" s="5">
        <f t="shared" si="132"/>
        <v>2022</v>
      </c>
      <c r="N779" s="7">
        <v>270</v>
      </c>
      <c r="P779" s="7">
        <f t="shared" si="129"/>
        <v>270</v>
      </c>
      <c r="Q779" s="8">
        <f t="shared" si="137"/>
        <v>1386154.9500000002</v>
      </c>
      <c r="R779" s="43" t="s">
        <v>5</v>
      </c>
      <c r="S779" s="12"/>
    </row>
    <row r="780" spans="1:19" x14ac:dyDescent="0.35">
      <c r="A780" s="4">
        <v>44693</v>
      </c>
      <c r="B780" s="5">
        <f t="shared" si="135"/>
        <v>5</v>
      </c>
      <c r="C780" s="5">
        <f t="shared" si="136"/>
        <v>2022</v>
      </c>
      <c r="D780" s="5" t="s">
        <v>778</v>
      </c>
      <c r="E780" s="5" t="s">
        <v>645</v>
      </c>
      <c r="F780" s="6" t="s">
        <v>646</v>
      </c>
      <c r="G780" s="13" t="s">
        <v>781</v>
      </c>
      <c r="H780" s="5">
        <v>2</v>
      </c>
      <c r="I780" s="5" t="s">
        <v>5</v>
      </c>
      <c r="J780" s="5">
        <v>0</v>
      </c>
      <c r="K780" s="4">
        <f t="shared" si="130"/>
        <v>44693</v>
      </c>
      <c r="L780" s="5">
        <f t="shared" si="131"/>
        <v>5</v>
      </c>
      <c r="M780" s="5">
        <f t="shared" si="132"/>
        <v>2022</v>
      </c>
      <c r="N780" s="7">
        <v>90</v>
      </c>
      <c r="P780" s="7">
        <f t="shared" si="129"/>
        <v>90</v>
      </c>
      <c r="Q780" s="8">
        <f t="shared" si="137"/>
        <v>1386244.9500000002</v>
      </c>
      <c r="R780" s="43" t="s">
        <v>5</v>
      </c>
      <c r="S780" s="12"/>
    </row>
    <row r="781" spans="1:19" x14ac:dyDescent="0.35">
      <c r="A781" s="4">
        <v>44693</v>
      </c>
      <c r="B781" s="5">
        <f t="shared" si="135"/>
        <v>5</v>
      </c>
      <c r="C781" s="5">
        <f t="shared" si="136"/>
        <v>2022</v>
      </c>
      <c r="D781" s="5" t="s">
        <v>783</v>
      </c>
      <c r="E781" s="5" t="s">
        <v>713</v>
      </c>
      <c r="F781" s="6" t="s">
        <v>782</v>
      </c>
      <c r="G781" s="13" t="s">
        <v>784</v>
      </c>
      <c r="H781" s="5">
        <v>2</v>
      </c>
      <c r="I781" s="5" t="s">
        <v>5</v>
      </c>
      <c r="J781" s="5">
        <v>0</v>
      </c>
      <c r="K781" s="4">
        <f t="shared" si="130"/>
        <v>44693</v>
      </c>
      <c r="L781" s="5">
        <f t="shared" si="131"/>
        <v>5</v>
      </c>
      <c r="M781" s="5">
        <f t="shared" si="132"/>
        <v>2022</v>
      </c>
      <c r="N781" s="7">
        <v>4180</v>
      </c>
      <c r="O781" s="7">
        <f t="shared" ref="O781:O786" si="140">-N781</f>
        <v>-4180</v>
      </c>
      <c r="P781" s="7">
        <f t="shared" si="129"/>
        <v>0</v>
      </c>
      <c r="Q781" s="8">
        <f t="shared" si="137"/>
        <v>1390424.9500000002</v>
      </c>
      <c r="R781" s="43" t="s">
        <v>5</v>
      </c>
      <c r="S781" s="12" t="s">
        <v>819</v>
      </c>
    </row>
    <row r="782" spans="1:19" x14ac:dyDescent="0.35">
      <c r="A782" s="4">
        <v>44693</v>
      </c>
      <c r="B782" s="5">
        <f t="shared" si="135"/>
        <v>5</v>
      </c>
      <c r="C782" s="5">
        <f t="shared" si="136"/>
        <v>2022</v>
      </c>
      <c r="D782" s="5" t="s">
        <v>783</v>
      </c>
      <c r="E782" s="5" t="s">
        <v>713</v>
      </c>
      <c r="F782" s="6" t="s">
        <v>782</v>
      </c>
      <c r="G782" s="13" t="s">
        <v>691</v>
      </c>
      <c r="H782" s="5">
        <v>3</v>
      </c>
      <c r="I782" s="5" t="s">
        <v>5</v>
      </c>
      <c r="J782" s="5">
        <v>0</v>
      </c>
      <c r="K782" s="4">
        <f t="shared" si="130"/>
        <v>44693</v>
      </c>
      <c r="L782" s="5">
        <f t="shared" si="131"/>
        <v>5</v>
      </c>
      <c r="M782" s="5">
        <f t="shared" si="132"/>
        <v>2022</v>
      </c>
      <c r="N782" s="7">
        <v>1764</v>
      </c>
      <c r="O782" s="7">
        <f t="shared" si="140"/>
        <v>-1764</v>
      </c>
      <c r="P782" s="7">
        <f t="shared" si="129"/>
        <v>0</v>
      </c>
      <c r="Q782" s="8">
        <f t="shared" si="137"/>
        <v>1392188.9500000002</v>
      </c>
      <c r="R782" s="43" t="s">
        <v>5</v>
      </c>
      <c r="S782" s="12" t="s">
        <v>819</v>
      </c>
    </row>
    <row r="783" spans="1:19" x14ac:dyDescent="0.35">
      <c r="A783" s="4">
        <v>44693</v>
      </c>
      <c r="B783" s="5">
        <f t="shared" si="135"/>
        <v>5</v>
      </c>
      <c r="C783" s="5">
        <f t="shared" si="136"/>
        <v>2022</v>
      </c>
      <c r="D783" s="5" t="s">
        <v>783</v>
      </c>
      <c r="E783" s="5" t="s">
        <v>713</v>
      </c>
      <c r="F783" s="6" t="s">
        <v>782</v>
      </c>
      <c r="G783" s="13" t="s">
        <v>421</v>
      </c>
      <c r="H783" s="5">
        <v>3</v>
      </c>
      <c r="I783" s="5" t="s">
        <v>5</v>
      </c>
      <c r="J783" s="5">
        <v>0</v>
      </c>
      <c r="K783" s="4">
        <f t="shared" si="130"/>
        <v>44693</v>
      </c>
      <c r="L783" s="5">
        <f t="shared" si="131"/>
        <v>5</v>
      </c>
      <c r="M783" s="5">
        <f t="shared" si="132"/>
        <v>2022</v>
      </c>
      <c r="N783" s="7">
        <v>1053</v>
      </c>
      <c r="O783" s="7">
        <f t="shared" si="140"/>
        <v>-1053</v>
      </c>
      <c r="P783" s="7">
        <f t="shared" si="129"/>
        <v>0</v>
      </c>
      <c r="Q783" s="8">
        <f t="shared" si="137"/>
        <v>1393241.9500000002</v>
      </c>
      <c r="R783" s="43" t="s">
        <v>5</v>
      </c>
      <c r="S783" s="12" t="s">
        <v>819</v>
      </c>
    </row>
    <row r="784" spans="1:19" x14ac:dyDescent="0.35">
      <c r="A784" s="4">
        <v>44693</v>
      </c>
      <c r="B784" s="5">
        <f t="shared" si="135"/>
        <v>5</v>
      </c>
      <c r="C784" s="5">
        <f t="shared" si="136"/>
        <v>2022</v>
      </c>
      <c r="D784" s="5" t="s">
        <v>783</v>
      </c>
      <c r="E784" s="5" t="s">
        <v>713</v>
      </c>
      <c r="F784" s="6" t="s">
        <v>782</v>
      </c>
      <c r="G784" s="13" t="s">
        <v>66</v>
      </c>
      <c r="H784" s="5">
        <v>3</v>
      </c>
      <c r="I784" s="5" t="s">
        <v>5</v>
      </c>
      <c r="J784" s="5">
        <v>0</v>
      </c>
      <c r="K784" s="4">
        <f t="shared" si="130"/>
        <v>44693</v>
      </c>
      <c r="L784" s="5">
        <f t="shared" si="131"/>
        <v>5</v>
      </c>
      <c r="M784" s="5">
        <f t="shared" si="132"/>
        <v>2022</v>
      </c>
      <c r="N784" s="7">
        <v>187.5</v>
      </c>
      <c r="O784" s="7">
        <f t="shared" si="140"/>
        <v>-187.5</v>
      </c>
      <c r="P784" s="7">
        <f t="shared" si="129"/>
        <v>0</v>
      </c>
      <c r="Q784" s="8">
        <f t="shared" si="137"/>
        <v>1393429.4500000002</v>
      </c>
      <c r="R784" s="43" t="s">
        <v>5</v>
      </c>
      <c r="S784" s="12" t="s">
        <v>819</v>
      </c>
    </row>
    <row r="785" spans="1:19" x14ac:dyDescent="0.35">
      <c r="A785" s="4">
        <v>44693</v>
      </c>
      <c r="B785" s="5">
        <f t="shared" si="135"/>
        <v>5</v>
      </c>
      <c r="C785" s="5">
        <f t="shared" si="136"/>
        <v>2022</v>
      </c>
      <c r="D785" s="5" t="s">
        <v>783</v>
      </c>
      <c r="E785" s="5" t="s">
        <v>713</v>
      </c>
      <c r="F785" s="6" t="s">
        <v>782</v>
      </c>
      <c r="G785" s="13" t="s">
        <v>675</v>
      </c>
      <c r="H785" s="5">
        <v>4</v>
      </c>
      <c r="I785" s="5" t="s">
        <v>5</v>
      </c>
      <c r="J785" s="5">
        <v>0</v>
      </c>
      <c r="K785" s="4">
        <f t="shared" si="130"/>
        <v>44693</v>
      </c>
      <c r="L785" s="5">
        <f t="shared" si="131"/>
        <v>5</v>
      </c>
      <c r="M785" s="5">
        <f t="shared" si="132"/>
        <v>2022</v>
      </c>
      <c r="N785" s="7">
        <v>340</v>
      </c>
      <c r="O785" s="7">
        <f t="shared" si="140"/>
        <v>-340</v>
      </c>
      <c r="P785" s="7">
        <f t="shared" si="129"/>
        <v>0</v>
      </c>
      <c r="Q785" s="8">
        <f t="shared" si="137"/>
        <v>1393769.4500000002</v>
      </c>
      <c r="R785" s="43" t="s">
        <v>5</v>
      </c>
      <c r="S785" s="12" t="s">
        <v>819</v>
      </c>
    </row>
    <row r="786" spans="1:19" x14ac:dyDescent="0.35">
      <c r="A786" s="4">
        <v>44693</v>
      </c>
      <c r="B786" s="5">
        <f t="shared" si="135"/>
        <v>5</v>
      </c>
      <c r="C786" s="5">
        <f t="shared" si="136"/>
        <v>2022</v>
      </c>
      <c r="D786" s="5" t="s">
        <v>783</v>
      </c>
      <c r="E786" s="5" t="s">
        <v>713</v>
      </c>
      <c r="F786" s="6" t="s">
        <v>782</v>
      </c>
      <c r="G786" s="13" t="s">
        <v>668</v>
      </c>
      <c r="H786" s="5">
        <v>1</v>
      </c>
      <c r="I786" s="5" t="s">
        <v>5</v>
      </c>
      <c r="J786" s="5">
        <v>0</v>
      </c>
      <c r="K786" s="4">
        <f t="shared" si="130"/>
        <v>44693</v>
      </c>
      <c r="L786" s="5">
        <f t="shared" si="131"/>
        <v>5</v>
      </c>
      <c r="M786" s="5">
        <f t="shared" si="132"/>
        <v>2022</v>
      </c>
      <c r="N786" s="7">
        <v>1000</v>
      </c>
      <c r="O786" s="7">
        <f t="shared" si="140"/>
        <v>-1000</v>
      </c>
      <c r="P786" s="7">
        <f t="shared" si="129"/>
        <v>0</v>
      </c>
      <c r="Q786" s="8">
        <f t="shared" si="137"/>
        <v>1394769.4500000002</v>
      </c>
      <c r="R786" s="43" t="s">
        <v>5</v>
      </c>
      <c r="S786" s="12" t="s">
        <v>819</v>
      </c>
    </row>
    <row r="787" spans="1:19" x14ac:dyDescent="0.35">
      <c r="A787" s="4">
        <v>44695</v>
      </c>
      <c r="B787" s="5">
        <f t="shared" si="135"/>
        <v>5</v>
      </c>
      <c r="C787" s="5">
        <f t="shared" si="136"/>
        <v>2022</v>
      </c>
      <c r="D787" s="5" t="s">
        <v>785</v>
      </c>
      <c r="E787" s="5" t="s">
        <v>42</v>
      </c>
      <c r="F787" s="6" t="s">
        <v>43</v>
      </c>
      <c r="G787" s="13" t="s">
        <v>624</v>
      </c>
      <c r="H787" s="5">
        <v>2</v>
      </c>
      <c r="I787" s="5" t="s">
        <v>5</v>
      </c>
      <c r="J787" s="5">
        <v>0</v>
      </c>
      <c r="K787" s="4">
        <f t="shared" si="130"/>
        <v>44695</v>
      </c>
      <c r="L787" s="5">
        <f t="shared" si="131"/>
        <v>5</v>
      </c>
      <c r="M787" s="5">
        <f t="shared" si="132"/>
        <v>2022</v>
      </c>
      <c r="N787" s="7">
        <v>100</v>
      </c>
      <c r="O787" s="7">
        <f t="shared" ref="O787" si="141">SUM(-N787)</f>
        <v>-100</v>
      </c>
      <c r="P787" s="7">
        <f t="shared" si="129"/>
        <v>0</v>
      </c>
      <c r="Q787" s="8">
        <f t="shared" si="137"/>
        <v>1394869.4500000002</v>
      </c>
      <c r="R787" s="43" t="s">
        <v>5</v>
      </c>
      <c r="S787" s="12" t="s">
        <v>889</v>
      </c>
    </row>
    <row r="788" spans="1:19" x14ac:dyDescent="0.35">
      <c r="A788" s="4">
        <v>44695</v>
      </c>
      <c r="B788" s="5">
        <f t="shared" si="135"/>
        <v>5</v>
      </c>
      <c r="C788" s="5">
        <f t="shared" si="136"/>
        <v>2022</v>
      </c>
      <c r="D788" s="5" t="s">
        <v>786</v>
      </c>
      <c r="E788" s="5" t="s">
        <v>415</v>
      </c>
      <c r="F788" s="6" t="s">
        <v>416</v>
      </c>
      <c r="G788" s="94" t="s">
        <v>784</v>
      </c>
      <c r="H788" s="5">
        <v>3</v>
      </c>
      <c r="I788" s="5" t="s">
        <v>5</v>
      </c>
      <c r="J788" s="5">
        <v>0</v>
      </c>
      <c r="K788" s="4">
        <f t="shared" si="130"/>
        <v>44695</v>
      </c>
      <c r="L788" s="5">
        <f t="shared" si="131"/>
        <v>5</v>
      </c>
      <c r="M788" s="5">
        <f t="shared" si="132"/>
        <v>2022</v>
      </c>
      <c r="N788" s="7">
        <v>6270</v>
      </c>
      <c r="P788" s="7">
        <f t="shared" si="129"/>
        <v>6270</v>
      </c>
      <c r="Q788" s="8">
        <f t="shared" si="137"/>
        <v>1401139.4500000002</v>
      </c>
      <c r="R788" s="43" t="s">
        <v>5</v>
      </c>
      <c r="S788" s="12"/>
    </row>
    <row r="789" spans="1:19" x14ac:dyDescent="0.35">
      <c r="A789" s="4">
        <v>44695</v>
      </c>
      <c r="B789" s="5">
        <f t="shared" si="135"/>
        <v>5</v>
      </c>
      <c r="C789" s="5">
        <f t="shared" si="136"/>
        <v>2022</v>
      </c>
      <c r="D789" s="5" t="s">
        <v>786</v>
      </c>
      <c r="E789" s="5" t="s">
        <v>415</v>
      </c>
      <c r="F789" s="6" t="s">
        <v>416</v>
      </c>
      <c r="G789" s="13" t="s">
        <v>691</v>
      </c>
      <c r="H789" s="5">
        <v>4</v>
      </c>
      <c r="I789" s="5" t="s">
        <v>5</v>
      </c>
      <c r="J789" s="5">
        <v>0</v>
      </c>
      <c r="K789" s="4">
        <f t="shared" si="130"/>
        <v>44695</v>
      </c>
      <c r="L789" s="5">
        <f t="shared" si="131"/>
        <v>5</v>
      </c>
      <c r="M789" s="5">
        <f t="shared" si="132"/>
        <v>2022</v>
      </c>
      <c r="N789" s="7">
        <v>2352</v>
      </c>
      <c r="P789" s="7">
        <f t="shared" ref="P789:P852" si="142">SUM(N789+O789)</f>
        <v>2352</v>
      </c>
      <c r="Q789" s="8">
        <f t="shared" si="137"/>
        <v>1403491.4500000002</v>
      </c>
      <c r="R789" s="43" t="s">
        <v>5</v>
      </c>
      <c r="S789" s="12"/>
    </row>
    <row r="790" spans="1:19" x14ac:dyDescent="0.35">
      <c r="A790" s="4">
        <v>44695</v>
      </c>
      <c r="B790" s="5">
        <f t="shared" si="135"/>
        <v>5</v>
      </c>
      <c r="C790" s="5">
        <f t="shared" si="136"/>
        <v>2022</v>
      </c>
      <c r="D790" s="5" t="s">
        <v>786</v>
      </c>
      <c r="E790" s="5" t="s">
        <v>415</v>
      </c>
      <c r="F790" s="6" t="s">
        <v>416</v>
      </c>
      <c r="G790" s="13" t="s">
        <v>787</v>
      </c>
      <c r="H790" s="5">
        <v>5</v>
      </c>
      <c r="I790" s="5" t="s">
        <v>5</v>
      </c>
      <c r="J790" s="5">
        <v>0</v>
      </c>
      <c r="K790" s="4">
        <f t="shared" si="130"/>
        <v>44695</v>
      </c>
      <c r="L790" s="5">
        <f t="shared" si="131"/>
        <v>5</v>
      </c>
      <c r="M790" s="5">
        <f t="shared" si="132"/>
        <v>2022</v>
      </c>
      <c r="N790" s="7">
        <v>1560</v>
      </c>
      <c r="P790" s="7">
        <f t="shared" si="142"/>
        <v>1560</v>
      </c>
      <c r="Q790" s="8">
        <f t="shared" si="137"/>
        <v>1405051.4500000002</v>
      </c>
      <c r="R790" s="43" t="s">
        <v>5</v>
      </c>
      <c r="S790" s="12"/>
    </row>
    <row r="791" spans="1:19" x14ac:dyDescent="0.35">
      <c r="A791" s="4">
        <v>44695</v>
      </c>
      <c r="B791" s="5">
        <f t="shared" si="135"/>
        <v>5</v>
      </c>
      <c r="C791" s="5">
        <f t="shared" si="136"/>
        <v>2022</v>
      </c>
      <c r="D791" s="5" t="s">
        <v>786</v>
      </c>
      <c r="E791" s="5" t="s">
        <v>415</v>
      </c>
      <c r="F791" s="6" t="s">
        <v>416</v>
      </c>
      <c r="G791" s="13" t="s">
        <v>66</v>
      </c>
      <c r="H791" s="5">
        <v>3</v>
      </c>
      <c r="I791" s="5" t="s">
        <v>5</v>
      </c>
      <c r="J791" s="5">
        <v>0</v>
      </c>
      <c r="K791" s="4">
        <f t="shared" si="130"/>
        <v>44695</v>
      </c>
      <c r="L791" s="5">
        <f t="shared" si="131"/>
        <v>5</v>
      </c>
      <c r="M791" s="5">
        <f t="shared" si="132"/>
        <v>2022</v>
      </c>
      <c r="N791" s="7">
        <v>187.5</v>
      </c>
      <c r="P791" s="7">
        <f t="shared" si="142"/>
        <v>187.5</v>
      </c>
      <c r="Q791" s="8">
        <f t="shared" si="137"/>
        <v>1405238.9500000002</v>
      </c>
      <c r="R791" s="43" t="s">
        <v>5</v>
      </c>
      <c r="S791" s="12"/>
    </row>
    <row r="792" spans="1:19" ht="93" x14ac:dyDescent="0.35">
      <c r="A792" s="4">
        <v>44697</v>
      </c>
      <c r="B792" s="5">
        <f t="shared" si="135"/>
        <v>5</v>
      </c>
      <c r="C792" s="5">
        <f t="shared" si="136"/>
        <v>2022</v>
      </c>
      <c r="D792" s="5" t="s">
        <v>788</v>
      </c>
      <c r="E792" s="5" t="s">
        <v>19</v>
      </c>
      <c r="F792" s="6" t="s">
        <v>20</v>
      </c>
      <c r="G792" s="13" t="s">
        <v>69</v>
      </c>
      <c r="H792" s="5">
        <v>3</v>
      </c>
      <c r="I792" s="5" t="s">
        <v>72</v>
      </c>
      <c r="J792" s="5">
        <v>45</v>
      </c>
      <c r="K792" s="4">
        <f t="shared" ref="K792:K855" si="143">A792+J792</f>
        <v>44742</v>
      </c>
      <c r="L792" s="5">
        <f t="shared" si="131"/>
        <v>6</v>
      </c>
      <c r="M792" s="5">
        <f t="shared" si="132"/>
        <v>2022</v>
      </c>
      <c r="N792" s="7">
        <v>6336</v>
      </c>
      <c r="O792" s="7">
        <f>-2000-2000-1336-1000</f>
        <v>-6336</v>
      </c>
      <c r="P792" s="7">
        <f t="shared" si="142"/>
        <v>0</v>
      </c>
      <c r="Q792" s="8">
        <f t="shared" si="137"/>
        <v>1411574.9500000002</v>
      </c>
      <c r="R792" s="43" t="s">
        <v>5</v>
      </c>
      <c r="S792" s="50" t="s">
        <v>884</v>
      </c>
    </row>
    <row r="793" spans="1:19" ht="46.5" x14ac:dyDescent="0.35">
      <c r="A793" s="4">
        <v>44697</v>
      </c>
      <c r="B793" s="5">
        <f t="shared" si="135"/>
        <v>5</v>
      </c>
      <c r="C793" s="5">
        <f t="shared" si="136"/>
        <v>2022</v>
      </c>
      <c r="D793" s="5" t="s">
        <v>788</v>
      </c>
      <c r="E793" s="5" t="s">
        <v>19</v>
      </c>
      <c r="F793" s="6" t="s">
        <v>20</v>
      </c>
      <c r="G793" s="13" t="s">
        <v>66</v>
      </c>
      <c r="H793" s="5">
        <v>5</v>
      </c>
      <c r="I793" s="5" t="s">
        <v>72</v>
      </c>
      <c r="J793" s="5">
        <v>45</v>
      </c>
      <c r="K793" s="4">
        <f t="shared" si="143"/>
        <v>44742</v>
      </c>
      <c r="L793" s="5">
        <f t="shared" si="131"/>
        <v>6</v>
      </c>
      <c r="M793" s="5">
        <f t="shared" si="132"/>
        <v>2022</v>
      </c>
      <c r="N793" s="7">
        <v>325</v>
      </c>
      <c r="O793" s="7">
        <f>-N793</f>
        <v>-325</v>
      </c>
      <c r="P793" s="7">
        <f t="shared" si="142"/>
        <v>0</v>
      </c>
      <c r="Q793" s="8">
        <f t="shared" si="137"/>
        <v>1411899.9500000002</v>
      </c>
      <c r="R793" s="43" t="s">
        <v>5</v>
      </c>
      <c r="S793" s="50" t="s">
        <v>885</v>
      </c>
    </row>
    <row r="794" spans="1:19" x14ac:dyDescent="0.35">
      <c r="A794" s="4">
        <v>44697</v>
      </c>
      <c r="B794" s="5">
        <f t="shared" si="135"/>
        <v>5</v>
      </c>
      <c r="C794" s="5">
        <f t="shared" si="136"/>
        <v>2022</v>
      </c>
      <c r="D794" s="5" t="s">
        <v>788</v>
      </c>
      <c r="E794" s="5" t="s">
        <v>19</v>
      </c>
      <c r="F794" s="6" t="s">
        <v>20</v>
      </c>
      <c r="G794" s="13" t="s">
        <v>17</v>
      </c>
      <c r="H794" s="5">
        <v>6</v>
      </c>
      <c r="I794" s="5" t="s">
        <v>72</v>
      </c>
      <c r="J794" s="5">
        <v>45</v>
      </c>
      <c r="K794" s="4">
        <f t="shared" si="143"/>
        <v>44742</v>
      </c>
      <c r="L794" s="5">
        <f t="shared" si="131"/>
        <v>6</v>
      </c>
      <c r="M794" s="5">
        <f t="shared" si="132"/>
        <v>2022</v>
      </c>
      <c r="N794" s="7">
        <v>630</v>
      </c>
      <c r="O794" s="7">
        <f>-N794</f>
        <v>-630</v>
      </c>
      <c r="P794" s="7">
        <f t="shared" si="142"/>
        <v>0</v>
      </c>
      <c r="Q794" s="8">
        <f t="shared" si="137"/>
        <v>1412529.9500000002</v>
      </c>
      <c r="R794" s="43" t="s">
        <v>5</v>
      </c>
      <c r="S794" s="12" t="s">
        <v>886</v>
      </c>
    </row>
    <row r="795" spans="1:19" x14ac:dyDescent="0.35">
      <c r="A795" s="4">
        <v>44697</v>
      </c>
      <c r="B795" s="5">
        <f t="shared" si="135"/>
        <v>5</v>
      </c>
      <c r="C795" s="5">
        <f t="shared" si="136"/>
        <v>2022</v>
      </c>
      <c r="D795" s="5" t="s">
        <v>788</v>
      </c>
      <c r="E795" s="5" t="s">
        <v>19</v>
      </c>
      <c r="F795" s="6" t="s">
        <v>20</v>
      </c>
      <c r="G795" s="13" t="s">
        <v>183</v>
      </c>
      <c r="H795" s="5">
        <v>1</v>
      </c>
      <c r="I795" s="5" t="s">
        <v>72</v>
      </c>
      <c r="J795" s="5">
        <v>45</v>
      </c>
      <c r="K795" s="4">
        <f t="shared" si="143"/>
        <v>44742</v>
      </c>
      <c r="L795" s="5">
        <f t="shared" si="131"/>
        <v>6</v>
      </c>
      <c r="M795" s="5">
        <f t="shared" si="132"/>
        <v>2022</v>
      </c>
      <c r="N795" s="7">
        <v>45</v>
      </c>
      <c r="O795" s="7">
        <f>-N795</f>
        <v>-45</v>
      </c>
      <c r="P795" s="7">
        <f t="shared" si="142"/>
        <v>0</v>
      </c>
      <c r="Q795" s="8">
        <f t="shared" si="137"/>
        <v>1412574.9500000002</v>
      </c>
      <c r="R795" s="43" t="s">
        <v>5</v>
      </c>
      <c r="S795" s="12" t="s">
        <v>886</v>
      </c>
    </row>
    <row r="796" spans="1:19" x14ac:dyDescent="0.35">
      <c r="A796" s="4">
        <v>44699</v>
      </c>
      <c r="B796" s="5">
        <f t="shared" si="135"/>
        <v>5</v>
      </c>
      <c r="C796" s="5">
        <f t="shared" si="136"/>
        <v>2022</v>
      </c>
      <c r="D796" s="5" t="s">
        <v>789</v>
      </c>
      <c r="E796" s="5" t="s">
        <v>415</v>
      </c>
      <c r="F796" s="6" t="s">
        <v>416</v>
      </c>
      <c r="G796" s="13" t="s">
        <v>784</v>
      </c>
      <c r="H796" s="5">
        <v>2</v>
      </c>
      <c r="I796" s="5" t="s">
        <v>5</v>
      </c>
      <c r="J796" s="5">
        <v>0</v>
      </c>
      <c r="K796" s="4">
        <f t="shared" si="143"/>
        <v>44699</v>
      </c>
      <c r="L796" s="5">
        <f t="shared" si="131"/>
        <v>5</v>
      </c>
      <c r="M796" s="5">
        <f t="shared" si="132"/>
        <v>2022</v>
      </c>
      <c r="N796" s="7">
        <v>4180</v>
      </c>
      <c r="P796" s="7">
        <f t="shared" si="142"/>
        <v>4180</v>
      </c>
      <c r="Q796" s="8">
        <f t="shared" si="137"/>
        <v>1416754.9500000002</v>
      </c>
      <c r="R796" s="43" t="s">
        <v>5</v>
      </c>
      <c r="S796" s="12"/>
    </row>
    <row r="797" spans="1:19" x14ac:dyDescent="0.35">
      <c r="A797" s="4">
        <v>44699</v>
      </c>
      <c r="B797" s="5">
        <f t="shared" si="135"/>
        <v>5</v>
      </c>
      <c r="C797" s="5">
        <f t="shared" si="136"/>
        <v>2022</v>
      </c>
      <c r="D797" s="5" t="s">
        <v>789</v>
      </c>
      <c r="E797" s="5" t="s">
        <v>415</v>
      </c>
      <c r="F797" s="6" t="s">
        <v>416</v>
      </c>
      <c r="G797" s="13" t="s">
        <v>691</v>
      </c>
      <c r="H797" s="5">
        <v>2</v>
      </c>
      <c r="I797" s="5" t="s">
        <v>5</v>
      </c>
      <c r="J797" s="5">
        <v>0</v>
      </c>
      <c r="K797" s="4">
        <f t="shared" si="143"/>
        <v>44699</v>
      </c>
      <c r="L797" s="5">
        <f t="shared" si="131"/>
        <v>5</v>
      </c>
      <c r="M797" s="5">
        <f t="shared" si="132"/>
        <v>2022</v>
      </c>
      <c r="N797" s="7">
        <v>1176</v>
      </c>
      <c r="P797" s="7">
        <f t="shared" si="142"/>
        <v>1176</v>
      </c>
      <c r="Q797" s="8">
        <f t="shared" si="137"/>
        <v>1417930.9500000002</v>
      </c>
      <c r="R797" s="43" t="s">
        <v>5</v>
      </c>
      <c r="S797" s="12"/>
    </row>
    <row r="798" spans="1:19" x14ac:dyDescent="0.35">
      <c r="A798" s="4">
        <v>44699</v>
      </c>
      <c r="B798" s="5">
        <f t="shared" si="135"/>
        <v>5</v>
      </c>
      <c r="C798" s="5">
        <f t="shared" si="136"/>
        <v>2022</v>
      </c>
      <c r="D798" s="5" t="s">
        <v>789</v>
      </c>
      <c r="E798" s="5" t="s">
        <v>415</v>
      </c>
      <c r="F798" s="6" t="s">
        <v>416</v>
      </c>
      <c r="G798" s="13" t="s">
        <v>787</v>
      </c>
      <c r="H798" s="5">
        <v>3</v>
      </c>
      <c r="I798" s="5" t="s">
        <v>5</v>
      </c>
      <c r="J798" s="5">
        <v>0</v>
      </c>
      <c r="K798" s="4">
        <f t="shared" si="143"/>
        <v>44699</v>
      </c>
      <c r="L798" s="5">
        <f t="shared" si="131"/>
        <v>5</v>
      </c>
      <c r="M798" s="5">
        <f t="shared" si="132"/>
        <v>2022</v>
      </c>
      <c r="N798" s="7">
        <v>936</v>
      </c>
      <c r="P798" s="7">
        <f t="shared" si="142"/>
        <v>936</v>
      </c>
      <c r="Q798" s="8">
        <f t="shared" si="137"/>
        <v>1418866.9500000002</v>
      </c>
      <c r="R798" s="43" t="s">
        <v>5</v>
      </c>
      <c r="S798" s="12"/>
    </row>
    <row r="799" spans="1:19" x14ac:dyDescent="0.35">
      <c r="A799" s="4">
        <v>44699</v>
      </c>
      <c r="B799" s="5">
        <f t="shared" si="135"/>
        <v>5</v>
      </c>
      <c r="C799" s="5">
        <f t="shared" si="136"/>
        <v>2022</v>
      </c>
      <c r="D799" s="5" t="s">
        <v>789</v>
      </c>
      <c r="E799" s="5" t="s">
        <v>415</v>
      </c>
      <c r="F799" s="6" t="s">
        <v>416</v>
      </c>
      <c r="G799" s="13" t="s">
        <v>66</v>
      </c>
      <c r="H799" s="5">
        <v>2</v>
      </c>
      <c r="I799" s="5" t="s">
        <v>5</v>
      </c>
      <c r="J799" s="5">
        <v>0</v>
      </c>
      <c r="K799" s="4">
        <f t="shared" si="143"/>
        <v>44699</v>
      </c>
      <c r="L799" s="5">
        <f t="shared" ref="L799:L862" si="144">MONTH(K799)</f>
        <v>5</v>
      </c>
      <c r="M799" s="5">
        <f t="shared" ref="M799:M862" si="145">YEAR(K799)</f>
        <v>2022</v>
      </c>
      <c r="N799" s="7">
        <v>125</v>
      </c>
      <c r="P799" s="7">
        <f t="shared" si="142"/>
        <v>125</v>
      </c>
      <c r="Q799" s="8">
        <f t="shared" si="137"/>
        <v>1418991.9500000002</v>
      </c>
      <c r="R799" s="43" t="s">
        <v>5</v>
      </c>
      <c r="S799" s="12"/>
    </row>
    <row r="800" spans="1:19" x14ac:dyDescent="0.35">
      <c r="A800" s="4">
        <v>44699</v>
      </c>
      <c r="B800" s="5">
        <f t="shared" si="135"/>
        <v>5</v>
      </c>
      <c r="C800" s="5">
        <f t="shared" si="136"/>
        <v>2022</v>
      </c>
      <c r="D800" s="5" t="s">
        <v>789</v>
      </c>
      <c r="E800" s="5" t="s">
        <v>415</v>
      </c>
      <c r="F800" s="6" t="s">
        <v>416</v>
      </c>
      <c r="G800" s="13" t="s">
        <v>668</v>
      </c>
      <c r="H800" s="5">
        <v>2</v>
      </c>
      <c r="I800" s="5" t="s">
        <v>5</v>
      </c>
      <c r="J800" s="5">
        <v>0</v>
      </c>
      <c r="K800" s="4">
        <f t="shared" si="143"/>
        <v>44699</v>
      </c>
      <c r="L800" s="5">
        <f t="shared" si="144"/>
        <v>5</v>
      </c>
      <c r="M800" s="5">
        <f t="shared" si="145"/>
        <v>2022</v>
      </c>
      <c r="N800" s="7">
        <v>2000</v>
      </c>
      <c r="P800" s="7">
        <f t="shared" si="142"/>
        <v>2000</v>
      </c>
      <c r="Q800" s="8">
        <f t="shared" si="137"/>
        <v>1420991.9500000002</v>
      </c>
      <c r="R800" s="43" t="s">
        <v>5</v>
      </c>
      <c r="S800" s="12"/>
    </row>
    <row r="801" spans="1:19" x14ac:dyDescent="0.35">
      <c r="A801" s="4">
        <v>44700</v>
      </c>
      <c r="B801" s="5">
        <f t="shared" si="135"/>
        <v>5</v>
      </c>
      <c r="C801" s="5">
        <f t="shared" si="136"/>
        <v>2022</v>
      </c>
      <c r="D801" s="5" t="s">
        <v>790</v>
      </c>
      <c r="E801" s="5" t="s">
        <v>482</v>
      </c>
      <c r="F801" s="6" t="s">
        <v>499</v>
      </c>
      <c r="G801" s="13" t="s">
        <v>725</v>
      </c>
      <c r="H801" s="5">
        <v>1</v>
      </c>
      <c r="I801" s="5" t="s">
        <v>5</v>
      </c>
      <c r="J801" s="5">
        <v>0</v>
      </c>
      <c r="K801" s="4">
        <f t="shared" si="143"/>
        <v>44700</v>
      </c>
      <c r="L801" s="5">
        <f t="shared" si="144"/>
        <v>5</v>
      </c>
      <c r="M801" s="5">
        <f t="shared" si="145"/>
        <v>2022</v>
      </c>
      <c r="N801" s="7">
        <v>2068</v>
      </c>
      <c r="O801" s="7">
        <f t="shared" ref="O801:O803" si="146">-N801</f>
        <v>-2068</v>
      </c>
      <c r="P801" s="7">
        <f t="shared" si="142"/>
        <v>0</v>
      </c>
      <c r="Q801" s="8">
        <f t="shared" si="137"/>
        <v>1423059.9500000002</v>
      </c>
      <c r="R801" s="43" t="s">
        <v>5</v>
      </c>
      <c r="S801" s="12" t="s">
        <v>929</v>
      </c>
    </row>
    <row r="802" spans="1:19" x14ac:dyDescent="0.35">
      <c r="A802" s="4">
        <v>44700</v>
      </c>
      <c r="B802" s="5">
        <f t="shared" si="135"/>
        <v>5</v>
      </c>
      <c r="C802" s="5">
        <f t="shared" si="136"/>
        <v>2022</v>
      </c>
      <c r="D802" s="5" t="s">
        <v>790</v>
      </c>
      <c r="E802" s="5" t="s">
        <v>482</v>
      </c>
      <c r="F802" s="6" t="s">
        <v>499</v>
      </c>
      <c r="G802" s="13" t="s">
        <v>663</v>
      </c>
      <c r="H802" s="5">
        <v>3</v>
      </c>
      <c r="I802" s="5" t="s">
        <v>5</v>
      </c>
      <c r="J802" s="5">
        <v>0</v>
      </c>
      <c r="K802" s="4">
        <f t="shared" si="143"/>
        <v>44700</v>
      </c>
      <c r="L802" s="5">
        <f t="shared" si="144"/>
        <v>5</v>
      </c>
      <c r="M802" s="5">
        <f t="shared" si="145"/>
        <v>2022</v>
      </c>
      <c r="N802" s="7">
        <v>864</v>
      </c>
      <c r="O802" s="7">
        <f t="shared" si="146"/>
        <v>-864</v>
      </c>
      <c r="P802" s="7">
        <f t="shared" si="142"/>
        <v>0</v>
      </c>
      <c r="Q802" s="8">
        <f t="shared" si="137"/>
        <v>1423923.9500000002</v>
      </c>
      <c r="R802" s="43" t="s">
        <v>5</v>
      </c>
      <c r="S802" s="12" t="s">
        <v>929</v>
      </c>
    </row>
    <row r="803" spans="1:19" x14ac:dyDescent="0.35">
      <c r="A803" s="4">
        <v>44700</v>
      </c>
      <c r="B803" s="5">
        <f t="shared" si="135"/>
        <v>5</v>
      </c>
      <c r="C803" s="5">
        <f t="shared" si="136"/>
        <v>2022</v>
      </c>
      <c r="D803" s="5" t="s">
        <v>790</v>
      </c>
      <c r="E803" s="5" t="s">
        <v>482</v>
      </c>
      <c r="F803" s="6" t="s">
        <v>499</v>
      </c>
      <c r="G803" s="13" t="s">
        <v>791</v>
      </c>
      <c r="H803" s="5">
        <v>12</v>
      </c>
      <c r="I803" s="5" t="s">
        <v>5</v>
      </c>
      <c r="J803" s="5">
        <v>0</v>
      </c>
      <c r="K803" s="4">
        <f t="shared" si="143"/>
        <v>44700</v>
      </c>
      <c r="L803" s="5">
        <f t="shared" si="144"/>
        <v>5</v>
      </c>
      <c r="M803" s="5">
        <f t="shared" si="145"/>
        <v>2022</v>
      </c>
      <c r="N803" s="7">
        <v>552</v>
      </c>
      <c r="O803" s="7">
        <f t="shared" si="146"/>
        <v>-552</v>
      </c>
      <c r="P803" s="7">
        <f t="shared" si="142"/>
        <v>0</v>
      </c>
      <c r="Q803" s="8">
        <f t="shared" si="137"/>
        <v>1424475.9500000002</v>
      </c>
      <c r="R803" s="43" t="s">
        <v>5</v>
      </c>
      <c r="S803" s="12" t="s">
        <v>929</v>
      </c>
    </row>
    <row r="804" spans="1:19" x14ac:dyDescent="0.35">
      <c r="A804" s="4">
        <v>44701</v>
      </c>
      <c r="B804" s="5">
        <f t="shared" si="135"/>
        <v>5</v>
      </c>
      <c r="C804" s="5">
        <f t="shared" si="136"/>
        <v>2022</v>
      </c>
      <c r="D804" s="5" t="s">
        <v>792</v>
      </c>
      <c r="E804" s="5" t="s">
        <v>415</v>
      </c>
      <c r="F804" s="6" t="s">
        <v>416</v>
      </c>
      <c r="G804" s="13" t="s">
        <v>784</v>
      </c>
      <c r="H804" s="5">
        <v>4</v>
      </c>
      <c r="I804" s="5" t="s">
        <v>5</v>
      </c>
      <c r="J804" s="5">
        <v>0</v>
      </c>
      <c r="K804" s="4">
        <f t="shared" si="143"/>
        <v>44701</v>
      </c>
      <c r="L804" s="5">
        <f t="shared" si="144"/>
        <v>5</v>
      </c>
      <c r="M804" s="5">
        <f t="shared" si="145"/>
        <v>2022</v>
      </c>
      <c r="N804" s="7">
        <v>8360</v>
      </c>
      <c r="P804" s="7">
        <f t="shared" si="142"/>
        <v>8360</v>
      </c>
      <c r="Q804" s="8">
        <f t="shared" si="137"/>
        <v>1432835.9500000002</v>
      </c>
      <c r="R804" s="43" t="s">
        <v>5</v>
      </c>
      <c r="S804" s="12"/>
    </row>
    <row r="805" spans="1:19" x14ac:dyDescent="0.35">
      <c r="A805" s="4">
        <v>44701</v>
      </c>
      <c r="B805" s="5">
        <f t="shared" si="135"/>
        <v>5</v>
      </c>
      <c r="C805" s="5">
        <f t="shared" si="136"/>
        <v>2022</v>
      </c>
      <c r="D805" s="5" t="s">
        <v>792</v>
      </c>
      <c r="E805" s="5" t="s">
        <v>415</v>
      </c>
      <c r="F805" s="6" t="s">
        <v>416</v>
      </c>
      <c r="G805" s="13" t="s">
        <v>691</v>
      </c>
      <c r="H805" s="5">
        <v>5</v>
      </c>
      <c r="I805" s="5" t="s">
        <v>5</v>
      </c>
      <c r="J805" s="5">
        <v>0</v>
      </c>
      <c r="K805" s="4">
        <f t="shared" si="143"/>
        <v>44701</v>
      </c>
      <c r="L805" s="5">
        <f t="shared" si="144"/>
        <v>5</v>
      </c>
      <c r="M805" s="5">
        <f t="shared" si="145"/>
        <v>2022</v>
      </c>
      <c r="N805" s="7">
        <v>2940</v>
      </c>
      <c r="P805" s="7">
        <f t="shared" si="142"/>
        <v>2940</v>
      </c>
      <c r="Q805" s="8">
        <f t="shared" si="137"/>
        <v>1435775.9500000002</v>
      </c>
      <c r="R805" s="43" t="s">
        <v>5</v>
      </c>
      <c r="S805" s="12"/>
    </row>
    <row r="806" spans="1:19" x14ac:dyDescent="0.35">
      <c r="A806" s="4">
        <v>44701</v>
      </c>
      <c r="B806" s="5">
        <f t="shared" si="135"/>
        <v>5</v>
      </c>
      <c r="C806" s="5">
        <f t="shared" si="136"/>
        <v>2022</v>
      </c>
      <c r="D806" s="5" t="s">
        <v>792</v>
      </c>
      <c r="E806" s="5" t="s">
        <v>415</v>
      </c>
      <c r="F806" s="6" t="s">
        <v>416</v>
      </c>
      <c r="G806" s="13" t="s">
        <v>787</v>
      </c>
      <c r="H806" s="5">
        <v>5</v>
      </c>
      <c r="I806" s="5" t="s">
        <v>5</v>
      </c>
      <c r="J806" s="5">
        <v>0</v>
      </c>
      <c r="K806" s="4">
        <f t="shared" si="143"/>
        <v>44701</v>
      </c>
      <c r="L806" s="5">
        <f t="shared" si="144"/>
        <v>5</v>
      </c>
      <c r="M806" s="5">
        <f t="shared" si="145"/>
        <v>2022</v>
      </c>
      <c r="N806" s="7">
        <v>1560</v>
      </c>
      <c r="P806" s="7">
        <f t="shared" si="142"/>
        <v>1560</v>
      </c>
      <c r="Q806" s="8">
        <f t="shared" si="137"/>
        <v>1437335.9500000002</v>
      </c>
      <c r="R806" s="43" t="s">
        <v>5</v>
      </c>
      <c r="S806" s="12"/>
    </row>
    <row r="807" spans="1:19" x14ac:dyDescent="0.35">
      <c r="A807" s="4">
        <v>44701</v>
      </c>
      <c r="B807" s="5">
        <f t="shared" si="135"/>
        <v>5</v>
      </c>
      <c r="C807" s="5">
        <f t="shared" si="136"/>
        <v>2022</v>
      </c>
      <c r="D807" s="5" t="s">
        <v>792</v>
      </c>
      <c r="E807" s="5" t="s">
        <v>415</v>
      </c>
      <c r="F807" s="6" t="s">
        <v>416</v>
      </c>
      <c r="G807" s="13" t="s">
        <v>66</v>
      </c>
      <c r="H807" s="5">
        <v>4</v>
      </c>
      <c r="I807" s="5" t="s">
        <v>5</v>
      </c>
      <c r="J807" s="5">
        <v>0</v>
      </c>
      <c r="K807" s="4">
        <f t="shared" si="143"/>
        <v>44701</v>
      </c>
      <c r="L807" s="5">
        <f t="shared" si="144"/>
        <v>5</v>
      </c>
      <c r="M807" s="5">
        <f t="shared" si="145"/>
        <v>2022</v>
      </c>
      <c r="N807" s="7">
        <v>250</v>
      </c>
      <c r="P807" s="7">
        <f t="shared" si="142"/>
        <v>250</v>
      </c>
      <c r="Q807" s="8">
        <f t="shared" si="137"/>
        <v>1437585.9500000002</v>
      </c>
      <c r="R807" s="43" t="s">
        <v>5</v>
      </c>
      <c r="S807" s="12"/>
    </row>
    <row r="808" spans="1:19" x14ac:dyDescent="0.35">
      <c r="A808" s="4">
        <v>44702</v>
      </c>
      <c r="B808" s="5">
        <f t="shared" si="135"/>
        <v>5</v>
      </c>
      <c r="C808" s="5">
        <f t="shared" si="136"/>
        <v>2022</v>
      </c>
      <c r="D808" s="5" t="s">
        <v>797</v>
      </c>
      <c r="E808" s="5" t="s">
        <v>794</v>
      </c>
      <c r="F808" s="6" t="s">
        <v>793</v>
      </c>
      <c r="G808" s="13" t="s">
        <v>716</v>
      </c>
      <c r="H808" s="5">
        <v>1</v>
      </c>
      <c r="I808" s="5" t="s">
        <v>5</v>
      </c>
      <c r="J808" s="5">
        <v>0</v>
      </c>
      <c r="K808" s="4">
        <f t="shared" si="143"/>
        <v>44702</v>
      </c>
      <c r="L808" s="5">
        <f t="shared" si="144"/>
        <v>5</v>
      </c>
      <c r="M808" s="5">
        <f t="shared" si="145"/>
        <v>2022</v>
      </c>
      <c r="N808" s="7">
        <v>534.6</v>
      </c>
      <c r="O808" s="7">
        <f>-N808</f>
        <v>-534.6</v>
      </c>
      <c r="P808" s="7">
        <f t="shared" si="142"/>
        <v>0</v>
      </c>
      <c r="Q808" s="8">
        <f t="shared" si="137"/>
        <v>1438120.5500000003</v>
      </c>
      <c r="R808" s="43" t="s">
        <v>5</v>
      </c>
      <c r="S808" s="12" t="s">
        <v>823</v>
      </c>
    </row>
    <row r="809" spans="1:19" x14ac:dyDescent="0.35">
      <c r="A809" s="4">
        <v>44702</v>
      </c>
      <c r="B809" s="5">
        <f t="shared" si="135"/>
        <v>5</v>
      </c>
      <c r="C809" s="5">
        <f t="shared" si="136"/>
        <v>2022</v>
      </c>
      <c r="D809" s="5" t="s">
        <v>797</v>
      </c>
      <c r="E809" s="5" t="s">
        <v>794</v>
      </c>
      <c r="F809" s="6" t="s">
        <v>793</v>
      </c>
      <c r="G809" s="13" t="s">
        <v>795</v>
      </c>
      <c r="H809" s="5">
        <v>1</v>
      </c>
      <c r="I809" s="5" t="s">
        <v>5</v>
      </c>
      <c r="J809" s="5">
        <v>0</v>
      </c>
      <c r="K809" s="4">
        <f t="shared" si="143"/>
        <v>44702</v>
      </c>
      <c r="L809" s="5">
        <f t="shared" si="144"/>
        <v>5</v>
      </c>
      <c r="M809" s="5">
        <f t="shared" si="145"/>
        <v>2022</v>
      </c>
      <c r="N809" s="7">
        <v>165</v>
      </c>
      <c r="O809" s="7">
        <f>-N809</f>
        <v>-165</v>
      </c>
      <c r="P809" s="7">
        <f t="shared" si="142"/>
        <v>0</v>
      </c>
      <c r="Q809" s="8">
        <f t="shared" si="137"/>
        <v>1438285.5500000003</v>
      </c>
      <c r="R809" s="43" t="s">
        <v>5</v>
      </c>
      <c r="S809" s="12" t="s">
        <v>823</v>
      </c>
    </row>
    <row r="810" spans="1:19" x14ac:dyDescent="0.35">
      <c r="A810" s="4">
        <v>44702</v>
      </c>
      <c r="B810" s="5">
        <f t="shared" si="135"/>
        <v>5</v>
      </c>
      <c r="C810" s="5">
        <f t="shared" si="136"/>
        <v>2022</v>
      </c>
      <c r="D810" s="5" t="s">
        <v>797</v>
      </c>
      <c r="E810" s="5" t="s">
        <v>794</v>
      </c>
      <c r="F810" s="6" t="s">
        <v>793</v>
      </c>
      <c r="G810" s="13" t="s">
        <v>675</v>
      </c>
      <c r="H810" s="5">
        <v>1</v>
      </c>
      <c r="I810" s="5" t="s">
        <v>5</v>
      </c>
      <c r="J810" s="5">
        <v>0</v>
      </c>
      <c r="K810" s="4">
        <f t="shared" si="143"/>
        <v>44702</v>
      </c>
      <c r="L810" s="5">
        <f t="shared" si="144"/>
        <v>5</v>
      </c>
      <c r="M810" s="5">
        <f t="shared" si="145"/>
        <v>2022</v>
      </c>
      <c r="N810" s="7">
        <v>90</v>
      </c>
      <c r="O810" s="7">
        <f>-N810</f>
        <v>-90</v>
      </c>
      <c r="P810" s="7">
        <f t="shared" si="142"/>
        <v>0</v>
      </c>
      <c r="Q810" s="8">
        <f t="shared" si="137"/>
        <v>1438375.5500000003</v>
      </c>
      <c r="R810" s="43" t="s">
        <v>5</v>
      </c>
      <c r="S810" s="12" t="s">
        <v>823</v>
      </c>
    </row>
    <row r="811" spans="1:19" x14ac:dyDescent="0.35">
      <c r="A811" s="4">
        <v>44702</v>
      </c>
      <c r="B811" s="5">
        <f t="shared" si="135"/>
        <v>5</v>
      </c>
      <c r="C811" s="5">
        <f t="shared" si="136"/>
        <v>2022</v>
      </c>
      <c r="D811" s="5" t="s">
        <v>797</v>
      </c>
      <c r="E811" s="5" t="s">
        <v>794</v>
      </c>
      <c r="F811" s="6" t="s">
        <v>793</v>
      </c>
      <c r="G811" s="13" t="s">
        <v>796</v>
      </c>
      <c r="H811" s="5">
        <v>1</v>
      </c>
      <c r="I811" s="5" t="s">
        <v>5</v>
      </c>
      <c r="J811" s="5">
        <v>0</v>
      </c>
      <c r="K811" s="4">
        <f t="shared" si="143"/>
        <v>44702</v>
      </c>
      <c r="L811" s="5">
        <f t="shared" si="144"/>
        <v>5</v>
      </c>
      <c r="M811" s="5">
        <f t="shared" si="145"/>
        <v>2022</v>
      </c>
      <c r="N811" s="7">
        <v>450</v>
      </c>
      <c r="O811" s="7">
        <f>-N811</f>
        <v>-450</v>
      </c>
      <c r="P811" s="7">
        <f t="shared" si="142"/>
        <v>0</v>
      </c>
      <c r="Q811" s="8">
        <f t="shared" si="137"/>
        <v>1438825.5500000003</v>
      </c>
      <c r="R811" s="43" t="s">
        <v>5</v>
      </c>
      <c r="S811" s="12" t="s">
        <v>823</v>
      </c>
    </row>
    <row r="812" spans="1:19" x14ac:dyDescent="0.35">
      <c r="A812" s="4">
        <v>44702</v>
      </c>
      <c r="B812" s="5">
        <f t="shared" si="135"/>
        <v>5</v>
      </c>
      <c r="C812" s="5">
        <f t="shared" si="136"/>
        <v>2022</v>
      </c>
      <c r="D812" s="5" t="s">
        <v>798</v>
      </c>
      <c r="E812" s="5" t="s">
        <v>415</v>
      </c>
      <c r="F812" s="6" t="s">
        <v>416</v>
      </c>
      <c r="G812" s="13" t="s">
        <v>784</v>
      </c>
      <c r="H812" s="5">
        <v>4</v>
      </c>
      <c r="I812" s="5" t="s">
        <v>5</v>
      </c>
      <c r="J812" s="5">
        <v>0</v>
      </c>
      <c r="K812" s="4">
        <f t="shared" si="143"/>
        <v>44702</v>
      </c>
      <c r="L812" s="5">
        <f t="shared" si="144"/>
        <v>5</v>
      </c>
      <c r="M812" s="5">
        <f t="shared" si="145"/>
        <v>2022</v>
      </c>
      <c r="N812" s="7">
        <v>8360</v>
      </c>
      <c r="P812" s="7">
        <f t="shared" si="142"/>
        <v>8360</v>
      </c>
      <c r="Q812" s="8">
        <f t="shared" si="137"/>
        <v>1447185.5500000003</v>
      </c>
      <c r="R812" s="43" t="s">
        <v>5</v>
      </c>
      <c r="S812" s="12"/>
    </row>
    <row r="813" spans="1:19" x14ac:dyDescent="0.35">
      <c r="A813" s="4">
        <v>44702</v>
      </c>
      <c r="B813" s="5">
        <f t="shared" ref="B813:B876" si="147">MONTH(A813)</f>
        <v>5</v>
      </c>
      <c r="C813" s="5">
        <f t="shared" ref="C813:C876" si="148">YEAR(A813)</f>
        <v>2022</v>
      </c>
      <c r="D813" s="5" t="s">
        <v>798</v>
      </c>
      <c r="E813" s="5" t="s">
        <v>415</v>
      </c>
      <c r="F813" s="6" t="s">
        <v>416</v>
      </c>
      <c r="G813" s="13" t="s">
        <v>663</v>
      </c>
      <c r="H813" s="5">
        <v>10</v>
      </c>
      <c r="I813" s="5" t="s">
        <v>5</v>
      </c>
      <c r="J813" s="5">
        <v>0</v>
      </c>
      <c r="K813" s="4">
        <f t="shared" si="143"/>
        <v>44702</v>
      </c>
      <c r="L813" s="5">
        <f t="shared" si="144"/>
        <v>5</v>
      </c>
      <c r="M813" s="5">
        <f t="shared" si="145"/>
        <v>2022</v>
      </c>
      <c r="N813" s="7">
        <v>2940</v>
      </c>
      <c r="P813" s="7">
        <f t="shared" si="142"/>
        <v>2940</v>
      </c>
      <c r="Q813" s="8">
        <f t="shared" si="137"/>
        <v>1450125.5500000003</v>
      </c>
      <c r="R813" s="43" t="s">
        <v>5</v>
      </c>
      <c r="S813" s="12"/>
    </row>
    <row r="814" spans="1:19" x14ac:dyDescent="0.35">
      <c r="A814" s="4">
        <v>44702</v>
      </c>
      <c r="B814" s="5">
        <f t="shared" si="147"/>
        <v>5</v>
      </c>
      <c r="C814" s="5">
        <f t="shared" si="148"/>
        <v>2022</v>
      </c>
      <c r="D814" s="5" t="s">
        <v>798</v>
      </c>
      <c r="E814" s="5" t="s">
        <v>415</v>
      </c>
      <c r="F814" s="6" t="s">
        <v>416</v>
      </c>
      <c r="G814" s="13" t="s">
        <v>787</v>
      </c>
      <c r="H814" s="5">
        <v>5</v>
      </c>
      <c r="I814" s="5" t="s">
        <v>5</v>
      </c>
      <c r="J814" s="5">
        <v>0</v>
      </c>
      <c r="K814" s="4">
        <f t="shared" si="143"/>
        <v>44702</v>
      </c>
      <c r="L814" s="5">
        <f t="shared" si="144"/>
        <v>5</v>
      </c>
      <c r="M814" s="5">
        <f t="shared" si="145"/>
        <v>2022</v>
      </c>
      <c r="N814" s="7">
        <v>1560</v>
      </c>
      <c r="P814" s="7">
        <f t="shared" si="142"/>
        <v>1560</v>
      </c>
      <c r="Q814" s="8">
        <f t="shared" si="137"/>
        <v>1451685.5500000003</v>
      </c>
      <c r="R814" s="43" t="s">
        <v>5</v>
      </c>
      <c r="S814" s="12"/>
    </row>
    <row r="815" spans="1:19" x14ac:dyDescent="0.35">
      <c r="A815" s="4">
        <v>44702</v>
      </c>
      <c r="B815" s="5">
        <f t="shared" si="147"/>
        <v>5</v>
      </c>
      <c r="C815" s="5">
        <f t="shared" si="148"/>
        <v>2022</v>
      </c>
      <c r="D815" s="5" t="s">
        <v>798</v>
      </c>
      <c r="E815" s="5" t="s">
        <v>415</v>
      </c>
      <c r="F815" s="6" t="s">
        <v>416</v>
      </c>
      <c r="G815" s="13" t="s">
        <v>66</v>
      </c>
      <c r="H815" s="5">
        <v>4</v>
      </c>
      <c r="I815" s="5" t="s">
        <v>5</v>
      </c>
      <c r="J815" s="5">
        <v>0</v>
      </c>
      <c r="K815" s="4">
        <f t="shared" si="143"/>
        <v>44702</v>
      </c>
      <c r="L815" s="5">
        <f t="shared" si="144"/>
        <v>5</v>
      </c>
      <c r="M815" s="5">
        <f t="shared" si="145"/>
        <v>2022</v>
      </c>
      <c r="N815" s="7">
        <v>250</v>
      </c>
      <c r="P815" s="7">
        <f t="shared" si="142"/>
        <v>250</v>
      </c>
      <c r="Q815" s="8">
        <f t="shared" si="137"/>
        <v>1451935.5500000003</v>
      </c>
      <c r="R815" s="43" t="s">
        <v>5</v>
      </c>
      <c r="S815" s="12"/>
    </row>
    <row r="816" spans="1:19" x14ac:dyDescent="0.35">
      <c r="A816" s="4">
        <v>44704</v>
      </c>
      <c r="B816" s="5">
        <f t="shared" si="147"/>
        <v>5</v>
      </c>
      <c r="C816" s="5">
        <f t="shared" si="148"/>
        <v>2022</v>
      </c>
      <c r="D816" s="5" t="s">
        <v>799</v>
      </c>
      <c r="E816" s="5" t="s">
        <v>63</v>
      </c>
      <c r="F816" s="6" t="s">
        <v>64</v>
      </c>
      <c r="G816" s="13" t="s">
        <v>731</v>
      </c>
      <c r="H816" s="5">
        <v>6</v>
      </c>
      <c r="I816" s="5" t="s">
        <v>50</v>
      </c>
      <c r="J816" s="5">
        <v>120</v>
      </c>
      <c r="K816" s="4">
        <f t="shared" si="143"/>
        <v>44824</v>
      </c>
      <c r="L816" s="5">
        <f t="shared" si="144"/>
        <v>9</v>
      </c>
      <c r="M816" s="5">
        <f t="shared" si="145"/>
        <v>2022</v>
      </c>
      <c r="N816" s="7">
        <v>11880</v>
      </c>
      <c r="O816" s="7">
        <f t="shared" ref="O816:O820" si="149">-N816</f>
        <v>-11880</v>
      </c>
      <c r="P816" s="7">
        <f t="shared" si="142"/>
        <v>0</v>
      </c>
      <c r="Q816" s="8">
        <f t="shared" si="137"/>
        <v>1463815.5500000003</v>
      </c>
      <c r="R816" s="43" t="s">
        <v>5</v>
      </c>
      <c r="S816" s="12" t="s">
        <v>934</v>
      </c>
    </row>
    <row r="817" spans="1:19" x14ac:dyDescent="0.35">
      <c r="A817" s="4">
        <v>44704</v>
      </c>
      <c r="B817" s="5">
        <f t="shared" si="147"/>
        <v>5</v>
      </c>
      <c r="C817" s="5">
        <f t="shared" si="148"/>
        <v>2022</v>
      </c>
      <c r="D817" s="5" t="s">
        <v>799</v>
      </c>
      <c r="E817" s="5" t="s">
        <v>63</v>
      </c>
      <c r="F817" s="6" t="s">
        <v>64</v>
      </c>
      <c r="G817" s="13" t="s">
        <v>663</v>
      </c>
      <c r="H817" s="5">
        <v>5</v>
      </c>
      <c r="I817" s="5" t="s">
        <v>50</v>
      </c>
      <c r="J817" s="5">
        <v>120</v>
      </c>
      <c r="K817" s="4">
        <f t="shared" si="143"/>
        <v>44824</v>
      </c>
      <c r="L817" s="5">
        <f t="shared" si="144"/>
        <v>9</v>
      </c>
      <c r="M817" s="5">
        <f t="shared" si="145"/>
        <v>2022</v>
      </c>
      <c r="N817" s="7">
        <v>1425</v>
      </c>
      <c r="O817" s="7">
        <f t="shared" si="149"/>
        <v>-1425</v>
      </c>
      <c r="P817" s="7">
        <f t="shared" si="142"/>
        <v>0</v>
      </c>
      <c r="Q817" s="8">
        <f t="shared" si="137"/>
        <v>1465240.5500000003</v>
      </c>
      <c r="R817" s="43" t="s">
        <v>5</v>
      </c>
      <c r="S817" s="12" t="s">
        <v>934</v>
      </c>
    </row>
    <row r="818" spans="1:19" x14ac:dyDescent="0.35">
      <c r="A818" s="4">
        <v>44704</v>
      </c>
      <c r="B818" s="5">
        <f t="shared" si="147"/>
        <v>5</v>
      </c>
      <c r="C818" s="5">
        <f t="shared" si="148"/>
        <v>2022</v>
      </c>
      <c r="D818" s="5" t="s">
        <v>799</v>
      </c>
      <c r="E818" s="5" t="s">
        <v>63</v>
      </c>
      <c r="F818" s="6" t="s">
        <v>64</v>
      </c>
      <c r="G818" s="13" t="s">
        <v>800</v>
      </c>
      <c r="H818" s="5">
        <v>10</v>
      </c>
      <c r="I818" s="5" t="s">
        <v>50</v>
      </c>
      <c r="J818" s="5">
        <v>120</v>
      </c>
      <c r="K818" s="4">
        <f t="shared" si="143"/>
        <v>44824</v>
      </c>
      <c r="L818" s="5">
        <f t="shared" si="144"/>
        <v>9</v>
      </c>
      <c r="M818" s="5">
        <f t="shared" si="145"/>
        <v>2022</v>
      </c>
      <c r="N818" s="7">
        <v>550</v>
      </c>
      <c r="O818" s="7">
        <f t="shared" si="149"/>
        <v>-550</v>
      </c>
      <c r="P818" s="7">
        <f t="shared" si="142"/>
        <v>0</v>
      </c>
      <c r="Q818" s="8">
        <f t="shared" si="137"/>
        <v>1465790.5500000003</v>
      </c>
      <c r="R818" s="43" t="s">
        <v>5</v>
      </c>
      <c r="S818" s="12" t="s">
        <v>934</v>
      </c>
    </row>
    <row r="819" spans="1:19" x14ac:dyDescent="0.35">
      <c r="A819" s="4">
        <v>44704</v>
      </c>
      <c r="B819" s="5">
        <f t="shared" si="147"/>
        <v>5</v>
      </c>
      <c r="C819" s="5">
        <f t="shared" si="148"/>
        <v>2022</v>
      </c>
      <c r="D819" s="5" t="s">
        <v>799</v>
      </c>
      <c r="E819" s="5" t="s">
        <v>63</v>
      </c>
      <c r="F819" s="6" t="s">
        <v>64</v>
      </c>
      <c r="G819" s="13" t="s">
        <v>575</v>
      </c>
      <c r="H819" s="5">
        <v>4</v>
      </c>
      <c r="I819" s="5" t="s">
        <v>50</v>
      </c>
      <c r="J819" s="5">
        <v>120</v>
      </c>
      <c r="K819" s="4">
        <f t="shared" si="143"/>
        <v>44824</v>
      </c>
      <c r="L819" s="5">
        <f t="shared" si="144"/>
        <v>9</v>
      </c>
      <c r="M819" s="5">
        <f t="shared" si="145"/>
        <v>2022</v>
      </c>
      <c r="N819" s="7">
        <v>420</v>
      </c>
      <c r="O819" s="7">
        <f t="shared" si="149"/>
        <v>-420</v>
      </c>
      <c r="P819" s="7">
        <f t="shared" si="142"/>
        <v>0</v>
      </c>
      <c r="Q819" s="8">
        <f t="shared" si="137"/>
        <v>1466210.5500000003</v>
      </c>
      <c r="R819" s="43" t="s">
        <v>5</v>
      </c>
      <c r="S819" s="12" t="s">
        <v>934</v>
      </c>
    </row>
    <row r="820" spans="1:19" x14ac:dyDescent="0.35">
      <c r="A820" s="4">
        <v>44704</v>
      </c>
      <c r="B820" s="5">
        <f t="shared" si="147"/>
        <v>5</v>
      </c>
      <c r="C820" s="5">
        <f t="shared" si="148"/>
        <v>2022</v>
      </c>
      <c r="D820" s="5" t="s">
        <v>799</v>
      </c>
      <c r="E820" s="5" t="s">
        <v>63</v>
      </c>
      <c r="F820" s="6" t="s">
        <v>64</v>
      </c>
      <c r="G820" s="13" t="s">
        <v>796</v>
      </c>
      <c r="H820" s="5">
        <v>1</v>
      </c>
      <c r="I820" s="5" t="s">
        <v>50</v>
      </c>
      <c r="J820" s="5">
        <v>120</v>
      </c>
      <c r="K820" s="4">
        <f t="shared" si="143"/>
        <v>44824</v>
      </c>
      <c r="L820" s="5">
        <f t="shared" si="144"/>
        <v>9</v>
      </c>
      <c r="M820" s="5">
        <f t="shared" si="145"/>
        <v>2022</v>
      </c>
      <c r="N820" s="7">
        <v>440</v>
      </c>
      <c r="O820" s="7">
        <f t="shared" si="149"/>
        <v>-440</v>
      </c>
      <c r="P820" s="7">
        <f t="shared" si="142"/>
        <v>0</v>
      </c>
      <c r="Q820" s="8">
        <f t="shared" si="137"/>
        <v>1466650.5500000003</v>
      </c>
      <c r="R820" s="43" t="s">
        <v>5</v>
      </c>
      <c r="S820" s="12" t="s">
        <v>934</v>
      </c>
    </row>
    <row r="821" spans="1:19" x14ac:dyDescent="0.35">
      <c r="A821" s="4">
        <v>44704</v>
      </c>
      <c r="B821" s="5">
        <f t="shared" si="147"/>
        <v>5</v>
      </c>
      <c r="C821" s="5">
        <f t="shared" si="148"/>
        <v>2022</v>
      </c>
      <c r="D821" s="5" t="s">
        <v>802</v>
      </c>
      <c r="E821" s="5" t="s">
        <v>415</v>
      </c>
      <c r="F821" s="6" t="s">
        <v>416</v>
      </c>
      <c r="G821" s="13" t="s">
        <v>784</v>
      </c>
      <c r="H821" s="5">
        <v>2</v>
      </c>
      <c r="I821" s="5" t="s">
        <v>5</v>
      </c>
      <c r="J821" s="5">
        <v>0</v>
      </c>
      <c r="K821" s="4">
        <f t="shared" si="143"/>
        <v>44704</v>
      </c>
      <c r="L821" s="5">
        <f t="shared" si="144"/>
        <v>5</v>
      </c>
      <c r="M821" s="5">
        <f t="shared" si="145"/>
        <v>2022</v>
      </c>
      <c r="N821" s="7">
        <v>4180</v>
      </c>
      <c r="P821" s="7">
        <f t="shared" si="142"/>
        <v>4180</v>
      </c>
      <c r="Q821" s="8">
        <f t="shared" si="137"/>
        <v>1470830.5500000003</v>
      </c>
      <c r="R821" s="43" t="s">
        <v>5</v>
      </c>
      <c r="S821" s="12"/>
    </row>
    <row r="822" spans="1:19" x14ac:dyDescent="0.35">
      <c r="A822" s="4">
        <v>44704</v>
      </c>
      <c r="B822" s="5">
        <f t="shared" si="147"/>
        <v>5</v>
      </c>
      <c r="C822" s="5">
        <f t="shared" si="148"/>
        <v>2022</v>
      </c>
      <c r="D822" s="5" t="s">
        <v>802</v>
      </c>
      <c r="E822" s="5" t="s">
        <v>415</v>
      </c>
      <c r="F822" s="6" t="s">
        <v>416</v>
      </c>
      <c r="G822" s="13" t="s">
        <v>663</v>
      </c>
      <c r="H822" s="5">
        <v>5</v>
      </c>
      <c r="I822" s="5" t="s">
        <v>5</v>
      </c>
      <c r="J822" s="5">
        <v>0</v>
      </c>
      <c r="K822" s="4">
        <f t="shared" si="143"/>
        <v>44704</v>
      </c>
      <c r="L822" s="5">
        <f t="shared" si="144"/>
        <v>5</v>
      </c>
      <c r="M822" s="5">
        <f t="shared" si="145"/>
        <v>2022</v>
      </c>
      <c r="N822" s="7">
        <v>1470</v>
      </c>
      <c r="P822" s="7">
        <f t="shared" si="142"/>
        <v>1470</v>
      </c>
      <c r="Q822" s="8">
        <f t="shared" si="137"/>
        <v>1472300.5500000003</v>
      </c>
      <c r="R822" s="43" t="s">
        <v>5</v>
      </c>
      <c r="S822" s="12"/>
    </row>
    <row r="823" spans="1:19" x14ac:dyDescent="0.35">
      <c r="A823" s="4">
        <v>44704</v>
      </c>
      <c r="B823" s="5">
        <f t="shared" si="147"/>
        <v>5</v>
      </c>
      <c r="C823" s="5">
        <f t="shared" si="148"/>
        <v>2022</v>
      </c>
      <c r="D823" s="5" t="s">
        <v>802</v>
      </c>
      <c r="E823" s="5" t="s">
        <v>415</v>
      </c>
      <c r="F823" s="6" t="s">
        <v>416</v>
      </c>
      <c r="G823" s="13" t="s">
        <v>787</v>
      </c>
      <c r="H823" s="5">
        <v>2</v>
      </c>
      <c r="I823" s="5" t="s">
        <v>5</v>
      </c>
      <c r="J823" s="5">
        <v>0</v>
      </c>
      <c r="K823" s="4">
        <f t="shared" si="143"/>
        <v>44704</v>
      </c>
      <c r="L823" s="5">
        <f t="shared" si="144"/>
        <v>5</v>
      </c>
      <c r="M823" s="5">
        <f t="shared" si="145"/>
        <v>2022</v>
      </c>
      <c r="N823" s="7">
        <v>624</v>
      </c>
      <c r="P823" s="7">
        <f t="shared" si="142"/>
        <v>624</v>
      </c>
      <c r="Q823" s="8">
        <f t="shared" si="137"/>
        <v>1472924.5500000003</v>
      </c>
      <c r="R823" s="43" t="s">
        <v>5</v>
      </c>
      <c r="S823" s="12"/>
    </row>
    <row r="824" spans="1:19" x14ac:dyDescent="0.35">
      <c r="A824" s="4">
        <v>44704</v>
      </c>
      <c r="B824" s="5">
        <f t="shared" si="147"/>
        <v>5</v>
      </c>
      <c r="C824" s="5">
        <f t="shared" si="148"/>
        <v>2022</v>
      </c>
      <c r="D824" s="5" t="s">
        <v>802</v>
      </c>
      <c r="E824" s="5" t="s">
        <v>415</v>
      </c>
      <c r="F824" s="6" t="s">
        <v>416</v>
      </c>
      <c r="G824" s="13" t="s">
        <v>801</v>
      </c>
      <c r="H824" s="5">
        <v>1</v>
      </c>
      <c r="I824" s="5" t="s">
        <v>5</v>
      </c>
      <c r="J824" s="5">
        <v>0</v>
      </c>
      <c r="K824" s="4">
        <f t="shared" si="143"/>
        <v>44704</v>
      </c>
      <c r="L824" s="5">
        <f t="shared" si="144"/>
        <v>5</v>
      </c>
      <c r="M824" s="5">
        <f t="shared" si="145"/>
        <v>2022</v>
      </c>
      <c r="N824" s="7">
        <v>351</v>
      </c>
      <c r="P824" s="7">
        <f t="shared" si="142"/>
        <v>351</v>
      </c>
      <c r="Q824" s="8">
        <f t="shared" si="137"/>
        <v>1473275.5500000003</v>
      </c>
      <c r="R824" s="43" t="s">
        <v>5</v>
      </c>
      <c r="S824" s="12"/>
    </row>
    <row r="825" spans="1:19" x14ac:dyDescent="0.35">
      <c r="A825" s="4">
        <v>44704</v>
      </c>
      <c r="B825" s="5">
        <f t="shared" si="147"/>
        <v>5</v>
      </c>
      <c r="C825" s="5">
        <f t="shared" si="148"/>
        <v>2022</v>
      </c>
      <c r="D825" s="5" t="s">
        <v>802</v>
      </c>
      <c r="E825" s="5" t="s">
        <v>415</v>
      </c>
      <c r="F825" s="6" t="s">
        <v>416</v>
      </c>
      <c r="G825" s="13" t="s">
        <v>800</v>
      </c>
      <c r="H825" s="5">
        <v>2</v>
      </c>
      <c r="I825" s="5" t="s">
        <v>5</v>
      </c>
      <c r="J825" s="5">
        <v>0</v>
      </c>
      <c r="K825" s="4">
        <f t="shared" si="143"/>
        <v>44704</v>
      </c>
      <c r="L825" s="5">
        <f t="shared" si="144"/>
        <v>5</v>
      </c>
      <c r="M825" s="5">
        <f t="shared" si="145"/>
        <v>2022</v>
      </c>
      <c r="N825" s="7">
        <v>125</v>
      </c>
      <c r="P825" s="7">
        <f t="shared" si="142"/>
        <v>125</v>
      </c>
      <c r="Q825" s="8">
        <f t="shared" si="137"/>
        <v>1473400.5500000003</v>
      </c>
      <c r="R825" s="43" t="s">
        <v>5</v>
      </c>
      <c r="S825" s="12"/>
    </row>
    <row r="826" spans="1:19" x14ac:dyDescent="0.35">
      <c r="A826" s="4">
        <v>44704</v>
      </c>
      <c r="B826" s="5">
        <f t="shared" si="147"/>
        <v>5</v>
      </c>
      <c r="C826" s="5">
        <f t="shared" si="148"/>
        <v>2022</v>
      </c>
      <c r="D826" s="5" t="s">
        <v>803</v>
      </c>
      <c r="E826" s="5" t="s">
        <v>406</v>
      </c>
      <c r="F826" s="6" t="s">
        <v>407</v>
      </c>
      <c r="G826" s="13" t="s">
        <v>728</v>
      </c>
      <c r="H826" s="5">
        <v>2</v>
      </c>
      <c r="I826" s="5" t="s">
        <v>5</v>
      </c>
      <c r="J826" s="5">
        <v>0</v>
      </c>
      <c r="K826" s="4">
        <f t="shared" si="143"/>
        <v>44704</v>
      </c>
      <c r="L826" s="5">
        <f t="shared" si="144"/>
        <v>5</v>
      </c>
      <c r="M826" s="5">
        <f t="shared" si="145"/>
        <v>2022</v>
      </c>
      <c r="N826" s="7">
        <v>4136</v>
      </c>
      <c r="O826" s="7">
        <f>-N826</f>
        <v>-4136</v>
      </c>
      <c r="P826" s="7">
        <f t="shared" si="142"/>
        <v>0</v>
      </c>
      <c r="Q826" s="8">
        <f t="shared" si="137"/>
        <v>1477536.5500000003</v>
      </c>
      <c r="R826" s="43" t="s">
        <v>5</v>
      </c>
      <c r="S826" s="12" t="s">
        <v>814</v>
      </c>
    </row>
    <row r="827" spans="1:19" x14ac:dyDescent="0.35">
      <c r="A827" s="4">
        <v>44704</v>
      </c>
      <c r="B827" s="5">
        <f t="shared" si="147"/>
        <v>5</v>
      </c>
      <c r="C827" s="5">
        <f t="shared" si="148"/>
        <v>2022</v>
      </c>
      <c r="D827" s="5" t="s">
        <v>803</v>
      </c>
      <c r="E827" s="5" t="s">
        <v>406</v>
      </c>
      <c r="F827" s="6" t="s">
        <v>407</v>
      </c>
      <c r="G827" s="13" t="s">
        <v>716</v>
      </c>
      <c r="H827" s="5">
        <v>2</v>
      </c>
      <c r="I827" s="5" t="s">
        <v>5</v>
      </c>
      <c r="J827" s="5">
        <v>0</v>
      </c>
      <c r="K827" s="4">
        <f t="shared" si="143"/>
        <v>44704</v>
      </c>
      <c r="L827" s="5">
        <f t="shared" si="144"/>
        <v>5</v>
      </c>
      <c r="M827" s="5">
        <f t="shared" si="145"/>
        <v>2022</v>
      </c>
      <c r="N827" s="7">
        <v>1047.5999999999999</v>
      </c>
      <c r="O827" s="7">
        <f>-N827</f>
        <v>-1047.5999999999999</v>
      </c>
      <c r="P827" s="7">
        <f t="shared" si="142"/>
        <v>0</v>
      </c>
      <c r="Q827" s="8">
        <f t="shared" si="137"/>
        <v>1478584.1500000004</v>
      </c>
      <c r="R827" s="43" t="s">
        <v>5</v>
      </c>
      <c r="S827" s="12" t="s">
        <v>814</v>
      </c>
    </row>
    <row r="828" spans="1:19" x14ac:dyDescent="0.35">
      <c r="A828" s="4">
        <v>44704</v>
      </c>
      <c r="B828" s="5">
        <f t="shared" si="147"/>
        <v>5</v>
      </c>
      <c r="C828" s="5">
        <f t="shared" si="148"/>
        <v>2022</v>
      </c>
      <c r="D828" s="5" t="s">
        <v>803</v>
      </c>
      <c r="E828" s="5" t="s">
        <v>406</v>
      </c>
      <c r="F828" s="6" t="s">
        <v>407</v>
      </c>
      <c r="G828" s="13" t="s">
        <v>800</v>
      </c>
      <c r="H828" s="5">
        <v>3</v>
      </c>
      <c r="I828" s="5" t="s">
        <v>5</v>
      </c>
      <c r="J828" s="5">
        <v>0</v>
      </c>
      <c r="K828" s="4">
        <f t="shared" si="143"/>
        <v>44704</v>
      </c>
      <c r="L828" s="5">
        <f t="shared" si="144"/>
        <v>5</v>
      </c>
      <c r="M828" s="5">
        <f t="shared" si="145"/>
        <v>2022</v>
      </c>
      <c r="N828" s="7">
        <v>187.5</v>
      </c>
      <c r="O828" s="7">
        <f>-N828</f>
        <v>-187.5</v>
      </c>
      <c r="P828" s="7">
        <f t="shared" si="142"/>
        <v>0</v>
      </c>
      <c r="Q828" s="8">
        <f t="shared" si="137"/>
        <v>1478771.6500000004</v>
      </c>
      <c r="R828" s="43" t="s">
        <v>5</v>
      </c>
      <c r="S828" s="12" t="s">
        <v>814</v>
      </c>
    </row>
    <row r="829" spans="1:19" x14ac:dyDescent="0.35">
      <c r="A829" s="4">
        <v>44704</v>
      </c>
      <c r="B829" s="5">
        <f t="shared" si="147"/>
        <v>5</v>
      </c>
      <c r="C829" s="5">
        <f t="shared" si="148"/>
        <v>2022</v>
      </c>
      <c r="D829" s="5" t="s">
        <v>803</v>
      </c>
      <c r="E829" s="5" t="s">
        <v>406</v>
      </c>
      <c r="F829" s="6" t="s">
        <v>407</v>
      </c>
      <c r="G829" s="13" t="s">
        <v>298</v>
      </c>
      <c r="H829" s="5">
        <v>1</v>
      </c>
      <c r="I829" s="5" t="s">
        <v>5</v>
      </c>
      <c r="J829" s="5">
        <v>0</v>
      </c>
      <c r="K829" s="4">
        <f t="shared" si="143"/>
        <v>44704</v>
      </c>
      <c r="L829" s="5">
        <f t="shared" si="144"/>
        <v>5</v>
      </c>
      <c r="M829" s="5">
        <f t="shared" si="145"/>
        <v>2022</v>
      </c>
      <c r="N829" s="7">
        <v>390</v>
      </c>
      <c r="O829" s="7">
        <f>-N829</f>
        <v>-390</v>
      </c>
      <c r="P829" s="7">
        <f t="shared" si="142"/>
        <v>0</v>
      </c>
      <c r="Q829" s="8">
        <f t="shared" si="137"/>
        <v>1479161.6500000004</v>
      </c>
      <c r="R829" s="43" t="s">
        <v>5</v>
      </c>
      <c r="S829" s="12" t="s">
        <v>814</v>
      </c>
    </row>
    <row r="830" spans="1:19" x14ac:dyDescent="0.35">
      <c r="A830" s="4">
        <v>44704</v>
      </c>
      <c r="B830" s="5">
        <f t="shared" si="147"/>
        <v>5</v>
      </c>
      <c r="C830" s="5">
        <f t="shared" si="148"/>
        <v>2022</v>
      </c>
      <c r="D830" s="5" t="s">
        <v>803</v>
      </c>
      <c r="E830" s="5" t="s">
        <v>406</v>
      </c>
      <c r="F830" s="6" t="s">
        <v>407</v>
      </c>
      <c r="G830" s="13" t="s">
        <v>796</v>
      </c>
      <c r="H830" s="5">
        <v>1</v>
      </c>
      <c r="I830" s="5" t="s">
        <v>5</v>
      </c>
      <c r="J830" s="5">
        <v>0</v>
      </c>
      <c r="K830" s="4">
        <f t="shared" si="143"/>
        <v>44704</v>
      </c>
      <c r="L830" s="5">
        <f t="shared" si="144"/>
        <v>5</v>
      </c>
      <c r="M830" s="5">
        <f t="shared" si="145"/>
        <v>2022</v>
      </c>
      <c r="N830" s="7">
        <v>440</v>
      </c>
      <c r="O830" s="7">
        <f>-N830</f>
        <v>-440</v>
      </c>
      <c r="P830" s="7">
        <f t="shared" si="142"/>
        <v>0</v>
      </c>
      <c r="Q830" s="8">
        <f t="shared" si="137"/>
        <v>1479601.6500000004</v>
      </c>
      <c r="R830" s="43" t="s">
        <v>5</v>
      </c>
      <c r="S830" s="12" t="s">
        <v>814</v>
      </c>
    </row>
    <row r="831" spans="1:19" x14ac:dyDescent="0.35">
      <c r="A831" s="4">
        <v>44705</v>
      </c>
      <c r="B831" s="5">
        <f t="shared" si="147"/>
        <v>5</v>
      </c>
      <c r="C831" s="5">
        <f t="shared" si="148"/>
        <v>2022</v>
      </c>
      <c r="D831" s="5" t="s">
        <v>804</v>
      </c>
      <c r="E831" s="5" t="s">
        <v>22</v>
      </c>
      <c r="F831" s="6" t="s">
        <v>23</v>
      </c>
      <c r="G831" s="13" t="s">
        <v>728</v>
      </c>
      <c r="H831" s="5">
        <v>5</v>
      </c>
      <c r="I831" s="5" t="s">
        <v>50</v>
      </c>
      <c r="J831" s="5">
        <v>120</v>
      </c>
      <c r="K831" s="4">
        <f t="shared" si="143"/>
        <v>44825</v>
      </c>
      <c r="L831" s="5">
        <f t="shared" si="144"/>
        <v>9</v>
      </c>
      <c r="M831" s="5">
        <f t="shared" si="145"/>
        <v>2022</v>
      </c>
      <c r="N831" s="7">
        <v>10120</v>
      </c>
      <c r="P831" s="7">
        <f t="shared" si="142"/>
        <v>10120</v>
      </c>
      <c r="Q831" s="8">
        <f t="shared" si="137"/>
        <v>1489721.6500000004</v>
      </c>
      <c r="R831" s="43" t="s">
        <v>5</v>
      </c>
      <c r="S831" s="12"/>
    </row>
    <row r="832" spans="1:19" x14ac:dyDescent="0.35">
      <c r="A832" s="4">
        <v>44706</v>
      </c>
      <c r="B832" s="5">
        <f t="shared" si="147"/>
        <v>5</v>
      </c>
      <c r="C832" s="5">
        <f t="shared" si="148"/>
        <v>2022</v>
      </c>
      <c r="D832" s="5" t="s">
        <v>805</v>
      </c>
      <c r="E832" s="5" t="s">
        <v>415</v>
      </c>
      <c r="F832" s="6" t="s">
        <v>416</v>
      </c>
      <c r="G832" s="13" t="s">
        <v>728</v>
      </c>
      <c r="H832" s="5">
        <v>4</v>
      </c>
      <c r="I832" s="5" t="s">
        <v>5</v>
      </c>
      <c r="J832" s="5">
        <v>0</v>
      </c>
      <c r="K832" s="4">
        <f t="shared" si="143"/>
        <v>44706</v>
      </c>
      <c r="L832" s="5">
        <f t="shared" si="144"/>
        <v>5</v>
      </c>
      <c r="M832" s="5">
        <f t="shared" si="145"/>
        <v>2022</v>
      </c>
      <c r="N832" s="7">
        <v>8360</v>
      </c>
      <c r="P832" s="7">
        <f t="shared" si="142"/>
        <v>8360</v>
      </c>
      <c r="Q832" s="8">
        <f t="shared" si="137"/>
        <v>1498081.6500000004</v>
      </c>
      <c r="R832" s="43" t="s">
        <v>5</v>
      </c>
      <c r="S832" s="12"/>
    </row>
    <row r="833" spans="1:19" x14ac:dyDescent="0.35">
      <c r="A833" s="4">
        <v>44706</v>
      </c>
      <c r="B833" s="5">
        <f t="shared" si="147"/>
        <v>5</v>
      </c>
      <c r="C833" s="5">
        <f t="shared" si="148"/>
        <v>2022</v>
      </c>
      <c r="D833" s="5" t="s">
        <v>805</v>
      </c>
      <c r="E833" s="5" t="s">
        <v>415</v>
      </c>
      <c r="F833" s="6" t="s">
        <v>416</v>
      </c>
      <c r="G833" s="13" t="s">
        <v>663</v>
      </c>
      <c r="H833" s="5">
        <v>8</v>
      </c>
      <c r="I833" s="5" t="s">
        <v>5</v>
      </c>
      <c r="J833" s="5">
        <v>0</v>
      </c>
      <c r="K833" s="4">
        <f t="shared" si="143"/>
        <v>44706</v>
      </c>
      <c r="L833" s="5">
        <f t="shared" si="144"/>
        <v>5</v>
      </c>
      <c r="M833" s="5">
        <f t="shared" si="145"/>
        <v>2022</v>
      </c>
      <c r="N833" s="7">
        <v>2352</v>
      </c>
      <c r="P833" s="7">
        <f t="shared" si="142"/>
        <v>2352</v>
      </c>
      <c r="Q833" s="8">
        <f t="shared" si="137"/>
        <v>1500433.6500000004</v>
      </c>
      <c r="R833" s="43" t="s">
        <v>5</v>
      </c>
      <c r="S833" s="12"/>
    </row>
    <row r="834" spans="1:19" x14ac:dyDescent="0.35">
      <c r="A834" s="4">
        <v>44706</v>
      </c>
      <c r="B834" s="5">
        <f t="shared" si="147"/>
        <v>5</v>
      </c>
      <c r="C834" s="5">
        <f t="shared" si="148"/>
        <v>2022</v>
      </c>
      <c r="D834" s="5" t="s">
        <v>805</v>
      </c>
      <c r="E834" s="5" t="s">
        <v>415</v>
      </c>
      <c r="F834" s="6" t="s">
        <v>416</v>
      </c>
      <c r="G834" s="13" t="s">
        <v>801</v>
      </c>
      <c r="H834" s="5">
        <v>6</v>
      </c>
      <c r="I834" s="5" t="s">
        <v>5</v>
      </c>
      <c r="J834" s="5">
        <v>0</v>
      </c>
      <c r="K834" s="4">
        <f t="shared" si="143"/>
        <v>44706</v>
      </c>
      <c r="L834" s="5">
        <f t="shared" si="144"/>
        <v>5</v>
      </c>
      <c r="M834" s="5">
        <f t="shared" si="145"/>
        <v>2022</v>
      </c>
      <c r="N834" s="7">
        <v>2106</v>
      </c>
      <c r="P834" s="7">
        <f t="shared" si="142"/>
        <v>2106</v>
      </c>
      <c r="Q834" s="8">
        <f t="shared" si="137"/>
        <v>1502539.6500000004</v>
      </c>
      <c r="R834" s="43" t="s">
        <v>5</v>
      </c>
      <c r="S834" s="12"/>
    </row>
    <row r="835" spans="1:19" x14ac:dyDescent="0.35">
      <c r="A835" s="4">
        <v>44706</v>
      </c>
      <c r="B835" s="5">
        <f t="shared" si="147"/>
        <v>5</v>
      </c>
      <c r="C835" s="5">
        <f t="shared" si="148"/>
        <v>2022</v>
      </c>
      <c r="D835" s="5" t="s">
        <v>805</v>
      </c>
      <c r="E835" s="5" t="s">
        <v>415</v>
      </c>
      <c r="F835" s="6" t="s">
        <v>416</v>
      </c>
      <c r="G835" s="13" t="s">
        <v>800</v>
      </c>
      <c r="H835" s="5">
        <v>4</v>
      </c>
      <c r="I835" s="5" t="s">
        <v>5</v>
      </c>
      <c r="J835" s="5">
        <v>0</v>
      </c>
      <c r="K835" s="4">
        <f t="shared" si="143"/>
        <v>44706</v>
      </c>
      <c r="L835" s="5">
        <f t="shared" si="144"/>
        <v>5</v>
      </c>
      <c r="M835" s="5">
        <f t="shared" si="145"/>
        <v>2022</v>
      </c>
      <c r="N835" s="7">
        <v>250</v>
      </c>
      <c r="P835" s="7">
        <f t="shared" si="142"/>
        <v>250</v>
      </c>
      <c r="Q835" s="8">
        <f t="shared" ref="Q835:Q898" si="150">SUM(Q834+N835)</f>
        <v>1502789.6500000004</v>
      </c>
      <c r="R835" s="43" t="s">
        <v>5</v>
      </c>
      <c r="S835" s="12"/>
    </row>
    <row r="836" spans="1:19" x14ac:dyDescent="0.35">
      <c r="A836" s="4">
        <v>44706</v>
      </c>
      <c r="B836" s="5">
        <f t="shared" si="147"/>
        <v>5</v>
      </c>
      <c r="C836" s="5">
        <f t="shared" si="148"/>
        <v>2022</v>
      </c>
      <c r="D836" s="5" t="s">
        <v>805</v>
      </c>
      <c r="E836" s="5" t="s">
        <v>415</v>
      </c>
      <c r="F836" s="6" t="s">
        <v>416</v>
      </c>
      <c r="G836" s="13" t="s">
        <v>668</v>
      </c>
      <c r="H836" s="5">
        <v>1</v>
      </c>
      <c r="I836" s="5" t="s">
        <v>5</v>
      </c>
      <c r="J836" s="5">
        <v>0</v>
      </c>
      <c r="K836" s="4">
        <f t="shared" si="143"/>
        <v>44706</v>
      </c>
      <c r="L836" s="5">
        <f t="shared" si="144"/>
        <v>5</v>
      </c>
      <c r="M836" s="5">
        <f t="shared" si="145"/>
        <v>2022</v>
      </c>
      <c r="N836" s="7">
        <v>1000</v>
      </c>
      <c r="P836" s="7">
        <f t="shared" si="142"/>
        <v>1000</v>
      </c>
      <c r="Q836" s="8">
        <f t="shared" si="150"/>
        <v>1503789.6500000004</v>
      </c>
      <c r="R836" s="43" t="s">
        <v>5</v>
      </c>
      <c r="S836" s="12"/>
    </row>
    <row r="837" spans="1:19" x14ac:dyDescent="0.35">
      <c r="A837" s="4">
        <v>44709</v>
      </c>
      <c r="B837" s="5">
        <f t="shared" si="147"/>
        <v>5</v>
      </c>
      <c r="C837" s="5">
        <f t="shared" si="148"/>
        <v>2022</v>
      </c>
      <c r="D837" s="5" t="s">
        <v>806</v>
      </c>
      <c r="E837" s="5" t="s">
        <v>482</v>
      </c>
      <c r="F837" s="6" t="s">
        <v>499</v>
      </c>
      <c r="G837" s="13" t="s">
        <v>725</v>
      </c>
      <c r="H837" s="5">
        <v>1</v>
      </c>
      <c r="I837" s="5" t="s">
        <v>5</v>
      </c>
      <c r="J837" s="5">
        <v>0</v>
      </c>
      <c r="K837" s="4">
        <f t="shared" si="143"/>
        <v>44709</v>
      </c>
      <c r="L837" s="5">
        <f t="shared" si="144"/>
        <v>5</v>
      </c>
      <c r="M837" s="5">
        <f t="shared" si="145"/>
        <v>2022</v>
      </c>
      <c r="N837" s="7">
        <v>2068</v>
      </c>
      <c r="P837" s="7">
        <f t="shared" si="142"/>
        <v>2068</v>
      </c>
      <c r="Q837" s="8">
        <f t="shared" si="150"/>
        <v>1505857.6500000004</v>
      </c>
      <c r="R837" s="43" t="s">
        <v>5</v>
      </c>
      <c r="S837" s="12"/>
    </row>
    <row r="838" spans="1:19" x14ac:dyDescent="0.35">
      <c r="A838" s="4">
        <v>44709</v>
      </c>
      <c r="B838" s="5">
        <f t="shared" si="147"/>
        <v>5</v>
      </c>
      <c r="C838" s="5">
        <f t="shared" si="148"/>
        <v>2022</v>
      </c>
      <c r="D838" s="5" t="s">
        <v>806</v>
      </c>
      <c r="E838" s="5" t="s">
        <v>482</v>
      </c>
      <c r="F838" s="6" t="s">
        <v>499</v>
      </c>
      <c r="G838" s="13" t="s">
        <v>663</v>
      </c>
      <c r="H838" s="5">
        <v>3</v>
      </c>
      <c r="I838" s="5" t="s">
        <v>5</v>
      </c>
      <c r="J838" s="5">
        <v>0</v>
      </c>
      <c r="K838" s="4">
        <f t="shared" si="143"/>
        <v>44709</v>
      </c>
      <c r="L838" s="5">
        <f t="shared" si="144"/>
        <v>5</v>
      </c>
      <c r="M838" s="5">
        <f t="shared" si="145"/>
        <v>2022</v>
      </c>
      <c r="N838" s="7">
        <v>864</v>
      </c>
      <c r="P838" s="7">
        <f t="shared" si="142"/>
        <v>864</v>
      </c>
      <c r="Q838" s="8">
        <f t="shared" si="150"/>
        <v>1506721.6500000004</v>
      </c>
      <c r="R838" s="43" t="s">
        <v>5</v>
      </c>
      <c r="S838" s="12"/>
    </row>
    <row r="839" spans="1:19" x14ac:dyDescent="0.35">
      <c r="A839" s="4">
        <v>44709</v>
      </c>
      <c r="B839" s="5">
        <f t="shared" si="147"/>
        <v>5</v>
      </c>
      <c r="C839" s="5">
        <f t="shared" si="148"/>
        <v>2022</v>
      </c>
      <c r="D839" s="5" t="s">
        <v>806</v>
      </c>
      <c r="E839" s="5" t="s">
        <v>482</v>
      </c>
      <c r="F839" s="6" t="s">
        <v>499</v>
      </c>
      <c r="G839" s="13" t="s">
        <v>675</v>
      </c>
      <c r="H839" s="5">
        <v>1</v>
      </c>
      <c r="I839" s="5" t="s">
        <v>5</v>
      </c>
      <c r="J839" s="5">
        <v>0</v>
      </c>
      <c r="K839" s="4">
        <f t="shared" si="143"/>
        <v>44709</v>
      </c>
      <c r="L839" s="5">
        <f t="shared" si="144"/>
        <v>5</v>
      </c>
      <c r="M839" s="5">
        <f t="shared" si="145"/>
        <v>2022</v>
      </c>
      <c r="N839" s="7">
        <v>90</v>
      </c>
      <c r="P839" s="7">
        <f t="shared" si="142"/>
        <v>90</v>
      </c>
      <c r="Q839" s="8">
        <f t="shared" si="150"/>
        <v>1506811.6500000004</v>
      </c>
      <c r="R839" s="43" t="s">
        <v>5</v>
      </c>
      <c r="S839" s="12"/>
    </row>
    <row r="840" spans="1:19" x14ac:dyDescent="0.35">
      <c r="A840" s="4">
        <v>44709</v>
      </c>
      <c r="B840" s="5">
        <f t="shared" si="147"/>
        <v>5</v>
      </c>
      <c r="C840" s="5">
        <f t="shared" si="148"/>
        <v>2022</v>
      </c>
      <c r="D840" s="5" t="s">
        <v>806</v>
      </c>
      <c r="E840" s="5" t="s">
        <v>482</v>
      </c>
      <c r="F840" s="6" t="s">
        <v>499</v>
      </c>
      <c r="G840" s="13" t="s">
        <v>809</v>
      </c>
      <c r="H840" s="5">
        <v>1</v>
      </c>
      <c r="I840" s="5" t="s">
        <v>5</v>
      </c>
      <c r="J840" s="5">
        <v>0</v>
      </c>
      <c r="K840" s="4">
        <f t="shared" si="143"/>
        <v>44709</v>
      </c>
      <c r="L840" s="5">
        <f t="shared" si="144"/>
        <v>5</v>
      </c>
      <c r="M840" s="5">
        <f t="shared" si="145"/>
        <v>2022</v>
      </c>
      <c r="N840" s="7">
        <v>219</v>
      </c>
      <c r="P840" s="7">
        <f t="shared" si="142"/>
        <v>219</v>
      </c>
      <c r="Q840" s="8">
        <f t="shared" si="150"/>
        <v>1507030.6500000004</v>
      </c>
      <c r="R840" s="43" t="s">
        <v>5</v>
      </c>
      <c r="S840" s="12"/>
    </row>
    <row r="841" spans="1:19" x14ac:dyDescent="0.35">
      <c r="A841" s="4">
        <v>44714</v>
      </c>
      <c r="B841" s="5">
        <f t="shared" si="147"/>
        <v>6</v>
      </c>
      <c r="C841" s="5">
        <f t="shared" si="148"/>
        <v>2022</v>
      </c>
      <c r="D841" s="5" t="s">
        <v>835</v>
      </c>
      <c r="E841" s="5" t="s">
        <v>415</v>
      </c>
      <c r="F841" s="6" t="s">
        <v>416</v>
      </c>
      <c r="G841" s="13" t="s">
        <v>725</v>
      </c>
      <c r="H841" s="5">
        <v>4</v>
      </c>
      <c r="I841" s="5" t="s">
        <v>5</v>
      </c>
      <c r="J841" s="5">
        <v>0</v>
      </c>
      <c r="K841" s="4">
        <f t="shared" si="143"/>
        <v>44714</v>
      </c>
      <c r="L841" s="5">
        <f t="shared" si="144"/>
        <v>6</v>
      </c>
      <c r="M841" s="5">
        <f t="shared" si="145"/>
        <v>2022</v>
      </c>
      <c r="N841" s="7">
        <v>8360</v>
      </c>
      <c r="P841" s="7">
        <f t="shared" si="142"/>
        <v>8360</v>
      </c>
      <c r="Q841" s="8">
        <f t="shared" si="150"/>
        <v>1515390.6500000004</v>
      </c>
      <c r="R841" s="43" t="s">
        <v>5</v>
      </c>
      <c r="S841" s="12"/>
    </row>
    <row r="842" spans="1:19" x14ac:dyDescent="0.35">
      <c r="A842" s="4">
        <v>44714</v>
      </c>
      <c r="B842" s="5">
        <f t="shared" si="147"/>
        <v>6</v>
      </c>
      <c r="C842" s="5">
        <f t="shared" si="148"/>
        <v>2022</v>
      </c>
      <c r="D842" s="5" t="s">
        <v>835</v>
      </c>
      <c r="E842" s="5" t="s">
        <v>415</v>
      </c>
      <c r="F842" s="6" t="s">
        <v>416</v>
      </c>
      <c r="G842" s="13" t="s">
        <v>663</v>
      </c>
      <c r="H842" s="5">
        <v>6</v>
      </c>
      <c r="I842" s="5" t="s">
        <v>5</v>
      </c>
      <c r="J842" s="5">
        <v>0</v>
      </c>
      <c r="K842" s="4">
        <f t="shared" si="143"/>
        <v>44714</v>
      </c>
      <c r="L842" s="5">
        <f t="shared" si="144"/>
        <v>6</v>
      </c>
      <c r="M842" s="5">
        <f t="shared" si="145"/>
        <v>2022</v>
      </c>
      <c r="N842" s="7">
        <v>1764</v>
      </c>
      <c r="P842" s="7">
        <f t="shared" si="142"/>
        <v>1764</v>
      </c>
      <c r="Q842" s="8">
        <f t="shared" si="150"/>
        <v>1517154.6500000004</v>
      </c>
      <c r="R842" s="43" t="s">
        <v>5</v>
      </c>
      <c r="S842" s="12"/>
    </row>
    <row r="843" spans="1:19" x14ac:dyDescent="0.35">
      <c r="A843" s="4">
        <v>44714</v>
      </c>
      <c r="B843" s="5">
        <f t="shared" si="147"/>
        <v>6</v>
      </c>
      <c r="C843" s="5">
        <f t="shared" si="148"/>
        <v>2022</v>
      </c>
      <c r="D843" s="5" t="s">
        <v>835</v>
      </c>
      <c r="E843" s="5" t="s">
        <v>415</v>
      </c>
      <c r="F843" s="6" t="s">
        <v>416</v>
      </c>
      <c r="G843" s="13" t="s">
        <v>801</v>
      </c>
      <c r="H843" s="5">
        <v>3</v>
      </c>
      <c r="I843" s="5" t="s">
        <v>5</v>
      </c>
      <c r="J843" s="5">
        <v>0</v>
      </c>
      <c r="K843" s="4">
        <f t="shared" si="143"/>
        <v>44714</v>
      </c>
      <c r="L843" s="5">
        <f t="shared" si="144"/>
        <v>6</v>
      </c>
      <c r="M843" s="5">
        <f t="shared" si="145"/>
        <v>2022</v>
      </c>
      <c r="N843" s="7">
        <v>1053</v>
      </c>
      <c r="P843" s="7">
        <f t="shared" si="142"/>
        <v>1053</v>
      </c>
      <c r="Q843" s="8">
        <f t="shared" si="150"/>
        <v>1518207.6500000004</v>
      </c>
      <c r="R843" s="43" t="s">
        <v>5</v>
      </c>
      <c r="S843" s="12"/>
    </row>
    <row r="844" spans="1:19" x14ac:dyDescent="0.35">
      <c r="A844" s="4">
        <v>44714</v>
      </c>
      <c r="B844" s="5">
        <f t="shared" si="147"/>
        <v>6</v>
      </c>
      <c r="C844" s="5">
        <f t="shared" si="148"/>
        <v>2022</v>
      </c>
      <c r="D844" s="5" t="s">
        <v>835</v>
      </c>
      <c r="E844" s="5" t="s">
        <v>415</v>
      </c>
      <c r="F844" s="6" t="s">
        <v>416</v>
      </c>
      <c r="G844" s="13" t="s">
        <v>800</v>
      </c>
      <c r="H844" s="5">
        <v>4</v>
      </c>
      <c r="I844" s="5" t="s">
        <v>5</v>
      </c>
      <c r="J844" s="5">
        <v>0</v>
      </c>
      <c r="K844" s="4">
        <f t="shared" si="143"/>
        <v>44714</v>
      </c>
      <c r="L844" s="5">
        <f t="shared" si="144"/>
        <v>6</v>
      </c>
      <c r="M844" s="5">
        <f t="shared" si="145"/>
        <v>2022</v>
      </c>
      <c r="N844" s="7">
        <v>250</v>
      </c>
      <c r="P844" s="7">
        <f t="shared" si="142"/>
        <v>250</v>
      </c>
      <c r="Q844" s="8">
        <f t="shared" si="150"/>
        <v>1518457.6500000004</v>
      </c>
      <c r="R844" s="43" t="s">
        <v>5</v>
      </c>
      <c r="S844" s="12"/>
    </row>
    <row r="845" spans="1:19" x14ac:dyDescent="0.35">
      <c r="A845" s="4">
        <v>44714</v>
      </c>
      <c r="B845" s="5">
        <f t="shared" si="147"/>
        <v>6</v>
      </c>
      <c r="C845" s="5">
        <f t="shared" si="148"/>
        <v>2022</v>
      </c>
      <c r="D845" s="5" t="s">
        <v>835</v>
      </c>
      <c r="E845" s="5" t="s">
        <v>415</v>
      </c>
      <c r="F845" s="6" t="s">
        <v>416</v>
      </c>
      <c r="G845" s="13" t="s">
        <v>668</v>
      </c>
      <c r="H845" s="5">
        <v>1</v>
      </c>
      <c r="I845" s="5" t="s">
        <v>5</v>
      </c>
      <c r="J845" s="5">
        <v>0</v>
      </c>
      <c r="K845" s="4">
        <f t="shared" si="143"/>
        <v>44714</v>
      </c>
      <c r="L845" s="5">
        <f t="shared" si="144"/>
        <v>6</v>
      </c>
      <c r="M845" s="5">
        <f t="shared" si="145"/>
        <v>2022</v>
      </c>
      <c r="N845" s="7">
        <v>1000</v>
      </c>
      <c r="P845" s="7">
        <f t="shared" si="142"/>
        <v>1000</v>
      </c>
      <c r="Q845" s="8">
        <f t="shared" si="150"/>
        <v>1519457.6500000004</v>
      </c>
      <c r="R845" s="43" t="s">
        <v>5</v>
      </c>
      <c r="S845" s="12"/>
    </row>
    <row r="846" spans="1:19" x14ac:dyDescent="0.35">
      <c r="A846" s="4">
        <v>44715</v>
      </c>
      <c r="B846" s="5">
        <f t="shared" si="147"/>
        <v>6</v>
      </c>
      <c r="C846" s="5">
        <f t="shared" si="148"/>
        <v>2022</v>
      </c>
      <c r="D846" s="5" t="s">
        <v>836</v>
      </c>
      <c r="E846" s="5" t="s">
        <v>645</v>
      </c>
      <c r="F846" s="6" t="s">
        <v>646</v>
      </c>
      <c r="G846" s="13" t="s">
        <v>99</v>
      </c>
      <c r="H846" s="5">
        <v>1</v>
      </c>
      <c r="I846" s="5" t="s">
        <v>5</v>
      </c>
      <c r="J846" s="5">
        <v>0</v>
      </c>
      <c r="K846" s="4">
        <f t="shared" si="143"/>
        <v>44715</v>
      </c>
      <c r="L846" s="5">
        <f t="shared" si="144"/>
        <v>6</v>
      </c>
      <c r="M846" s="5">
        <f t="shared" si="145"/>
        <v>2022</v>
      </c>
      <c r="N846" s="7">
        <v>2112</v>
      </c>
      <c r="P846" s="7">
        <f t="shared" si="142"/>
        <v>2112</v>
      </c>
      <c r="Q846" s="8">
        <f t="shared" si="150"/>
        <v>1521569.6500000004</v>
      </c>
      <c r="R846" s="43" t="s">
        <v>5</v>
      </c>
      <c r="S846" s="12"/>
    </row>
    <row r="847" spans="1:19" x14ac:dyDescent="0.35">
      <c r="A847" s="4">
        <v>44716</v>
      </c>
      <c r="B847" s="5">
        <f t="shared" si="147"/>
        <v>6</v>
      </c>
      <c r="C847" s="5">
        <f t="shared" si="148"/>
        <v>2022</v>
      </c>
      <c r="D847" s="5" t="s">
        <v>837</v>
      </c>
      <c r="E847" s="5" t="s">
        <v>415</v>
      </c>
      <c r="F847" s="6" t="s">
        <v>416</v>
      </c>
      <c r="G847" s="13" t="s">
        <v>725</v>
      </c>
      <c r="H847" s="5">
        <v>2</v>
      </c>
      <c r="I847" s="5" t="s">
        <v>5</v>
      </c>
      <c r="J847" s="5">
        <v>0</v>
      </c>
      <c r="K847" s="4">
        <f t="shared" si="143"/>
        <v>44716</v>
      </c>
      <c r="L847" s="5">
        <f t="shared" si="144"/>
        <v>6</v>
      </c>
      <c r="M847" s="5">
        <f t="shared" si="145"/>
        <v>2022</v>
      </c>
      <c r="N847" s="7">
        <v>4180</v>
      </c>
      <c r="P847" s="7">
        <f t="shared" si="142"/>
        <v>4180</v>
      </c>
      <c r="Q847" s="8">
        <f t="shared" si="150"/>
        <v>1525749.6500000004</v>
      </c>
      <c r="R847" s="43" t="s">
        <v>5</v>
      </c>
      <c r="S847" s="12"/>
    </row>
    <row r="848" spans="1:19" x14ac:dyDescent="0.35">
      <c r="A848" s="4">
        <v>44716</v>
      </c>
      <c r="B848" s="5">
        <f t="shared" si="147"/>
        <v>6</v>
      </c>
      <c r="C848" s="5">
        <f t="shared" si="148"/>
        <v>2022</v>
      </c>
      <c r="D848" s="5" t="s">
        <v>837</v>
      </c>
      <c r="E848" s="5" t="s">
        <v>415</v>
      </c>
      <c r="F848" s="6" t="s">
        <v>416</v>
      </c>
      <c r="G848" s="13" t="s">
        <v>663</v>
      </c>
      <c r="H848" s="5">
        <v>10</v>
      </c>
      <c r="I848" s="5" t="s">
        <v>5</v>
      </c>
      <c r="J848" s="5">
        <v>0</v>
      </c>
      <c r="K848" s="4">
        <f t="shared" si="143"/>
        <v>44716</v>
      </c>
      <c r="L848" s="5">
        <f t="shared" si="144"/>
        <v>6</v>
      </c>
      <c r="M848" s="5">
        <f t="shared" si="145"/>
        <v>2022</v>
      </c>
      <c r="N848" s="7">
        <v>2940</v>
      </c>
      <c r="P848" s="7">
        <f t="shared" si="142"/>
        <v>2940</v>
      </c>
      <c r="Q848" s="8">
        <f t="shared" si="150"/>
        <v>1528689.6500000004</v>
      </c>
      <c r="R848" s="43" t="s">
        <v>5</v>
      </c>
      <c r="S848" s="12"/>
    </row>
    <row r="849" spans="1:19" x14ac:dyDescent="0.35">
      <c r="A849" s="4">
        <v>44716</v>
      </c>
      <c r="B849" s="5">
        <f t="shared" si="147"/>
        <v>6</v>
      </c>
      <c r="C849" s="5">
        <f t="shared" si="148"/>
        <v>2022</v>
      </c>
      <c r="D849" s="5" t="s">
        <v>837</v>
      </c>
      <c r="E849" s="5" t="s">
        <v>415</v>
      </c>
      <c r="F849" s="6" t="s">
        <v>416</v>
      </c>
      <c r="G849" s="13" t="s">
        <v>801</v>
      </c>
      <c r="H849" s="5">
        <v>5</v>
      </c>
      <c r="I849" s="5" t="s">
        <v>5</v>
      </c>
      <c r="J849" s="5">
        <v>0</v>
      </c>
      <c r="K849" s="4">
        <f t="shared" si="143"/>
        <v>44716</v>
      </c>
      <c r="L849" s="5">
        <f t="shared" si="144"/>
        <v>6</v>
      </c>
      <c r="M849" s="5">
        <f t="shared" si="145"/>
        <v>2022</v>
      </c>
      <c r="N849" s="7">
        <v>1755</v>
      </c>
      <c r="P849" s="7">
        <f t="shared" si="142"/>
        <v>1755</v>
      </c>
      <c r="Q849" s="8">
        <f t="shared" si="150"/>
        <v>1530444.6500000004</v>
      </c>
      <c r="R849" s="43" t="s">
        <v>5</v>
      </c>
      <c r="S849" s="12"/>
    </row>
    <row r="850" spans="1:19" x14ac:dyDescent="0.35">
      <c r="A850" s="4">
        <v>44716</v>
      </c>
      <c r="B850" s="5">
        <f t="shared" si="147"/>
        <v>6</v>
      </c>
      <c r="C850" s="5">
        <f t="shared" si="148"/>
        <v>2022</v>
      </c>
      <c r="D850" s="5" t="s">
        <v>837</v>
      </c>
      <c r="E850" s="5" t="s">
        <v>415</v>
      </c>
      <c r="F850" s="6" t="s">
        <v>416</v>
      </c>
      <c r="G850" s="13" t="s">
        <v>800</v>
      </c>
      <c r="H850" s="5">
        <v>2</v>
      </c>
      <c r="I850" s="5" t="s">
        <v>5</v>
      </c>
      <c r="J850" s="5">
        <v>0</v>
      </c>
      <c r="K850" s="4">
        <f t="shared" si="143"/>
        <v>44716</v>
      </c>
      <c r="L850" s="5">
        <f t="shared" si="144"/>
        <v>6</v>
      </c>
      <c r="M850" s="5">
        <f t="shared" si="145"/>
        <v>2022</v>
      </c>
      <c r="N850" s="7">
        <v>125</v>
      </c>
      <c r="P850" s="7">
        <f t="shared" si="142"/>
        <v>125</v>
      </c>
      <c r="Q850" s="8">
        <f t="shared" si="150"/>
        <v>1530569.6500000004</v>
      </c>
      <c r="R850" s="43" t="s">
        <v>5</v>
      </c>
      <c r="S850" s="12"/>
    </row>
    <row r="851" spans="1:19" x14ac:dyDescent="0.35">
      <c r="A851" s="4">
        <v>44719</v>
      </c>
      <c r="B851" s="5">
        <f t="shared" si="147"/>
        <v>6</v>
      </c>
      <c r="C851" s="5">
        <f t="shared" si="148"/>
        <v>2022</v>
      </c>
      <c r="D851" s="5" t="s">
        <v>838</v>
      </c>
      <c r="E851" s="5" t="s">
        <v>6</v>
      </c>
      <c r="F851" s="6" t="s">
        <v>7</v>
      </c>
      <c r="G851" s="13" t="s">
        <v>725</v>
      </c>
      <c r="H851" s="5">
        <v>1</v>
      </c>
      <c r="I851" s="5" t="s">
        <v>5</v>
      </c>
      <c r="J851" s="5">
        <v>0</v>
      </c>
      <c r="K851" s="4">
        <f t="shared" si="143"/>
        <v>44719</v>
      </c>
      <c r="L851" s="5">
        <f t="shared" si="144"/>
        <v>6</v>
      </c>
      <c r="M851" s="5">
        <f t="shared" si="145"/>
        <v>2022</v>
      </c>
      <c r="N851" s="7">
        <v>2068</v>
      </c>
      <c r="O851" s="7">
        <f>-N851</f>
        <v>-2068</v>
      </c>
      <c r="P851" s="7">
        <f t="shared" si="142"/>
        <v>0</v>
      </c>
      <c r="Q851" s="8">
        <f t="shared" si="150"/>
        <v>1532637.6500000004</v>
      </c>
      <c r="R851" s="43" t="s">
        <v>5</v>
      </c>
      <c r="S851" s="12" t="s">
        <v>849</v>
      </c>
    </row>
    <row r="852" spans="1:19" x14ac:dyDescent="0.35">
      <c r="A852" s="4">
        <v>44719</v>
      </c>
      <c r="B852" s="5">
        <f t="shared" si="147"/>
        <v>6</v>
      </c>
      <c r="C852" s="5">
        <f t="shared" si="148"/>
        <v>2022</v>
      </c>
      <c r="D852" s="5" t="s">
        <v>838</v>
      </c>
      <c r="E852" s="5" t="s">
        <v>6</v>
      </c>
      <c r="F852" s="6" t="s">
        <v>7</v>
      </c>
      <c r="G852" s="13" t="s">
        <v>839</v>
      </c>
      <c r="H852" s="5">
        <v>1</v>
      </c>
      <c r="I852" s="5" t="s">
        <v>5</v>
      </c>
      <c r="J852" s="5">
        <v>0</v>
      </c>
      <c r="K852" s="4">
        <f t="shared" si="143"/>
        <v>44719</v>
      </c>
      <c r="L852" s="5">
        <f t="shared" si="144"/>
        <v>6</v>
      </c>
      <c r="M852" s="5">
        <f t="shared" si="145"/>
        <v>2022</v>
      </c>
      <c r="N852" s="7">
        <v>288</v>
      </c>
      <c r="O852" s="7">
        <f>-N852</f>
        <v>-288</v>
      </c>
      <c r="P852" s="7">
        <f t="shared" si="142"/>
        <v>0</v>
      </c>
      <c r="Q852" s="8">
        <f t="shared" si="150"/>
        <v>1532925.6500000004</v>
      </c>
      <c r="R852" s="43" t="s">
        <v>5</v>
      </c>
      <c r="S852" s="12" t="s">
        <v>849</v>
      </c>
    </row>
    <row r="853" spans="1:19" x14ac:dyDescent="0.35">
      <c r="A853" s="4">
        <v>44721</v>
      </c>
      <c r="B853" s="5">
        <f t="shared" si="147"/>
        <v>6</v>
      </c>
      <c r="C853" s="5">
        <f t="shared" si="148"/>
        <v>2022</v>
      </c>
      <c r="D853" s="5" t="s">
        <v>840</v>
      </c>
      <c r="E853" s="5" t="s">
        <v>63</v>
      </c>
      <c r="F853" s="6" t="s">
        <v>64</v>
      </c>
      <c r="G853" s="13" t="s">
        <v>731</v>
      </c>
      <c r="H853" s="5">
        <v>5</v>
      </c>
      <c r="I853" s="5" t="s">
        <v>50</v>
      </c>
      <c r="J853" s="5">
        <v>120</v>
      </c>
      <c r="K853" s="4">
        <f t="shared" si="143"/>
        <v>44841</v>
      </c>
      <c r="L853" s="5">
        <f t="shared" si="144"/>
        <v>10</v>
      </c>
      <c r="M853" s="5">
        <f t="shared" si="145"/>
        <v>2022</v>
      </c>
      <c r="N853" s="7">
        <v>9900</v>
      </c>
      <c r="O853" s="120">
        <f>-179.4</f>
        <v>-179.4</v>
      </c>
      <c r="P853" s="7">
        <f t="shared" ref="P853:P916" si="151">SUM(N853+O853)</f>
        <v>9720.6</v>
      </c>
      <c r="Q853" s="8">
        <f t="shared" si="150"/>
        <v>1542825.6500000004</v>
      </c>
      <c r="R853" s="43" t="s">
        <v>91</v>
      </c>
      <c r="S853" s="12"/>
    </row>
    <row r="854" spans="1:19" x14ac:dyDescent="0.35">
      <c r="A854" s="4">
        <v>44721</v>
      </c>
      <c r="B854" s="5">
        <f t="shared" si="147"/>
        <v>6</v>
      </c>
      <c r="C854" s="5">
        <f t="shared" si="148"/>
        <v>2022</v>
      </c>
      <c r="D854" s="5" t="s">
        <v>840</v>
      </c>
      <c r="E854" s="5" t="s">
        <v>63</v>
      </c>
      <c r="F854" s="6" t="s">
        <v>64</v>
      </c>
      <c r="G854" s="13" t="s">
        <v>663</v>
      </c>
      <c r="H854" s="5">
        <v>5</v>
      </c>
      <c r="I854" s="5" t="s">
        <v>50</v>
      </c>
      <c r="J854" s="5">
        <v>120</v>
      </c>
      <c r="K854" s="4">
        <f t="shared" si="143"/>
        <v>44841</v>
      </c>
      <c r="L854" s="5">
        <f t="shared" si="144"/>
        <v>10</v>
      </c>
      <c r="M854" s="5">
        <f t="shared" si="145"/>
        <v>2022</v>
      </c>
      <c r="N854" s="7">
        <v>1425</v>
      </c>
      <c r="P854" s="7">
        <f t="shared" si="151"/>
        <v>1425</v>
      </c>
      <c r="Q854" s="8">
        <f t="shared" si="150"/>
        <v>1544250.6500000004</v>
      </c>
      <c r="R854" s="43" t="s">
        <v>91</v>
      </c>
      <c r="S854" s="12"/>
    </row>
    <row r="855" spans="1:19" x14ac:dyDescent="0.35">
      <c r="A855" s="4">
        <v>44721</v>
      </c>
      <c r="B855" s="5">
        <f t="shared" si="147"/>
        <v>6</v>
      </c>
      <c r="C855" s="5">
        <f t="shared" si="148"/>
        <v>2022</v>
      </c>
      <c r="D855" s="5" t="s">
        <v>840</v>
      </c>
      <c r="E855" s="5" t="s">
        <v>63</v>
      </c>
      <c r="F855" s="6" t="s">
        <v>64</v>
      </c>
      <c r="G855" s="13" t="s">
        <v>800</v>
      </c>
      <c r="H855" s="5">
        <v>10</v>
      </c>
      <c r="I855" s="5" t="s">
        <v>50</v>
      </c>
      <c r="J855" s="5">
        <v>120</v>
      </c>
      <c r="K855" s="4">
        <f t="shared" si="143"/>
        <v>44841</v>
      </c>
      <c r="L855" s="5">
        <f t="shared" si="144"/>
        <v>10</v>
      </c>
      <c r="M855" s="5">
        <f t="shared" si="145"/>
        <v>2022</v>
      </c>
      <c r="N855" s="7">
        <v>550</v>
      </c>
      <c r="P855" s="7">
        <f t="shared" si="151"/>
        <v>550</v>
      </c>
      <c r="Q855" s="8">
        <f t="shared" si="150"/>
        <v>1544800.6500000004</v>
      </c>
      <c r="R855" s="43" t="s">
        <v>91</v>
      </c>
      <c r="S855" s="12"/>
    </row>
    <row r="856" spans="1:19" x14ac:dyDescent="0.35">
      <c r="A856" s="4">
        <v>44721</v>
      </c>
      <c r="B856" s="5">
        <f t="shared" si="147"/>
        <v>6</v>
      </c>
      <c r="C856" s="5">
        <f t="shared" si="148"/>
        <v>2022</v>
      </c>
      <c r="D856" s="5" t="s">
        <v>840</v>
      </c>
      <c r="E856" s="5" t="s">
        <v>63</v>
      </c>
      <c r="F856" s="6" t="s">
        <v>64</v>
      </c>
      <c r="G856" s="13" t="s">
        <v>575</v>
      </c>
      <c r="H856" s="5">
        <v>4</v>
      </c>
      <c r="I856" s="5" t="s">
        <v>50</v>
      </c>
      <c r="J856" s="5">
        <v>120</v>
      </c>
      <c r="K856" s="4">
        <f t="shared" ref="K856:K919" si="152">A856+J856</f>
        <v>44841</v>
      </c>
      <c r="L856" s="5">
        <f t="shared" si="144"/>
        <v>10</v>
      </c>
      <c r="M856" s="5">
        <f t="shared" si="145"/>
        <v>2022</v>
      </c>
      <c r="N856" s="7">
        <v>420</v>
      </c>
      <c r="P856" s="7">
        <f t="shared" si="151"/>
        <v>420</v>
      </c>
      <c r="Q856" s="8">
        <f t="shared" si="150"/>
        <v>1545220.6500000004</v>
      </c>
      <c r="R856" s="43" t="s">
        <v>91</v>
      </c>
      <c r="S856" s="12"/>
    </row>
    <row r="857" spans="1:19" x14ac:dyDescent="0.35">
      <c r="A857" s="4">
        <v>44721</v>
      </c>
      <c r="B857" s="5">
        <f t="shared" si="147"/>
        <v>6</v>
      </c>
      <c r="C857" s="5">
        <f t="shared" si="148"/>
        <v>2022</v>
      </c>
      <c r="D857" s="5" t="s">
        <v>840</v>
      </c>
      <c r="E857" s="5" t="s">
        <v>63</v>
      </c>
      <c r="F857" s="6" t="s">
        <v>64</v>
      </c>
      <c r="G857" s="13" t="s">
        <v>623</v>
      </c>
      <c r="H857" s="5">
        <v>1</v>
      </c>
      <c r="I857" s="5" t="s">
        <v>50</v>
      </c>
      <c r="J857" s="5">
        <v>120</v>
      </c>
      <c r="K857" s="4">
        <f t="shared" si="152"/>
        <v>44841</v>
      </c>
      <c r="L857" s="5">
        <f t="shared" si="144"/>
        <v>10</v>
      </c>
      <c r="M857" s="5">
        <f t="shared" si="145"/>
        <v>2022</v>
      </c>
      <c r="N857" s="7">
        <v>395</v>
      </c>
      <c r="P857" s="7">
        <f t="shared" si="151"/>
        <v>395</v>
      </c>
      <c r="Q857" s="8">
        <f t="shared" si="150"/>
        <v>1545615.6500000004</v>
      </c>
      <c r="R857" s="43" t="s">
        <v>91</v>
      </c>
      <c r="S857" s="12"/>
    </row>
    <row r="858" spans="1:19" x14ac:dyDescent="0.35">
      <c r="A858" s="4">
        <v>44721</v>
      </c>
      <c r="B858" s="5">
        <f t="shared" si="147"/>
        <v>6</v>
      </c>
      <c r="C858" s="5">
        <f t="shared" si="148"/>
        <v>2022</v>
      </c>
      <c r="D858" s="5" t="s">
        <v>841</v>
      </c>
      <c r="E858" s="5" t="s">
        <v>645</v>
      </c>
      <c r="F858" s="6" t="s">
        <v>646</v>
      </c>
      <c r="G858" s="13" t="s">
        <v>99</v>
      </c>
      <c r="H858" s="5">
        <v>1</v>
      </c>
      <c r="I858" s="5" t="s">
        <v>5</v>
      </c>
      <c r="J858" s="5">
        <v>0</v>
      </c>
      <c r="K858" s="4">
        <f t="shared" si="152"/>
        <v>44721</v>
      </c>
      <c r="L858" s="5">
        <f t="shared" si="144"/>
        <v>6</v>
      </c>
      <c r="M858" s="5">
        <f t="shared" si="145"/>
        <v>2022</v>
      </c>
      <c r="N858" s="7">
        <v>2112</v>
      </c>
      <c r="P858" s="7">
        <f t="shared" si="151"/>
        <v>2112</v>
      </c>
      <c r="Q858" s="8">
        <f t="shared" si="150"/>
        <v>1547727.6500000004</v>
      </c>
      <c r="R858" s="43" t="s">
        <v>5</v>
      </c>
      <c r="S858" s="12"/>
    </row>
    <row r="859" spans="1:19" x14ac:dyDescent="0.35">
      <c r="A859" s="4">
        <v>44722</v>
      </c>
      <c r="B859" s="5">
        <f t="shared" si="147"/>
        <v>6</v>
      </c>
      <c r="C859" s="5">
        <f t="shared" si="148"/>
        <v>2022</v>
      </c>
      <c r="D859" s="5" t="s">
        <v>842</v>
      </c>
      <c r="E859" s="5" t="s">
        <v>482</v>
      </c>
      <c r="F859" s="6" t="s">
        <v>499</v>
      </c>
      <c r="G859" s="13" t="s">
        <v>725</v>
      </c>
      <c r="H859" s="5">
        <v>1</v>
      </c>
      <c r="I859" s="5" t="s">
        <v>5</v>
      </c>
      <c r="J859" s="5">
        <v>0</v>
      </c>
      <c r="K859" s="4">
        <f t="shared" si="152"/>
        <v>44722</v>
      </c>
      <c r="L859" s="5">
        <f t="shared" si="144"/>
        <v>6</v>
      </c>
      <c r="M859" s="5">
        <f t="shared" si="145"/>
        <v>2022</v>
      </c>
      <c r="N859" s="7">
        <v>2068</v>
      </c>
      <c r="P859" s="7">
        <f t="shared" si="151"/>
        <v>2068</v>
      </c>
      <c r="Q859" s="8">
        <f t="shared" si="150"/>
        <v>1549795.6500000004</v>
      </c>
      <c r="R859" s="43" t="s">
        <v>5</v>
      </c>
      <c r="S859" s="12"/>
    </row>
    <row r="860" spans="1:19" x14ac:dyDescent="0.35">
      <c r="A860" s="4">
        <v>44722</v>
      </c>
      <c r="B860" s="5">
        <f t="shared" si="147"/>
        <v>6</v>
      </c>
      <c r="C860" s="5">
        <f t="shared" si="148"/>
        <v>2022</v>
      </c>
      <c r="D860" s="5" t="s">
        <v>842</v>
      </c>
      <c r="E860" s="5" t="s">
        <v>482</v>
      </c>
      <c r="F860" s="6" t="s">
        <v>499</v>
      </c>
      <c r="G860" s="13" t="s">
        <v>663</v>
      </c>
      <c r="H860" s="5">
        <v>2</v>
      </c>
      <c r="I860" s="5" t="s">
        <v>5</v>
      </c>
      <c r="J860" s="5">
        <v>0</v>
      </c>
      <c r="K860" s="4">
        <f t="shared" si="152"/>
        <v>44722</v>
      </c>
      <c r="L860" s="5">
        <f t="shared" si="144"/>
        <v>6</v>
      </c>
      <c r="M860" s="5">
        <f t="shared" si="145"/>
        <v>2022</v>
      </c>
      <c r="N860" s="7">
        <v>588</v>
      </c>
      <c r="P860" s="7">
        <f t="shared" si="151"/>
        <v>588</v>
      </c>
      <c r="Q860" s="8">
        <f t="shared" si="150"/>
        <v>1550383.6500000004</v>
      </c>
      <c r="R860" s="43" t="s">
        <v>5</v>
      </c>
      <c r="S860" s="12"/>
    </row>
    <row r="861" spans="1:19" x14ac:dyDescent="0.35">
      <c r="A861" s="4">
        <v>44722</v>
      </c>
      <c r="B861" s="5">
        <f t="shared" si="147"/>
        <v>6</v>
      </c>
      <c r="C861" s="5">
        <f t="shared" si="148"/>
        <v>2022</v>
      </c>
      <c r="D861" s="5" t="s">
        <v>842</v>
      </c>
      <c r="E861" s="5" t="s">
        <v>482</v>
      </c>
      <c r="F861" s="6" t="s">
        <v>499</v>
      </c>
      <c r="G861" s="13" t="s">
        <v>675</v>
      </c>
      <c r="H861" s="5">
        <v>1</v>
      </c>
      <c r="I861" s="5" t="s">
        <v>5</v>
      </c>
      <c r="J861" s="5">
        <v>0</v>
      </c>
      <c r="K861" s="4">
        <f t="shared" si="152"/>
        <v>44722</v>
      </c>
      <c r="L861" s="5">
        <f t="shared" si="144"/>
        <v>6</v>
      </c>
      <c r="M861" s="5">
        <f t="shared" si="145"/>
        <v>2022</v>
      </c>
      <c r="N861" s="7">
        <v>90</v>
      </c>
      <c r="P861" s="7">
        <f t="shared" si="151"/>
        <v>90</v>
      </c>
      <c r="Q861" s="8">
        <f t="shared" si="150"/>
        <v>1550473.6500000004</v>
      </c>
      <c r="R861" s="43" t="s">
        <v>5</v>
      </c>
      <c r="S861" s="12"/>
    </row>
    <row r="862" spans="1:19" x14ac:dyDescent="0.35">
      <c r="A862" s="4">
        <v>44723</v>
      </c>
      <c r="B862" s="5">
        <f t="shared" si="147"/>
        <v>6</v>
      </c>
      <c r="C862" s="5">
        <f t="shared" si="148"/>
        <v>2022</v>
      </c>
      <c r="D862" s="5" t="s">
        <v>843</v>
      </c>
      <c r="E862" s="5" t="s">
        <v>415</v>
      </c>
      <c r="F862" s="6" t="s">
        <v>416</v>
      </c>
      <c r="G862" s="13" t="s">
        <v>725</v>
      </c>
      <c r="H862" s="5">
        <v>2</v>
      </c>
      <c r="I862" s="5" t="s">
        <v>5</v>
      </c>
      <c r="J862" s="5">
        <v>0</v>
      </c>
      <c r="K862" s="4">
        <f t="shared" si="152"/>
        <v>44723</v>
      </c>
      <c r="L862" s="5">
        <f t="shared" si="144"/>
        <v>6</v>
      </c>
      <c r="M862" s="5">
        <f t="shared" si="145"/>
        <v>2022</v>
      </c>
      <c r="N862" s="7">
        <v>4180</v>
      </c>
      <c r="P862" s="7">
        <f t="shared" si="151"/>
        <v>4180</v>
      </c>
      <c r="Q862" s="8">
        <f t="shared" si="150"/>
        <v>1554653.6500000004</v>
      </c>
      <c r="R862" s="43" t="s">
        <v>5</v>
      </c>
      <c r="S862" s="12"/>
    </row>
    <row r="863" spans="1:19" x14ac:dyDescent="0.35">
      <c r="A863" s="4">
        <v>44723</v>
      </c>
      <c r="B863" s="5">
        <f t="shared" si="147"/>
        <v>6</v>
      </c>
      <c r="C863" s="5">
        <f t="shared" si="148"/>
        <v>2022</v>
      </c>
      <c r="D863" s="5" t="s">
        <v>843</v>
      </c>
      <c r="E863" s="5" t="s">
        <v>415</v>
      </c>
      <c r="F863" s="6" t="s">
        <v>416</v>
      </c>
      <c r="G863" s="13" t="s">
        <v>663</v>
      </c>
      <c r="H863" s="5">
        <v>1</v>
      </c>
      <c r="I863" s="5" t="s">
        <v>5</v>
      </c>
      <c r="J863" s="5">
        <v>0</v>
      </c>
      <c r="K863" s="4">
        <f t="shared" si="152"/>
        <v>44723</v>
      </c>
      <c r="L863" s="5">
        <f t="shared" ref="L863:L926" si="153">MONTH(K863)</f>
        <v>6</v>
      </c>
      <c r="M863" s="5">
        <f t="shared" ref="M863:M926" si="154">YEAR(K863)</f>
        <v>2022</v>
      </c>
      <c r="N863" s="7">
        <v>294</v>
      </c>
      <c r="P863" s="7">
        <f t="shared" si="151"/>
        <v>294</v>
      </c>
      <c r="Q863" s="8">
        <f t="shared" si="150"/>
        <v>1554947.6500000004</v>
      </c>
      <c r="R863" s="43" t="s">
        <v>5</v>
      </c>
      <c r="S863" s="12"/>
    </row>
    <row r="864" spans="1:19" x14ac:dyDescent="0.35">
      <c r="A864" s="4">
        <v>44723</v>
      </c>
      <c r="B864" s="5">
        <f t="shared" si="147"/>
        <v>6</v>
      </c>
      <c r="C864" s="5">
        <f t="shared" si="148"/>
        <v>2022</v>
      </c>
      <c r="D864" s="5" t="s">
        <v>843</v>
      </c>
      <c r="E864" s="5" t="s">
        <v>415</v>
      </c>
      <c r="F864" s="6" t="s">
        <v>416</v>
      </c>
      <c r="G864" s="13" t="s">
        <v>801</v>
      </c>
      <c r="H864" s="5">
        <v>1</v>
      </c>
      <c r="I864" s="5" t="s">
        <v>5</v>
      </c>
      <c r="J864" s="5">
        <v>0</v>
      </c>
      <c r="K864" s="4">
        <f t="shared" si="152"/>
        <v>44723</v>
      </c>
      <c r="L864" s="5">
        <f t="shared" si="153"/>
        <v>6</v>
      </c>
      <c r="M864" s="5">
        <f t="shared" si="154"/>
        <v>2022</v>
      </c>
      <c r="N864" s="7">
        <v>351</v>
      </c>
      <c r="P864" s="7">
        <f t="shared" si="151"/>
        <v>351</v>
      </c>
      <c r="Q864" s="8">
        <f t="shared" si="150"/>
        <v>1555298.6500000004</v>
      </c>
      <c r="R864" s="43" t="s">
        <v>5</v>
      </c>
      <c r="S864" s="12"/>
    </row>
    <row r="865" spans="1:19" x14ac:dyDescent="0.35">
      <c r="A865" s="4">
        <v>44723</v>
      </c>
      <c r="B865" s="5">
        <f t="shared" si="147"/>
        <v>6</v>
      </c>
      <c r="C865" s="5">
        <f t="shared" si="148"/>
        <v>2022</v>
      </c>
      <c r="D865" s="5" t="s">
        <v>843</v>
      </c>
      <c r="E865" s="5" t="s">
        <v>415</v>
      </c>
      <c r="F865" s="6" t="s">
        <v>416</v>
      </c>
      <c r="G865" s="13" t="s">
        <v>800</v>
      </c>
      <c r="H865" s="5">
        <v>2</v>
      </c>
      <c r="I865" s="5" t="s">
        <v>5</v>
      </c>
      <c r="J865" s="5">
        <v>0</v>
      </c>
      <c r="K865" s="4">
        <f t="shared" si="152"/>
        <v>44723</v>
      </c>
      <c r="L865" s="5">
        <f t="shared" si="153"/>
        <v>6</v>
      </c>
      <c r="M865" s="5">
        <f t="shared" si="154"/>
        <v>2022</v>
      </c>
      <c r="N865" s="7">
        <v>125</v>
      </c>
      <c r="P865" s="7">
        <f t="shared" si="151"/>
        <v>125</v>
      </c>
      <c r="Q865" s="8">
        <f t="shared" si="150"/>
        <v>1555423.6500000004</v>
      </c>
      <c r="R865" s="43" t="s">
        <v>5</v>
      </c>
      <c r="S865" s="12"/>
    </row>
    <row r="866" spans="1:19" x14ac:dyDescent="0.35">
      <c r="A866" s="4">
        <v>44725</v>
      </c>
      <c r="B866" s="5">
        <f t="shared" si="147"/>
        <v>6</v>
      </c>
      <c r="C866" s="5">
        <f t="shared" si="148"/>
        <v>2022</v>
      </c>
      <c r="D866" s="5" t="s">
        <v>844</v>
      </c>
      <c r="E866" s="5" t="s">
        <v>673</v>
      </c>
      <c r="F866" s="6" t="s">
        <v>674</v>
      </c>
      <c r="G866" s="13" t="s">
        <v>714</v>
      </c>
      <c r="H866" s="5">
        <v>4</v>
      </c>
      <c r="I866" s="5" t="s">
        <v>5</v>
      </c>
      <c r="J866" s="5">
        <v>0</v>
      </c>
      <c r="K866" s="4">
        <f t="shared" si="152"/>
        <v>44725</v>
      </c>
      <c r="L866" s="5">
        <f t="shared" si="153"/>
        <v>6</v>
      </c>
      <c r="M866" s="5">
        <f t="shared" si="154"/>
        <v>2022</v>
      </c>
      <c r="N866" s="7">
        <v>1400</v>
      </c>
      <c r="O866" s="7">
        <f>-N866</f>
        <v>-1400</v>
      </c>
      <c r="P866" s="7">
        <f t="shared" si="151"/>
        <v>0</v>
      </c>
      <c r="Q866" s="8">
        <f t="shared" si="150"/>
        <v>1556823.6500000004</v>
      </c>
      <c r="R866" s="43" t="s">
        <v>5</v>
      </c>
      <c r="S866" s="12" t="s">
        <v>850</v>
      </c>
    </row>
    <row r="867" spans="1:19" x14ac:dyDescent="0.35">
      <c r="A867" s="4">
        <v>44725</v>
      </c>
      <c r="B867" s="5">
        <f t="shared" si="147"/>
        <v>6</v>
      </c>
      <c r="C867" s="5">
        <f t="shared" si="148"/>
        <v>2022</v>
      </c>
      <c r="D867" s="5" t="s">
        <v>844</v>
      </c>
      <c r="E867" s="5" t="s">
        <v>673</v>
      </c>
      <c r="F867" s="6" t="s">
        <v>674</v>
      </c>
      <c r="G867" s="13" t="s">
        <v>663</v>
      </c>
      <c r="H867" s="5">
        <v>2</v>
      </c>
      <c r="I867" s="5" t="s">
        <v>5</v>
      </c>
      <c r="J867" s="5">
        <v>0</v>
      </c>
      <c r="K867" s="4">
        <f t="shared" si="152"/>
        <v>44725</v>
      </c>
      <c r="L867" s="5">
        <f t="shared" si="153"/>
        <v>6</v>
      </c>
      <c r="M867" s="5">
        <f t="shared" si="154"/>
        <v>2022</v>
      </c>
      <c r="N867" s="7">
        <v>588</v>
      </c>
      <c r="O867" s="7">
        <f>-N867</f>
        <v>-588</v>
      </c>
      <c r="P867" s="7">
        <f t="shared" si="151"/>
        <v>0</v>
      </c>
      <c r="Q867" s="8">
        <f t="shared" si="150"/>
        <v>1557411.6500000004</v>
      </c>
      <c r="R867" s="43" t="s">
        <v>5</v>
      </c>
      <c r="S867" s="12" t="s">
        <v>850</v>
      </c>
    </row>
    <row r="868" spans="1:19" x14ac:dyDescent="0.35">
      <c r="A868" s="4">
        <v>44725</v>
      </c>
      <c r="B868" s="5">
        <f t="shared" si="147"/>
        <v>6</v>
      </c>
      <c r="C868" s="5">
        <f t="shared" si="148"/>
        <v>2022</v>
      </c>
      <c r="D868" s="5" t="s">
        <v>844</v>
      </c>
      <c r="E868" s="5" t="s">
        <v>673</v>
      </c>
      <c r="F868" s="6" t="s">
        <v>674</v>
      </c>
      <c r="G868" s="13" t="s">
        <v>675</v>
      </c>
      <c r="H868" s="5">
        <v>2</v>
      </c>
      <c r="I868" s="5" t="s">
        <v>5</v>
      </c>
      <c r="J868" s="5">
        <v>0</v>
      </c>
      <c r="K868" s="4">
        <f t="shared" si="152"/>
        <v>44725</v>
      </c>
      <c r="L868" s="5">
        <f t="shared" si="153"/>
        <v>6</v>
      </c>
      <c r="M868" s="5">
        <f t="shared" si="154"/>
        <v>2022</v>
      </c>
      <c r="N868" s="7">
        <v>170</v>
      </c>
      <c r="O868" s="7">
        <f>-N868</f>
        <v>-170</v>
      </c>
      <c r="P868" s="7">
        <f t="shared" si="151"/>
        <v>0</v>
      </c>
      <c r="Q868" s="8">
        <f t="shared" si="150"/>
        <v>1557581.6500000004</v>
      </c>
      <c r="R868" s="43" t="s">
        <v>5</v>
      </c>
      <c r="S868" s="12" t="s">
        <v>850</v>
      </c>
    </row>
    <row r="869" spans="1:19" x14ac:dyDescent="0.35">
      <c r="A869" s="4">
        <v>44726</v>
      </c>
      <c r="B869" s="5">
        <f t="shared" si="147"/>
        <v>6</v>
      </c>
      <c r="C869" s="5">
        <f t="shared" si="148"/>
        <v>2022</v>
      </c>
      <c r="D869" s="5" t="s">
        <v>845</v>
      </c>
      <c r="E869" s="5" t="s">
        <v>61</v>
      </c>
      <c r="F869" s="6" t="s">
        <v>60</v>
      </c>
      <c r="G869" s="13" t="s">
        <v>728</v>
      </c>
      <c r="H869" s="5">
        <v>2</v>
      </c>
      <c r="I869" s="5" t="s">
        <v>51</v>
      </c>
      <c r="J869" s="5">
        <v>60</v>
      </c>
      <c r="K869" s="4">
        <f t="shared" si="152"/>
        <v>44786</v>
      </c>
      <c r="L869" s="5">
        <f t="shared" si="153"/>
        <v>8</v>
      </c>
      <c r="M869" s="5">
        <f t="shared" si="154"/>
        <v>2022</v>
      </c>
      <c r="N869" s="7">
        <v>3960</v>
      </c>
      <c r="P869" s="7">
        <f t="shared" si="151"/>
        <v>3960</v>
      </c>
      <c r="Q869" s="8">
        <f t="shared" si="150"/>
        <v>1561541.6500000004</v>
      </c>
      <c r="R869" s="43" t="s">
        <v>5</v>
      </c>
      <c r="S869" s="12"/>
    </row>
    <row r="870" spans="1:19" x14ac:dyDescent="0.35">
      <c r="A870" s="4">
        <v>44726</v>
      </c>
      <c r="B870" s="5">
        <f t="shared" si="147"/>
        <v>6</v>
      </c>
      <c r="C870" s="5">
        <f t="shared" si="148"/>
        <v>2022</v>
      </c>
      <c r="D870" s="5" t="s">
        <v>846</v>
      </c>
      <c r="E870" s="5" t="s">
        <v>6</v>
      </c>
      <c r="F870" s="6" t="s">
        <v>7</v>
      </c>
      <c r="G870" s="13" t="s">
        <v>725</v>
      </c>
      <c r="H870" s="5">
        <v>1</v>
      </c>
      <c r="I870" s="5" t="s">
        <v>5</v>
      </c>
      <c r="J870" s="5">
        <v>0</v>
      </c>
      <c r="K870" s="4">
        <f t="shared" si="152"/>
        <v>44726</v>
      </c>
      <c r="L870" s="5">
        <f t="shared" si="153"/>
        <v>6</v>
      </c>
      <c r="M870" s="5">
        <f t="shared" si="154"/>
        <v>2022</v>
      </c>
      <c r="N870" s="7">
        <v>2068</v>
      </c>
      <c r="O870" s="7">
        <f>-N870</f>
        <v>-2068</v>
      </c>
      <c r="P870" s="7">
        <f t="shared" si="151"/>
        <v>0</v>
      </c>
      <c r="Q870" s="8">
        <f t="shared" si="150"/>
        <v>1563609.6500000004</v>
      </c>
      <c r="R870" s="43" t="s">
        <v>5</v>
      </c>
      <c r="S870" s="12" t="s">
        <v>860</v>
      </c>
    </row>
    <row r="871" spans="1:19" x14ac:dyDescent="0.35">
      <c r="A871" s="4">
        <v>44726</v>
      </c>
      <c r="B871" s="5">
        <f t="shared" si="147"/>
        <v>6</v>
      </c>
      <c r="C871" s="5">
        <f t="shared" si="148"/>
        <v>2022</v>
      </c>
      <c r="D871" s="5" t="s">
        <v>846</v>
      </c>
      <c r="E871" s="5" t="s">
        <v>6</v>
      </c>
      <c r="F871" s="6" t="s">
        <v>7</v>
      </c>
      <c r="G871" s="13" t="s">
        <v>663</v>
      </c>
      <c r="H871" s="5">
        <v>4</v>
      </c>
      <c r="I871" s="5" t="s">
        <v>5</v>
      </c>
      <c r="J871" s="5">
        <v>0</v>
      </c>
      <c r="K871" s="4">
        <f t="shared" si="152"/>
        <v>44726</v>
      </c>
      <c r="L871" s="5">
        <f t="shared" si="153"/>
        <v>6</v>
      </c>
      <c r="M871" s="5">
        <f t="shared" si="154"/>
        <v>2022</v>
      </c>
      <c r="N871" s="7">
        <v>1164</v>
      </c>
      <c r="O871" s="7">
        <f>-N871</f>
        <v>-1164</v>
      </c>
      <c r="P871" s="7">
        <f t="shared" si="151"/>
        <v>0</v>
      </c>
      <c r="Q871" s="8">
        <f t="shared" si="150"/>
        <v>1564773.6500000004</v>
      </c>
      <c r="R871" s="43" t="s">
        <v>5</v>
      </c>
      <c r="S871" s="12" t="s">
        <v>860</v>
      </c>
    </row>
    <row r="872" spans="1:19" x14ac:dyDescent="0.35">
      <c r="A872" s="4">
        <v>44730</v>
      </c>
      <c r="B872" s="5">
        <f t="shared" si="147"/>
        <v>6</v>
      </c>
      <c r="C872" s="5">
        <f t="shared" si="148"/>
        <v>2022</v>
      </c>
      <c r="D872" s="5" t="s">
        <v>851</v>
      </c>
      <c r="E872" s="5" t="s">
        <v>415</v>
      </c>
      <c r="F872" s="6" t="s">
        <v>416</v>
      </c>
      <c r="G872" s="13" t="s">
        <v>99</v>
      </c>
      <c r="H872" s="5">
        <v>1</v>
      </c>
      <c r="I872" s="5" t="s">
        <v>5</v>
      </c>
      <c r="J872" s="5">
        <v>0</v>
      </c>
      <c r="K872" s="4">
        <f t="shared" si="152"/>
        <v>44730</v>
      </c>
      <c r="L872" s="5">
        <f t="shared" si="153"/>
        <v>6</v>
      </c>
      <c r="M872" s="5">
        <f t="shared" si="154"/>
        <v>2022</v>
      </c>
      <c r="N872" s="7">
        <v>2090</v>
      </c>
      <c r="P872" s="7">
        <f t="shared" si="151"/>
        <v>2090</v>
      </c>
      <c r="Q872" s="8">
        <f t="shared" si="150"/>
        <v>1566863.6500000004</v>
      </c>
      <c r="R872" s="43" t="s">
        <v>5</v>
      </c>
      <c r="S872" s="12"/>
    </row>
    <row r="873" spans="1:19" x14ac:dyDescent="0.35">
      <c r="A873" s="4">
        <v>44730</v>
      </c>
      <c r="B873" s="5">
        <f t="shared" si="147"/>
        <v>6</v>
      </c>
      <c r="C873" s="5">
        <f t="shared" si="148"/>
        <v>2022</v>
      </c>
      <c r="D873" s="5" t="s">
        <v>851</v>
      </c>
      <c r="E873" s="5" t="s">
        <v>415</v>
      </c>
      <c r="F873" s="6" t="s">
        <v>416</v>
      </c>
      <c r="G873" s="13" t="s">
        <v>663</v>
      </c>
      <c r="H873" s="5">
        <v>2</v>
      </c>
      <c r="I873" s="5" t="s">
        <v>5</v>
      </c>
      <c r="J873" s="5">
        <v>0</v>
      </c>
      <c r="K873" s="4">
        <f t="shared" si="152"/>
        <v>44730</v>
      </c>
      <c r="L873" s="5">
        <f t="shared" si="153"/>
        <v>6</v>
      </c>
      <c r="M873" s="5">
        <f t="shared" si="154"/>
        <v>2022</v>
      </c>
      <c r="N873" s="7">
        <v>588</v>
      </c>
      <c r="P873" s="7">
        <f t="shared" si="151"/>
        <v>588</v>
      </c>
      <c r="Q873" s="8">
        <f t="shared" si="150"/>
        <v>1567451.6500000004</v>
      </c>
      <c r="R873" s="43" t="s">
        <v>5</v>
      </c>
      <c r="S873" s="12"/>
    </row>
    <row r="874" spans="1:19" x14ac:dyDescent="0.35">
      <c r="A874" s="4">
        <v>44730</v>
      </c>
      <c r="B874" s="5">
        <f t="shared" si="147"/>
        <v>6</v>
      </c>
      <c r="C874" s="5">
        <f t="shared" si="148"/>
        <v>2022</v>
      </c>
      <c r="D874" s="5" t="s">
        <v>851</v>
      </c>
      <c r="E874" s="5" t="s">
        <v>415</v>
      </c>
      <c r="F874" s="6" t="s">
        <v>416</v>
      </c>
      <c r="G874" s="13" t="s">
        <v>801</v>
      </c>
      <c r="H874" s="5">
        <v>1</v>
      </c>
      <c r="I874" s="5" t="s">
        <v>5</v>
      </c>
      <c r="J874" s="5">
        <v>0</v>
      </c>
      <c r="K874" s="4">
        <f t="shared" si="152"/>
        <v>44730</v>
      </c>
      <c r="L874" s="5">
        <f t="shared" si="153"/>
        <v>6</v>
      </c>
      <c r="M874" s="5">
        <f t="shared" si="154"/>
        <v>2022</v>
      </c>
      <c r="N874" s="7">
        <v>351</v>
      </c>
      <c r="P874" s="7">
        <f t="shared" si="151"/>
        <v>351</v>
      </c>
      <c r="Q874" s="8">
        <f t="shared" si="150"/>
        <v>1567802.6500000004</v>
      </c>
      <c r="R874" s="43" t="s">
        <v>5</v>
      </c>
      <c r="S874" s="12"/>
    </row>
    <row r="875" spans="1:19" x14ac:dyDescent="0.35">
      <c r="A875" s="4">
        <v>44730</v>
      </c>
      <c r="B875" s="5">
        <f t="shared" si="147"/>
        <v>6</v>
      </c>
      <c r="C875" s="5">
        <f t="shared" si="148"/>
        <v>2022</v>
      </c>
      <c r="D875" s="5" t="s">
        <v>851</v>
      </c>
      <c r="E875" s="5" t="s">
        <v>415</v>
      </c>
      <c r="F875" s="6" t="s">
        <v>416</v>
      </c>
      <c r="G875" s="13" t="s">
        <v>800</v>
      </c>
      <c r="H875" s="5">
        <v>1</v>
      </c>
      <c r="I875" s="5" t="s">
        <v>5</v>
      </c>
      <c r="J875" s="5">
        <v>0</v>
      </c>
      <c r="K875" s="4">
        <f t="shared" si="152"/>
        <v>44730</v>
      </c>
      <c r="L875" s="5">
        <f t="shared" si="153"/>
        <v>6</v>
      </c>
      <c r="M875" s="5">
        <f t="shared" si="154"/>
        <v>2022</v>
      </c>
      <c r="N875" s="7">
        <v>62.5</v>
      </c>
      <c r="P875" s="7">
        <f t="shared" si="151"/>
        <v>62.5</v>
      </c>
      <c r="Q875" s="8">
        <f t="shared" si="150"/>
        <v>1567865.1500000004</v>
      </c>
      <c r="R875" s="43" t="s">
        <v>5</v>
      </c>
      <c r="S875" s="12"/>
    </row>
    <row r="876" spans="1:19" x14ac:dyDescent="0.35">
      <c r="A876" s="4">
        <v>44730</v>
      </c>
      <c r="B876" s="5">
        <f t="shared" si="147"/>
        <v>6</v>
      </c>
      <c r="C876" s="5">
        <f t="shared" si="148"/>
        <v>2022</v>
      </c>
      <c r="D876" s="5" t="s">
        <v>851</v>
      </c>
      <c r="E876" s="5" t="s">
        <v>415</v>
      </c>
      <c r="F876" s="6" t="s">
        <v>416</v>
      </c>
      <c r="G876" s="13" t="s">
        <v>668</v>
      </c>
      <c r="H876" s="5">
        <v>1</v>
      </c>
      <c r="I876" s="5" t="s">
        <v>5</v>
      </c>
      <c r="J876" s="5">
        <v>0</v>
      </c>
      <c r="K876" s="4">
        <f t="shared" si="152"/>
        <v>44730</v>
      </c>
      <c r="L876" s="5">
        <f t="shared" si="153"/>
        <v>6</v>
      </c>
      <c r="M876" s="5">
        <f t="shared" si="154"/>
        <v>2022</v>
      </c>
      <c r="N876" s="7">
        <v>1000</v>
      </c>
      <c r="P876" s="7">
        <f t="shared" si="151"/>
        <v>1000</v>
      </c>
      <c r="Q876" s="8">
        <f t="shared" si="150"/>
        <v>1568865.1500000004</v>
      </c>
      <c r="R876" s="43" t="s">
        <v>5</v>
      </c>
      <c r="S876" s="12"/>
    </row>
    <row r="877" spans="1:19" x14ac:dyDescent="0.35">
      <c r="A877" s="4">
        <v>44730</v>
      </c>
      <c r="B877" s="5">
        <f t="shared" ref="B877:B934" si="155">MONTH(A877)</f>
        <v>6</v>
      </c>
      <c r="C877" s="5">
        <f t="shared" ref="C877:C934" si="156">YEAR(A877)</f>
        <v>2022</v>
      </c>
      <c r="D877" s="5" t="s">
        <v>851</v>
      </c>
      <c r="E877" s="5" t="s">
        <v>415</v>
      </c>
      <c r="F877" s="6" t="s">
        <v>416</v>
      </c>
      <c r="G877" s="13" t="s">
        <v>675</v>
      </c>
      <c r="H877" s="5">
        <v>4</v>
      </c>
      <c r="I877" s="5" t="s">
        <v>5</v>
      </c>
      <c r="J877" s="5">
        <v>0</v>
      </c>
      <c r="K877" s="4">
        <f t="shared" si="152"/>
        <v>44730</v>
      </c>
      <c r="L877" s="5">
        <f t="shared" si="153"/>
        <v>6</v>
      </c>
      <c r="M877" s="5">
        <f t="shared" si="154"/>
        <v>2022</v>
      </c>
      <c r="N877" s="7">
        <v>340</v>
      </c>
      <c r="P877" s="7">
        <f t="shared" si="151"/>
        <v>340</v>
      </c>
      <c r="Q877" s="8">
        <f t="shared" si="150"/>
        <v>1569205.1500000004</v>
      </c>
      <c r="R877" s="43" t="s">
        <v>5</v>
      </c>
      <c r="S877" s="12"/>
    </row>
    <row r="878" spans="1:19" x14ac:dyDescent="0.35">
      <c r="A878" s="4">
        <v>44732</v>
      </c>
      <c r="B878" s="5">
        <f t="shared" si="155"/>
        <v>6</v>
      </c>
      <c r="C878" s="5">
        <f t="shared" si="156"/>
        <v>2022</v>
      </c>
      <c r="D878" s="5" t="s">
        <v>852</v>
      </c>
      <c r="E878" s="1" t="s">
        <v>42</v>
      </c>
      <c r="F878" s="6" t="s">
        <v>43</v>
      </c>
      <c r="G878" s="13" t="s">
        <v>728</v>
      </c>
      <c r="H878" s="5">
        <v>1</v>
      </c>
      <c r="I878" s="5" t="s">
        <v>5</v>
      </c>
      <c r="J878" s="5">
        <v>0</v>
      </c>
      <c r="K878" s="4">
        <f t="shared" si="152"/>
        <v>44732</v>
      </c>
      <c r="L878" s="5">
        <f t="shared" si="153"/>
        <v>6</v>
      </c>
      <c r="M878" s="5">
        <f t="shared" si="154"/>
        <v>2022</v>
      </c>
      <c r="N878" s="7">
        <v>2068</v>
      </c>
      <c r="O878" s="7">
        <f>-N878</f>
        <v>-2068</v>
      </c>
      <c r="P878" s="7">
        <f t="shared" si="151"/>
        <v>0</v>
      </c>
      <c r="Q878" s="8">
        <f t="shared" si="150"/>
        <v>1571273.1500000004</v>
      </c>
      <c r="R878" s="43" t="s">
        <v>5</v>
      </c>
      <c r="S878" s="12" t="s">
        <v>930</v>
      </c>
    </row>
    <row r="879" spans="1:19" x14ac:dyDescent="0.35">
      <c r="A879" s="4">
        <v>44736</v>
      </c>
      <c r="B879" s="5">
        <f t="shared" si="155"/>
        <v>6</v>
      </c>
      <c r="C879" s="5">
        <f t="shared" si="156"/>
        <v>2022</v>
      </c>
      <c r="D879" s="5" t="s">
        <v>853</v>
      </c>
      <c r="E879" s="5" t="s">
        <v>482</v>
      </c>
      <c r="F879" s="6" t="s">
        <v>499</v>
      </c>
      <c r="G879" s="13" t="s">
        <v>725</v>
      </c>
      <c r="H879" s="5">
        <v>1</v>
      </c>
      <c r="I879" s="5" t="s">
        <v>5</v>
      </c>
      <c r="J879" s="5">
        <v>0</v>
      </c>
      <c r="K879" s="4">
        <f t="shared" si="152"/>
        <v>44736</v>
      </c>
      <c r="L879" s="5">
        <f t="shared" si="153"/>
        <v>6</v>
      </c>
      <c r="M879" s="5">
        <f t="shared" si="154"/>
        <v>2022</v>
      </c>
      <c r="N879" s="7">
        <v>2090</v>
      </c>
      <c r="P879" s="7">
        <f t="shared" si="151"/>
        <v>2090</v>
      </c>
      <c r="Q879" s="8">
        <f t="shared" si="150"/>
        <v>1573363.1500000004</v>
      </c>
      <c r="R879" s="43" t="s">
        <v>5</v>
      </c>
      <c r="S879" s="12"/>
    </row>
    <row r="880" spans="1:19" x14ac:dyDescent="0.35">
      <c r="A880" s="4">
        <v>44736</v>
      </c>
      <c r="B880" s="5">
        <f t="shared" si="155"/>
        <v>6</v>
      </c>
      <c r="C880" s="5">
        <f t="shared" si="156"/>
        <v>2022</v>
      </c>
      <c r="D880" s="5" t="s">
        <v>853</v>
      </c>
      <c r="E880" s="5" t="s">
        <v>482</v>
      </c>
      <c r="F880" s="6" t="s">
        <v>499</v>
      </c>
      <c r="G880" s="13" t="s">
        <v>663</v>
      </c>
      <c r="H880" s="5">
        <v>3</v>
      </c>
      <c r="I880" s="5" t="s">
        <v>5</v>
      </c>
      <c r="J880" s="5">
        <v>0</v>
      </c>
      <c r="K880" s="4">
        <f t="shared" si="152"/>
        <v>44736</v>
      </c>
      <c r="L880" s="5">
        <f t="shared" si="153"/>
        <v>6</v>
      </c>
      <c r="M880" s="5">
        <f t="shared" si="154"/>
        <v>2022</v>
      </c>
      <c r="N880" s="7">
        <v>882</v>
      </c>
      <c r="P880" s="7">
        <f t="shared" si="151"/>
        <v>882</v>
      </c>
      <c r="Q880" s="8">
        <f t="shared" si="150"/>
        <v>1574245.1500000004</v>
      </c>
      <c r="R880" s="43" t="s">
        <v>5</v>
      </c>
      <c r="S880" s="12"/>
    </row>
    <row r="881" spans="1:19" x14ac:dyDescent="0.35">
      <c r="A881" s="4">
        <v>44736</v>
      </c>
      <c r="B881" s="5">
        <f t="shared" si="155"/>
        <v>6</v>
      </c>
      <c r="C881" s="5">
        <f t="shared" si="156"/>
        <v>2022</v>
      </c>
      <c r="D881" s="5" t="s">
        <v>853</v>
      </c>
      <c r="E881" s="5" t="s">
        <v>482</v>
      </c>
      <c r="F881" s="6" t="s">
        <v>499</v>
      </c>
      <c r="G881" s="13" t="s">
        <v>675</v>
      </c>
      <c r="H881" s="5">
        <v>1</v>
      </c>
      <c r="I881" s="5" t="s">
        <v>5</v>
      </c>
      <c r="J881" s="5">
        <v>0</v>
      </c>
      <c r="K881" s="4">
        <f t="shared" si="152"/>
        <v>44736</v>
      </c>
      <c r="L881" s="5">
        <f t="shared" si="153"/>
        <v>6</v>
      </c>
      <c r="M881" s="5">
        <f t="shared" si="154"/>
        <v>2022</v>
      </c>
      <c r="N881" s="7">
        <v>90</v>
      </c>
      <c r="P881" s="7">
        <f t="shared" si="151"/>
        <v>90</v>
      </c>
      <c r="Q881" s="8">
        <f t="shared" si="150"/>
        <v>1574335.1500000004</v>
      </c>
      <c r="R881" s="43" t="s">
        <v>5</v>
      </c>
      <c r="S881" s="12"/>
    </row>
    <row r="882" spans="1:19" x14ac:dyDescent="0.35">
      <c r="A882" s="4">
        <v>44736</v>
      </c>
      <c r="B882" s="5">
        <f t="shared" si="155"/>
        <v>6</v>
      </c>
      <c r="C882" s="5">
        <f t="shared" si="156"/>
        <v>2022</v>
      </c>
      <c r="D882" s="5" t="s">
        <v>853</v>
      </c>
      <c r="E882" s="5" t="s">
        <v>482</v>
      </c>
      <c r="F882" s="6" t="s">
        <v>499</v>
      </c>
      <c r="G882" s="13" t="s">
        <v>800</v>
      </c>
      <c r="H882" s="5">
        <v>5</v>
      </c>
      <c r="I882" s="5" t="s">
        <v>5</v>
      </c>
      <c r="J882" s="5">
        <v>0</v>
      </c>
      <c r="K882" s="4">
        <f t="shared" si="152"/>
        <v>44736</v>
      </c>
      <c r="L882" s="5">
        <f t="shared" si="153"/>
        <v>6</v>
      </c>
      <c r="M882" s="5">
        <f t="shared" si="154"/>
        <v>2022</v>
      </c>
      <c r="N882" s="7">
        <v>312.5</v>
      </c>
      <c r="P882" s="7">
        <f t="shared" si="151"/>
        <v>312.5</v>
      </c>
      <c r="Q882" s="8">
        <f t="shared" si="150"/>
        <v>1574647.6500000004</v>
      </c>
      <c r="R882" s="43" t="s">
        <v>5</v>
      </c>
      <c r="S882" s="12"/>
    </row>
    <row r="883" spans="1:19" x14ac:dyDescent="0.35">
      <c r="A883" s="4">
        <v>44736</v>
      </c>
      <c r="B883" s="5">
        <f t="shared" si="155"/>
        <v>6</v>
      </c>
      <c r="C883" s="5">
        <f t="shared" si="156"/>
        <v>2022</v>
      </c>
      <c r="D883" s="5" t="s">
        <v>854</v>
      </c>
      <c r="E883" s="5" t="s">
        <v>415</v>
      </c>
      <c r="F883" s="6" t="s">
        <v>416</v>
      </c>
      <c r="G883" s="13" t="s">
        <v>99</v>
      </c>
      <c r="H883" s="5">
        <v>2</v>
      </c>
      <c r="I883" s="5" t="s">
        <v>5</v>
      </c>
      <c r="J883" s="5">
        <v>0</v>
      </c>
      <c r="K883" s="4">
        <f t="shared" si="152"/>
        <v>44736</v>
      </c>
      <c r="L883" s="5">
        <f t="shared" si="153"/>
        <v>6</v>
      </c>
      <c r="M883" s="5">
        <f t="shared" si="154"/>
        <v>2022</v>
      </c>
      <c r="N883" s="7">
        <v>4180</v>
      </c>
      <c r="P883" s="7">
        <f t="shared" si="151"/>
        <v>4180</v>
      </c>
      <c r="Q883" s="8">
        <f t="shared" si="150"/>
        <v>1578827.6500000004</v>
      </c>
      <c r="R883" s="43" t="s">
        <v>5</v>
      </c>
      <c r="S883" s="12"/>
    </row>
    <row r="884" spans="1:19" x14ac:dyDescent="0.35">
      <c r="A884" s="4">
        <v>44736</v>
      </c>
      <c r="B884" s="5">
        <f t="shared" si="155"/>
        <v>6</v>
      </c>
      <c r="C884" s="5">
        <f t="shared" si="156"/>
        <v>2022</v>
      </c>
      <c r="D884" s="5" t="s">
        <v>854</v>
      </c>
      <c r="E884" s="5" t="s">
        <v>415</v>
      </c>
      <c r="F884" s="6" t="s">
        <v>416</v>
      </c>
      <c r="G884" s="13" t="s">
        <v>663</v>
      </c>
      <c r="H884" s="5">
        <v>3</v>
      </c>
      <c r="I884" s="5" t="s">
        <v>5</v>
      </c>
      <c r="J884" s="5">
        <v>0</v>
      </c>
      <c r="K884" s="4">
        <f t="shared" si="152"/>
        <v>44736</v>
      </c>
      <c r="L884" s="5">
        <f t="shared" si="153"/>
        <v>6</v>
      </c>
      <c r="M884" s="5">
        <f t="shared" si="154"/>
        <v>2022</v>
      </c>
      <c r="N884" s="7">
        <v>882</v>
      </c>
      <c r="P884" s="7">
        <f t="shared" si="151"/>
        <v>882</v>
      </c>
      <c r="Q884" s="8">
        <f t="shared" si="150"/>
        <v>1579709.6500000004</v>
      </c>
      <c r="R884" s="43" t="s">
        <v>5</v>
      </c>
      <c r="S884" s="12"/>
    </row>
    <row r="885" spans="1:19" x14ac:dyDescent="0.35">
      <c r="A885" s="4">
        <v>44736</v>
      </c>
      <c r="B885" s="5">
        <f t="shared" si="155"/>
        <v>6</v>
      </c>
      <c r="C885" s="5">
        <f t="shared" si="156"/>
        <v>2022</v>
      </c>
      <c r="D885" s="5" t="s">
        <v>854</v>
      </c>
      <c r="E885" s="5" t="s">
        <v>415</v>
      </c>
      <c r="F885" s="6" t="s">
        <v>416</v>
      </c>
      <c r="G885" s="13" t="s">
        <v>801</v>
      </c>
      <c r="H885" s="5">
        <v>2</v>
      </c>
      <c r="I885" s="5" t="s">
        <v>5</v>
      </c>
      <c r="J885" s="5">
        <v>0</v>
      </c>
      <c r="K885" s="4">
        <f t="shared" si="152"/>
        <v>44736</v>
      </c>
      <c r="L885" s="5">
        <f t="shared" si="153"/>
        <v>6</v>
      </c>
      <c r="M885" s="5">
        <f t="shared" si="154"/>
        <v>2022</v>
      </c>
      <c r="N885" s="7">
        <v>702</v>
      </c>
      <c r="P885" s="7">
        <f t="shared" si="151"/>
        <v>702</v>
      </c>
      <c r="Q885" s="8">
        <f t="shared" si="150"/>
        <v>1580411.6500000004</v>
      </c>
      <c r="R885" s="43" t="s">
        <v>5</v>
      </c>
      <c r="S885" s="12"/>
    </row>
    <row r="886" spans="1:19" x14ac:dyDescent="0.35">
      <c r="A886" s="4">
        <v>44736</v>
      </c>
      <c r="B886" s="5">
        <f t="shared" si="155"/>
        <v>6</v>
      </c>
      <c r="C886" s="5">
        <f t="shared" si="156"/>
        <v>2022</v>
      </c>
      <c r="D886" s="5" t="s">
        <v>854</v>
      </c>
      <c r="E886" s="5" t="s">
        <v>415</v>
      </c>
      <c r="F886" s="6" t="s">
        <v>416</v>
      </c>
      <c r="G886" s="13" t="s">
        <v>800</v>
      </c>
      <c r="H886" s="5">
        <v>2</v>
      </c>
      <c r="I886" s="5" t="s">
        <v>5</v>
      </c>
      <c r="J886" s="5">
        <v>0</v>
      </c>
      <c r="K886" s="4">
        <f t="shared" si="152"/>
        <v>44736</v>
      </c>
      <c r="L886" s="5">
        <f t="shared" si="153"/>
        <v>6</v>
      </c>
      <c r="M886" s="5">
        <f t="shared" si="154"/>
        <v>2022</v>
      </c>
      <c r="N886" s="7">
        <v>125</v>
      </c>
      <c r="P886" s="7">
        <f t="shared" si="151"/>
        <v>125</v>
      </c>
      <c r="Q886" s="8">
        <f t="shared" si="150"/>
        <v>1580536.6500000004</v>
      </c>
      <c r="R886" s="43" t="s">
        <v>5</v>
      </c>
      <c r="S886" s="12"/>
    </row>
    <row r="887" spans="1:19" x14ac:dyDescent="0.35">
      <c r="A887" s="4">
        <v>44740</v>
      </c>
      <c r="B887" s="5">
        <f t="shared" si="155"/>
        <v>6</v>
      </c>
      <c r="C887" s="5">
        <f t="shared" si="156"/>
        <v>2022</v>
      </c>
      <c r="D887" s="5" t="s">
        <v>855</v>
      </c>
      <c r="E887" s="1" t="s">
        <v>406</v>
      </c>
      <c r="F887" s="1" t="s">
        <v>407</v>
      </c>
      <c r="G887" s="13" t="s">
        <v>728</v>
      </c>
      <c r="H887" s="5">
        <v>2</v>
      </c>
      <c r="I887" s="5" t="s">
        <v>5</v>
      </c>
      <c r="J887" s="5">
        <v>0</v>
      </c>
      <c r="K887" s="4">
        <f t="shared" si="152"/>
        <v>44740</v>
      </c>
      <c r="L887" s="5">
        <f t="shared" si="153"/>
        <v>6</v>
      </c>
      <c r="M887" s="5">
        <f t="shared" si="154"/>
        <v>2022</v>
      </c>
      <c r="N887" s="7">
        <v>4136</v>
      </c>
      <c r="O887" s="7">
        <f>-N887</f>
        <v>-4136</v>
      </c>
      <c r="P887" s="7">
        <f t="shared" si="151"/>
        <v>0</v>
      </c>
      <c r="Q887" s="8">
        <f t="shared" si="150"/>
        <v>1584672.6500000004</v>
      </c>
      <c r="R887" s="43" t="s">
        <v>5</v>
      </c>
      <c r="S887" s="12" t="s">
        <v>863</v>
      </c>
    </row>
    <row r="888" spans="1:19" x14ac:dyDescent="0.35">
      <c r="A888" s="4">
        <v>44740</v>
      </c>
      <c r="B888" s="5">
        <f t="shared" si="155"/>
        <v>6</v>
      </c>
      <c r="C888" s="5">
        <f t="shared" si="156"/>
        <v>2022</v>
      </c>
      <c r="D888" s="5" t="s">
        <v>855</v>
      </c>
      <c r="E888" s="1" t="s">
        <v>406</v>
      </c>
      <c r="F888" s="1" t="s">
        <v>407</v>
      </c>
      <c r="G888" s="13" t="s">
        <v>716</v>
      </c>
      <c r="H888" s="5">
        <v>2</v>
      </c>
      <c r="I888" s="5" t="s">
        <v>5</v>
      </c>
      <c r="J888" s="5">
        <v>0</v>
      </c>
      <c r="K888" s="4">
        <f t="shared" si="152"/>
        <v>44740</v>
      </c>
      <c r="L888" s="5">
        <f t="shared" si="153"/>
        <v>6</v>
      </c>
      <c r="M888" s="5">
        <f t="shared" si="154"/>
        <v>2022</v>
      </c>
      <c r="N888" s="7">
        <v>1047.5999999999999</v>
      </c>
      <c r="O888" s="7">
        <f>-N888</f>
        <v>-1047.5999999999999</v>
      </c>
      <c r="P888" s="7">
        <f t="shared" si="151"/>
        <v>0</v>
      </c>
      <c r="Q888" s="8">
        <f t="shared" si="150"/>
        <v>1585720.2500000005</v>
      </c>
      <c r="R888" s="43" t="s">
        <v>5</v>
      </c>
      <c r="S888" s="12" t="s">
        <v>863</v>
      </c>
    </row>
    <row r="889" spans="1:19" x14ac:dyDescent="0.35">
      <c r="A889" s="4">
        <v>44740</v>
      </c>
      <c r="B889" s="5">
        <f t="shared" si="155"/>
        <v>6</v>
      </c>
      <c r="C889" s="5">
        <f t="shared" si="156"/>
        <v>2022</v>
      </c>
      <c r="D889" s="5" t="s">
        <v>855</v>
      </c>
      <c r="E889" s="1" t="s">
        <v>406</v>
      </c>
      <c r="F889" s="1" t="s">
        <v>407</v>
      </c>
      <c r="G889" s="13" t="s">
        <v>46</v>
      </c>
      <c r="H889" s="5">
        <v>2</v>
      </c>
      <c r="I889" s="5" t="s">
        <v>5</v>
      </c>
      <c r="J889" s="5">
        <v>0</v>
      </c>
      <c r="K889" s="4">
        <f t="shared" si="152"/>
        <v>44740</v>
      </c>
      <c r="L889" s="5">
        <f t="shared" si="153"/>
        <v>6</v>
      </c>
      <c r="M889" s="5">
        <f t="shared" si="154"/>
        <v>2022</v>
      </c>
      <c r="N889" s="7">
        <v>210</v>
      </c>
      <c r="O889" s="7">
        <f>-N889</f>
        <v>-210</v>
      </c>
      <c r="P889" s="7">
        <f t="shared" si="151"/>
        <v>0</v>
      </c>
      <c r="Q889" s="8">
        <f t="shared" si="150"/>
        <v>1585930.2500000005</v>
      </c>
      <c r="R889" s="43" t="s">
        <v>5</v>
      </c>
      <c r="S889" s="12" t="s">
        <v>863</v>
      </c>
    </row>
    <row r="890" spans="1:19" x14ac:dyDescent="0.35">
      <c r="A890" s="4">
        <v>44740</v>
      </c>
      <c r="B890" s="5">
        <f t="shared" si="155"/>
        <v>6</v>
      </c>
      <c r="C890" s="5">
        <f t="shared" si="156"/>
        <v>2022</v>
      </c>
      <c r="D890" s="5" t="s">
        <v>855</v>
      </c>
      <c r="E890" s="1" t="s">
        <v>406</v>
      </c>
      <c r="F890" s="1" t="s">
        <v>407</v>
      </c>
      <c r="G890" s="13" t="s">
        <v>298</v>
      </c>
      <c r="H890" s="5">
        <v>1</v>
      </c>
      <c r="I890" s="5" t="s">
        <v>5</v>
      </c>
      <c r="J890" s="5">
        <v>0</v>
      </c>
      <c r="K890" s="4">
        <f t="shared" si="152"/>
        <v>44740</v>
      </c>
      <c r="L890" s="5">
        <f t="shared" si="153"/>
        <v>6</v>
      </c>
      <c r="M890" s="5">
        <f t="shared" si="154"/>
        <v>2022</v>
      </c>
      <c r="N890" s="7">
        <v>390</v>
      </c>
      <c r="O890" s="7">
        <f>-N890</f>
        <v>-390</v>
      </c>
      <c r="P890" s="7">
        <f t="shared" si="151"/>
        <v>0</v>
      </c>
      <c r="Q890" s="8">
        <f t="shared" si="150"/>
        <v>1586320.2500000005</v>
      </c>
      <c r="R890" s="43" t="s">
        <v>5</v>
      </c>
      <c r="S890" s="12" t="s">
        <v>863</v>
      </c>
    </row>
    <row r="891" spans="1:19" x14ac:dyDescent="0.35">
      <c r="A891" s="4">
        <v>44740</v>
      </c>
      <c r="B891" s="5">
        <f t="shared" si="155"/>
        <v>6</v>
      </c>
      <c r="C891" s="5">
        <f t="shared" si="156"/>
        <v>2022</v>
      </c>
      <c r="D891" s="5" t="s">
        <v>855</v>
      </c>
      <c r="E891" s="1" t="s">
        <v>406</v>
      </c>
      <c r="F891" s="1" t="s">
        <v>407</v>
      </c>
      <c r="G891" s="13" t="s">
        <v>796</v>
      </c>
      <c r="H891" s="5">
        <v>1</v>
      </c>
      <c r="I891" s="5" t="s">
        <v>5</v>
      </c>
      <c r="J891" s="5">
        <v>0</v>
      </c>
      <c r="K891" s="4">
        <f t="shared" si="152"/>
        <v>44740</v>
      </c>
      <c r="L891" s="5">
        <f t="shared" si="153"/>
        <v>6</v>
      </c>
      <c r="M891" s="5">
        <f t="shared" si="154"/>
        <v>2022</v>
      </c>
      <c r="N891" s="7">
        <v>440</v>
      </c>
      <c r="O891" s="7">
        <f>-N891</f>
        <v>-440</v>
      </c>
      <c r="P891" s="7">
        <f t="shared" si="151"/>
        <v>0</v>
      </c>
      <c r="Q891" s="8">
        <f t="shared" si="150"/>
        <v>1586760.2500000005</v>
      </c>
      <c r="R891" s="43" t="s">
        <v>5</v>
      </c>
      <c r="S891" s="12" t="s">
        <v>863</v>
      </c>
    </row>
    <row r="892" spans="1:19" x14ac:dyDescent="0.35">
      <c r="A892" s="4">
        <v>44741</v>
      </c>
      <c r="B892" s="5">
        <f t="shared" si="155"/>
        <v>6</v>
      </c>
      <c r="C892" s="5">
        <f t="shared" si="156"/>
        <v>2022</v>
      </c>
      <c r="D892" s="5" t="s">
        <v>856</v>
      </c>
      <c r="E892" s="1" t="s">
        <v>63</v>
      </c>
      <c r="F892" s="1" t="s">
        <v>64</v>
      </c>
      <c r="G892" s="13" t="s">
        <v>731</v>
      </c>
      <c r="H892" s="5">
        <v>7</v>
      </c>
      <c r="I892" s="5" t="s">
        <v>50</v>
      </c>
      <c r="J892" s="5">
        <v>120</v>
      </c>
      <c r="K892" s="4">
        <f t="shared" si="152"/>
        <v>44861</v>
      </c>
      <c r="L892" s="5">
        <f t="shared" si="153"/>
        <v>10</v>
      </c>
      <c r="M892" s="5">
        <f t="shared" si="154"/>
        <v>2022</v>
      </c>
      <c r="N892" s="7">
        <v>13860</v>
      </c>
      <c r="P892" s="7">
        <f t="shared" si="151"/>
        <v>13860</v>
      </c>
      <c r="Q892" s="8">
        <f t="shared" si="150"/>
        <v>1600620.2500000005</v>
      </c>
      <c r="R892" s="43" t="s">
        <v>91</v>
      </c>
      <c r="S892" s="12"/>
    </row>
    <row r="893" spans="1:19" x14ac:dyDescent="0.35">
      <c r="A893" s="4">
        <v>44741</v>
      </c>
      <c r="B893" s="5">
        <f t="shared" si="155"/>
        <v>6</v>
      </c>
      <c r="C893" s="5">
        <f t="shared" si="156"/>
        <v>2022</v>
      </c>
      <c r="D893" s="5" t="s">
        <v>856</v>
      </c>
      <c r="E893" s="1" t="s">
        <v>63</v>
      </c>
      <c r="F893" s="1" t="s">
        <v>64</v>
      </c>
      <c r="G893" s="13" t="s">
        <v>663</v>
      </c>
      <c r="H893" s="5">
        <v>10</v>
      </c>
      <c r="I893" s="5" t="s">
        <v>50</v>
      </c>
      <c r="J893" s="5">
        <v>120</v>
      </c>
      <c r="K893" s="4">
        <f t="shared" si="152"/>
        <v>44861</v>
      </c>
      <c r="L893" s="5">
        <f t="shared" si="153"/>
        <v>10</v>
      </c>
      <c r="M893" s="5">
        <f t="shared" si="154"/>
        <v>2022</v>
      </c>
      <c r="N893" s="7">
        <v>2850</v>
      </c>
      <c r="P893" s="7">
        <f t="shared" si="151"/>
        <v>2850</v>
      </c>
      <c r="Q893" s="8">
        <f t="shared" si="150"/>
        <v>1603470.2500000005</v>
      </c>
      <c r="R893" s="43" t="s">
        <v>91</v>
      </c>
      <c r="S893" s="12"/>
    </row>
    <row r="894" spans="1:19" x14ac:dyDescent="0.35">
      <c r="A894" s="4">
        <v>44741</v>
      </c>
      <c r="B894" s="5">
        <f t="shared" si="155"/>
        <v>6</v>
      </c>
      <c r="C894" s="5">
        <f t="shared" si="156"/>
        <v>2022</v>
      </c>
      <c r="D894" s="5" t="s">
        <v>856</v>
      </c>
      <c r="E894" s="1" t="s">
        <v>63</v>
      </c>
      <c r="F894" s="1" t="s">
        <v>64</v>
      </c>
      <c r="G894" s="13" t="s">
        <v>800</v>
      </c>
      <c r="H894" s="5">
        <v>10</v>
      </c>
      <c r="I894" s="5" t="s">
        <v>50</v>
      </c>
      <c r="J894" s="5">
        <v>120</v>
      </c>
      <c r="K894" s="4">
        <f t="shared" si="152"/>
        <v>44861</v>
      </c>
      <c r="L894" s="5">
        <f t="shared" si="153"/>
        <v>10</v>
      </c>
      <c r="M894" s="5">
        <f t="shared" si="154"/>
        <v>2022</v>
      </c>
      <c r="N894" s="7">
        <v>550</v>
      </c>
      <c r="P894" s="7">
        <f t="shared" si="151"/>
        <v>550</v>
      </c>
      <c r="Q894" s="8">
        <f t="shared" si="150"/>
        <v>1604020.2500000005</v>
      </c>
      <c r="R894" s="43" t="s">
        <v>91</v>
      </c>
      <c r="S894" s="12"/>
    </row>
    <row r="895" spans="1:19" x14ac:dyDescent="0.35">
      <c r="A895" s="4">
        <v>44741</v>
      </c>
      <c r="B895" s="5">
        <f t="shared" si="155"/>
        <v>6</v>
      </c>
      <c r="C895" s="5">
        <f t="shared" si="156"/>
        <v>2022</v>
      </c>
      <c r="D895" s="5" t="s">
        <v>856</v>
      </c>
      <c r="E895" s="1" t="s">
        <v>63</v>
      </c>
      <c r="F895" s="1" t="s">
        <v>64</v>
      </c>
      <c r="G895" s="13" t="s">
        <v>46</v>
      </c>
      <c r="H895" s="5">
        <v>4</v>
      </c>
      <c r="I895" s="5" t="s">
        <v>50</v>
      </c>
      <c r="J895" s="5">
        <v>120</v>
      </c>
      <c r="K895" s="4">
        <f t="shared" si="152"/>
        <v>44861</v>
      </c>
      <c r="L895" s="5">
        <f t="shared" si="153"/>
        <v>10</v>
      </c>
      <c r="M895" s="5">
        <f t="shared" si="154"/>
        <v>2022</v>
      </c>
      <c r="N895" s="7">
        <v>420</v>
      </c>
      <c r="P895" s="7">
        <f t="shared" si="151"/>
        <v>420</v>
      </c>
      <c r="Q895" s="8">
        <f t="shared" si="150"/>
        <v>1604440.2500000005</v>
      </c>
      <c r="R895" s="43" t="s">
        <v>91</v>
      </c>
      <c r="S895" s="12"/>
    </row>
    <row r="896" spans="1:19" x14ac:dyDescent="0.35">
      <c r="A896" s="4">
        <v>44741</v>
      </c>
      <c r="B896" s="5">
        <f t="shared" si="155"/>
        <v>6</v>
      </c>
      <c r="C896" s="5">
        <f t="shared" si="156"/>
        <v>2022</v>
      </c>
      <c r="D896" s="5" t="s">
        <v>856</v>
      </c>
      <c r="E896" s="1" t="s">
        <v>63</v>
      </c>
      <c r="F896" s="1" t="s">
        <v>64</v>
      </c>
      <c r="G896" s="13" t="s">
        <v>623</v>
      </c>
      <c r="H896" s="5">
        <v>1</v>
      </c>
      <c r="I896" s="5" t="s">
        <v>50</v>
      </c>
      <c r="J896" s="5">
        <v>120</v>
      </c>
      <c r="K896" s="4">
        <f t="shared" si="152"/>
        <v>44861</v>
      </c>
      <c r="L896" s="5">
        <f t="shared" si="153"/>
        <v>10</v>
      </c>
      <c r="M896" s="5">
        <f t="shared" si="154"/>
        <v>2022</v>
      </c>
      <c r="N896" s="7">
        <v>395</v>
      </c>
      <c r="P896" s="7">
        <f t="shared" si="151"/>
        <v>395</v>
      </c>
      <c r="Q896" s="8">
        <f t="shared" si="150"/>
        <v>1604835.2500000005</v>
      </c>
      <c r="R896" s="43" t="s">
        <v>91</v>
      </c>
      <c r="S896" s="12"/>
    </row>
    <row r="897" spans="1:19" x14ac:dyDescent="0.35">
      <c r="A897" s="4">
        <v>44741</v>
      </c>
      <c r="B897" s="5">
        <f t="shared" si="155"/>
        <v>6</v>
      </c>
      <c r="C897" s="5">
        <f t="shared" si="156"/>
        <v>2022</v>
      </c>
      <c r="D897" s="5" t="s">
        <v>856</v>
      </c>
      <c r="E897" s="1" t="s">
        <v>63</v>
      </c>
      <c r="F897" s="1" t="s">
        <v>64</v>
      </c>
      <c r="G897" s="13" t="s">
        <v>796</v>
      </c>
      <c r="H897" s="5">
        <v>1</v>
      </c>
      <c r="I897" s="5" t="s">
        <v>50</v>
      </c>
      <c r="J897" s="5">
        <v>120</v>
      </c>
      <c r="K897" s="4">
        <f t="shared" si="152"/>
        <v>44861</v>
      </c>
      <c r="L897" s="5">
        <f t="shared" si="153"/>
        <v>10</v>
      </c>
      <c r="M897" s="5">
        <f t="shared" si="154"/>
        <v>2022</v>
      </c>
      <c r="N897" s="7">
        <v>440</v>
      </c>
      <c r="P897" s="7">
        <f t="shared" si="151"/>
        <v>440</v>
      </c>
      <c r="Q897" s="8">
        <f t="shared" si="150"/>
        <v>1605275.2500000005</v>
      </c>
      <c r="R897" s="43" t="s">
        <v>91</v>
      </c>
      <c r="S897" s="12"/>
    </row>
    <row r="898" spans="1:19" x14ac:dyDescent="0.35">
      <c r="A898" s="4">
        <v>44743</v>
      </c>
      <c r="B898" s="5">
        <f t="shared" si="155"/>
        <v>7</v>
      </c>
      <c r="C898" s="5">
        <f t="shared" si="156"/>
        <v>2022</v>
      </c>
      <c r="D898" s="5" t="s">
        <v>865</v>
      </c>
      <c r="E898" s="1" t="s">
        <v>61</v>
      </c>
      <c r="F898" s="1" t="s">
        <v>60</v>
      </c>
      <c r="G898" s="126" t="s">
        <v>716</v>
      </c>
      <c r="H898" s="5">
        <v>3</v>
      </c>
      <c r="I898" s="5" t="s">
        <v>51</v>
      </c>
      <c r="J898" s="5">
        <v>60</v>
      </c>
      <c r="K898" s="4">
        <f t="shared" si="152"/>
        <v>44803</v>
      </c>
      <c r="L898" s="5">
        <f t="shared" si="153"/>
        <v>8</v>
      </c>
      <c r="M898" s="5">
        <f t="shared" si="154"/>
        <v>2022</v>
      </c>
      <c r="N898" s="7">
        <v>1539</v>
      </c>
      <c r="P898" s="7">
        <f t="shared" si="151"/>
        <v>1539</v>
      </c>
      <c r="Q898" s="8">
        <f t="shared" si="150"/>
        <v>1606814.2500000005</v>
      </c>
      <c r="R898" s="43" t="s">
        <v>91</v>
      </c>
      <c r="S898" s="12"/>
    </row>
    <row r="899" spans="1:19" x14ac:dyDescent="0.35">
      <c r="A899" s="4">
        <v>44754</v>
      </c>
      <c r="B899" s="5">
        <f t="shared" si="155"/>
        <v>7</v>
      </c>
      <c r="C899" s="5">
        <f t="shared" si="156"/>
        <v>2022</v>
      </c>
      <c r="D899" s="5" t="s">
        <v>866</v>
      </c>
      <c r="E899" s="1" t="s">
        <v>406</v>
      </c>
      <c r="F899" s="1" t="s">
        <v>407</v>
      </c>
      <c r="G899" s="13" t="s">
        <v>728</v>
      </c>
      <c r="H899" s="5">
        <v>2</v>
      </c>
      <c r="I899" s="5" t="s">
        <v>5</v>
      </c>
      <c r="J899" s="5">
        <v>0</v>
      </c>
      <c r="K899" s="4">
        <f t="shared" si="152"/>
        <v>44754</v>
      </c>
      <c r="L899" s="5">
        <f t="shared" si="153"/>
        <v>7</v>
      </c>
      <c r="M899" s="5">
        <f t="shared" si="154"/>
        <v>2022</v>
      </c>
      <c r="N899" s="7">
        <v>4136</v>
      </c>
      <c r="O899" s="7">
        <f>-N899</f>
        <v>-4136</v>
      </c>
      <c r="P899" s="7">
        <f t="shared" si="151"/>
        <v>0</v>
      </c>
      <c r="Q899" s="8">
        <f t="shared" ref="Q899:Q962" si="157">SUM(Q898+N899)</f>
        <v>1610950.2500000005</v>
      </c>
      <c r="R899" s="43" t="s">
        <v>5</v>
      </c>
      <c r="S899" s="12" t="s">
        <v>887</v>
      </c>
    </row>
    <row r="900" spans="1:19" x14ac:dyDescent="0.35">
      <c r="A900" s="4">
        <v>44754</v>
      </c>
      <c r="B900" s="5">
        <f t="shared" si="155"/>
        <v>7</v>
      </c>
      <c r="C900" s="5">
        <f t="shared" si="156"/>
        <v>2022</v>
      </c>
      <c r="D900" s="5" t="s">
        <v>866</v>
      </c>
      <c r="E900" s="1" t="s">
        <v>406</v>
      </c>
      <c r="F900" s="1" t="s">
        <v>407</v>
      </c>
      <c r="G900" s="13" t="s">
        <v>716</v>
      </c>
      <c r="H900" s="5">
        <v>2</v>
      </c>
      <c r="I900" s="5" t="s">
        <v>5</v>
      </c>
      <c r="J900" s="5">
        <v>0</v>
      </c>
      <c r="K900" s="4">
        <f t="shared" si="152"/>
        <v>44754</v>
      </c>
      <c r="L900" s="5">
        <f t="shared" si="153"/>
        <v>7</v>
      </c>
      <c r="M900" s="5">
        <f t="shared" si="154"/>
        <v>2022</v>
      </c>
      <c r="N900" s="7">
        <v>1047.5999999999999</v>
      </c>
      <c r="O900" s="7">
        <f>-N900</f>
        <v>-1047.5999999999999</v>
      </c>
      <c r="P900" s="7">
        <f t="shared" si="151"/>
        <v>0</v>
      </c>
      <c r="Q900" s="8">
        <f t="shared" si="157"/>
        <v>1611997.8500000006</v>
      </c>
      <c r="R900" s="43" t="s">
        <v>5</v>
      </c>
      <c r="S900" s="12" t="s">
        <v>887</v>
      </c>
    </row>
    <row r="901" spans="1:19" x14ac:dyDescent="0.35">
      <c r="A901" s="4">
        <v>44756</v>
      </c>
      <c r="B901" s="5">
        <f t="shared" si="155"/>
        <v>7</v>
      </c>
      <c r="C901" s="5">
        <f t="shared" si="156"/>
        <v>2022</v>
      </c>
      <c r="D901" s="5" t="s">
        <v>867</v>
      </c>
      <c r="E901" s="1" t="s">
        <v>415</v>
      </c>
      <c r="F901" s="1" t="s">
        <v>416</v>
      </c>
      <c r="G901" s="13" t="s">
        <v>725</v>
      </c>
      <c r="H901" s="5">
        <v>4</v>
      </c>
      <c r="I901" s="5" t="s">
        <v>5</v>
      </c>
      <c r="J901" s="5">
        <v>0</v>
      </c>
      <c r="K901" s="4">
        <f t="shared" si="152"/>
        <v>44756</v>
      </c>
      <c r="L901" s="5">
        <f t="shared" si="153"/>
        <v>7</v>
      </c>
      <c r="M901" s="5">
        <f t="shared" si="154"/>
        <v>2022</v>
      </c>
      <c r="N901" s="7">
        <v>8272</v>
      </c>
      <c r="P901" s="7">
        <f t="shared" si="151"/>
        <v>8272</v>
      </c>
      <c r="Q901" s="8">
        <f t="shared" si="157"/>
        <v>1620269.8500000006</v>
      </c>
      <c r="R901" s="43" t="s">
        <v>5</v>
      </c>
      <c r="S901" s="12"/>
    </row>
    <row r="902" spans="1:19" x14ac:dyDescent="0.35">
      <c r="A902" s="4">
        <v>44756</v>
      </c>
      <c r="B902" s="5">
        <f t="shared" si="155"/>
        <v>7</v>
      </c>
      <c r="C902" s="5">
        <f t="shared" si="156"/>
        <v>2022</v>
      </c>
      <c r="D902" s="5" t="s">
        <v>867</v>
      </c>
      <c r="E902" s="1" t="s">
        <v>415</v>
      </c>
      <c r="F902" s="1" t="s">
        <v>416</v>
      </c>
      <c r="G902" s="13" t="s">
        <v>663</v>
      </c>
      <c r="H902" s="5">
        <v>9</v>
      </c>
      <c r="I902" s="5" t="s">
        <v>5</v>
      </c>
      <c r="J902" s="5">
        <v>0</v>
      </c>
      <c r="K902" s="4">
        <f t="shared" si="152"/>
        <v>44756</v>
      </c>
      <c r="L902" s="5">
        <f t="shared" si="153"/>
        <v>7</v>
      </c>
      <c r="M902" s="5">
        <f t="shared" si="154"/>
        <v>2022</v>
      </c>
      <c r="N902" s="7">
        <v>2646</v>
      </c>
      <c r="P902" s="7">
        <f t="shared" si="151"/>
        <v>2646</v>
      </c>
      <c r="Q902" s="8">
        <f t="shared" si="157"/>
        <v>1622915.8500000006</v>
      </c>
      <c r="R902" s="43" t="s">
        <v>5</v>
      </c>
      <c r="S902" s="12"/>
    </row>
    <row r="903" spans="1:19" x14ac:dyDescent="0.35">
      <c r="A903" s="4">
        <v>44756</v>
      </c>
      <c r="B903" s="5">
        <f t="shared" si="155"/>
        <v>7</v>
      </c>
      <c r="C903" s="5">
        <f t="shared" si="156"/>
        <v>2022</v>
      </c>
      <c r="D903" s="5" t="s">
        <v>867</v>
      </c>
      <c r="E903" s="1" t="s">
        <v>415</v>
      </c>
      <c r="F903" s="1" t="s">
        <v>416</v>
      </c>
      <c r="G903" s="13" t="s">
        <v>801</v>
      </c>
      <c r="H903" s="5">
        <v>5</v>
      </c>
      <c r="I903" s="5" t="s">
        <v>5</v>
      </c>
      <c r="J903" s="5">
        <v>0</v>
      </c>
      <c r="K903" s="4">
        <f t="shared" si="152"/>
        <v>44756</v>
      </c>
      <c r="L903" s="5">
        <f t="shared" si="153"/>
        <v>7</v>
      </c>
      <c r="M903" s="5">
        <f t="shared" si="154"/>
        <v>2022</v>
      </c>
      <c r="N903" s="7">
        <v>1687.5</v>
      </c>
      <c r="P903" s="7">
        <f t="shared" si="151"/>
        <v>1687.5</v>
      </c>
      <c r="Q903" s="8">
        <f t="shared" si="157"/>
        <v>1624603.3500000006</v>
      </c>
      <c r="R903" s="43" t="s">
        <v>5</v>
      </c>
      <c r="S903" s="12"/>
    </row>
    <row r="904" spans="1:19" x14ac:dyDescent="0.35">
      <c r="A904" s="4">
        <v>44756</v>
      </c>
      <c r="B904" s="5">
        <f t="shared" si="155"/>
        <v>7</v>
      </c>
      <c r="C904" s="5">
        <f t="shared" si="156"/>
        <v>2022</v>
      </c>
      <c r="D904" s="5" t="s">
        <v>867</v>
      </c>
      <c r="E904" s="1" t="s">
        <v>415</v>
      </c>
      <c r="F904" s="1" t="s">
        <v>416</v>
      </c>
      <c r="G904" s="13" t="s">
        <v>800</v>
      </c>
      <c r="H904" s="5">
        <v>4</v>
      </c>
      <c r="I904" s="5" t="s">
        <v>5</v>
      </c>
      <c r="J904" s="5">
        <v>0</v>
      </c>
      <c r="K904" s="4">
        <f t="shared" si="152"/>
        <v>44756</v>
      </c>
      <c r="L904" s="5">
        <f t="shared" si="153"/>
        <v>7</v>
      </c>
      <c r="M904" s="5">
        <f t="shared" si="154"/>
        <v>2022</v>
      </c>
      <c r="N904" s="7">
        <v>250</v>
      </c>
      <c r="P904" s="7">
        <f t="shared" si="151"/>
        <v>250</v>
      </c>
      <c r="Q904" s="8">
        <f t="shared" si="157"/>
        <v>1624853.3500000006</v>
      </c>
      <c r="R904" s="43" t="s">
        <v>5</v>
      </c>
      <c r="S904" s="12"/>
    </row>
    <row r="905" spans="1:19" x14ac:dyDescent="0.35">
      <c r="A905" s="4">
        <v>44756</v>
      </c>
      <c r="B905" s="5">
        <f t="shared" si="155"/>
        <v>7</v>
      </c>
      <c r="C905" s="5">
        <f t="shared" si="156"/>
        <v>2022</v>
      </c>
      <c r="D905" s="5" t="s">
        <v>870</v>
      </c>
      <c r="E905" s="1" t="s">
        <v>869</v>
      </c>
      <c r="F905" s="1" t="s">
        <v>868</v>
      </c>
      <c r="G905" s="13" t="s">
        <v>725</v>
      </c>
      <c r="H905" s="5">
        <v>2</v>
      </c>
      <c r="I905" s="5" t="s">
        <v>5</v>
      </c>
      <c r="J905" s="5">
        <v>0</v>
      </c>
      <c r="K905" s="4">
        <f t="shared" si="152"/>
        <v>44756</v>
      </c>
      <c r="L905" s="5">
        <f t="shared" si="153"/>
        <v>7</v>
      </c>
      <c r="M905" s="5">
        <f t="shared" si="154"/>
        <v>2022</v>
      </c>
      <c r="N905" s="7">
        <v>4004</v>
      </c>
      <c r="O905" s="7">
        <f t="shared" ref="O905:O912" si="158">-N905</f>
        <v>-4004</v>
      </c>
      <c r="P905" s="7">
        <f t="shared" si="151"/>
        <v>0</v>
      </c>
      <c r="Q905" s="8">
        <f t="shared" si="157"/>
        <v>1628857.3500000006</v>
      </c>
      <c r="R905" s="43" t="s">
        <v>5</v>
      </c>
      <c r="S905" s="12" t="s">
        <v>933</v>
      </c>
    </row>
    <row r="906" spans="1:19" x14ac:dyDescent="0.35">
      <c r="A906" s="4">
        <v>44756</v>
      </c>
      <c r="B906" s="5">
        <f t="shared" si="155"/>
        <v>7</v>
      </c>
      <c r="C906" s="5">
        <f t="shared" si="156"/>
        <v>2022</v>
      </c>
      <c r="D906" s="5" t="s">
        <v>870</v>
      </c>
      <c r="E906" s="1" t="s">
        <v>869</v>
      </c>
      <c r="F906" s="1" t="s">
        <v>868</v>
      </c>
      <c r="G906" s="13" t="s">
        <v>716</v>
      </c>
      <c r="H906" s="5">
        <v>2</v>
      </c>
      <c r="I906" s="5" t="s">
        <v>5</v>
      </c>
      <c r="J906" s="5">
        <v>0</v>
      </c>
      <c r="K906" s="4">
        <f t="shared" si="152"/>
        <v>44756</v>
      </c>
      <c r="L906" s="5">
        <f t="shared" si="153"/>
        <v>7</v>
      </c>
      <c r="M906" s="5">
        <f t="shared" si="154"/>
        <v>2022</v>
      </c>
      <c r="N906" s="7">
        <v>1015.2</v>
      </c>
      <c r="O906" s="7">
        <f t="shared" si="158"/>
        <v>-1015.2</v>
      </c>
      <c r="P906" s="7">
        <f t="shared" si="151"/>
        <v>0</v>
      </c>
      <c r="Q906" s="8">
        <f t="shared" si="157"/>
        <v>1629872.5500000005</v>
      </c>
      <c r="R906" s="43" t="s">
        <v>5</v>
      </c>
      <c r="S906" s="12" t="s">
        <v>933</v>
      </c>
    </row>
    <row r="907" spans="1:19" x14ac:dyDescent="0.35">
      <c r="A907" s="4">
        <v>44756</v>
      </c>
      <c r="B907" s="5">
        <f t="shared" si="155"/>
        <v>7</v>
      </c>
      <c r="C907" s="5">
        <f t="shared" si="156"/>
        <v>2022</v>
      </c>
      <c r="D907" s="5" t="s">
        <v>870</v>
      </c>
      <c r="E907" s="1" t="s">
        <v>869</v>
      </c>
      <c r="F907" s="1" t="s">
        <v>868</v>
      </c>
      <c r="G907" s="13" t="s">
        <v>801</v>
      </c>
      <c r="H907" s="5">
        <v>3</v>
      </c>
      <c r="I907" s="5" t="s">
        <v>5</v>
      </c>
      <c r="J907" s="5">
        <v>0</v>
      </c>
      <c r="K907" s="4">
        <f t="shared" si="152"/>
        <v>44756</v>
      </c>
      <c r="L907" s="5">
        <f t="shared" si="153"/>
        <v>7</v>
      </c>
      <c r="M907" s="5">
        <f t="shared" si="154"/>
        <v>2022</v>
      </c>
      <c r="N907" s="7">
        <v>945</v>
      </c>
      <c r="O907" s="7">
        <f t="shared" si="158"/>
        <v>-945</v>
      </c>
      <c r="P907" s="7">
        <f t="shared" si="151"/>
        <v>0</v>
      </c>
      <c r="Q907" s="8">
        <f t="shared" si="157"/>
        <v>1630817.5500000005</v>
      </c>
      <c r="R907" s="43" t="s">
        <v>5</v>
      </c>
      <c r="S907" s="12" t="s">
        <v>933</v>
      </c>
    </row>
    <row r="908" spans="1:19" x14ac:dyDescent="0.35">
      <c r="A908" s="4">
        <v>44756</v>
      </c>
      <c r="B908" s="5">
        <f t="shared" si="155"/>
        <v>7</v>
      </c>
      <c r="C908" s="5">
        <f t="shared" si="156"/>
        <v>2022</v>
      </c>
      <c r="D908" s="5" t="s">
        <v>870</v>
      </c>
      <c r="E908" s="1" t="s">
        <v>869</v>
      </c>
      <c r="F908" s="1" t="s">
        <v>868</v>
      </c>
      <c r="G908" s="13" t="s">
        <v>871</v>
      </c>
      <c r="H908" s="5">
        <v>2</v>
      </c>
      <c r="I908" s="5" t="s">
        <v>5</v>
      </c>
      <c r="J908" s="5">
        <v>0</v>
      </c>
      <c r="K908" s="4">
        <f t="shared" si="152"/>
        <v>44756</v>
      </c>
      <c r="L908" s="5">
        <f t="shared" si="153"/>
        <v>7</v>
      </c>
      <c r="M908" s="5">
        <f t="shared" si="154"/>
        <v>2022</v>
      </c>
      <c r="N908" s="7">
        <v>320</v>
      </c>
      <c r="O908" s="7">
        <f t="shared" si="158"/>
        <v>-320</v>
      </c>
      <c r="P908" s="7">
        <f t="shared" si="151"/>
        <v>0</v>
      </c>
      <c r="Q908" s="8">
        <f t="shared" si="157"/>
        <v>1631137.5500000005</v>
      </c>
      <c r="R908" s="43" t="s">
        <v>5</v>
      </c>
      <c r="S908" s="12" t="s">
        <v>933</v>
      </c>
    </row>
    <row r="909" spans="1:19" x14ac:dyDescent="0.35">
      <c r="A909" s="4">
        <v>44756</v>
      </c>
      <c r="B909" s="5">
        <f t="shared" si="155"/>
        <v>7</v>
      </c>
      <c r="C909" s="5">
        <f t="shared" si="156"/>
        <v>2022</v>
      </c>
      <c r="D909" s="5" t="s">
        <v>870</v>
      </c>
      <c r="E909" s="1" t="s">
        <v>869</v>
      </c>
      <c r="F909" s="1" t="s">
        <v>868</v>
      </c>
      <c r="G909" s="13" t="s">
        <v>675</v>
      </c>
      <c r="H909" s="5">
        <v>1</v>
      </c>
      <c r="I909" s="5" t="s">
        <v>5</v>
      </c>
      <c r="J909" s="5">
        <v>0</v>
      </c>
      <c r="K909" s="4">
        <f t="shared" si="152"/>
        <v>44756</v>
      </c>
      <c r="L909" s="5">
        <f t="shared" si="153"/>
        <v>7</v>
      </c>
      <c r="M909" s="5">
        <f t="shared" si="154"/>
        <v>2022</v>
      </c>
      <c r="N909" s="7">
        <v>90</v>
      </c>
      <c r="O909" s="7">
        <f t="shared" si="158"/>
        <v>-90</v>
      </c>
      <c r="P909" s="7">
        <f t="shared" si="151"/>
        <v>0</v>
      </c>
      <c r="Q909" s="8">
        <f t="shared" si="157"/>
        <v>1631227.5500000005</v>
      </c>
      <c r="R909" s="43" t="s">
        <v>5</v>
      </c>
      <c r="S909" s="12" t="s">
        <v>933</v>
      </c>
    </row>
    <row r="910" spans="1:19" x14ac:dyDescent="0.35">
      <c r="A910" s="4">
        <v>44756</v>
      </c>
      <c r="B910" s="5">
        <f t="shared" si="155"/>
        <v>7</v>
      </c>
      <c r="C910" s="5">
        <f t="shared" si="156"/>
        <v>2022</v>
      </c>
      <c r="D910" s="5" t="s">
        <v>870</v>
      </c>
      <c r="E910" s="1" t="s">
        <v>869</v>
      </c>
      <c r="F910" s="1" t="s">
        <v>868</v>
      </c>
      <c r="G910" s="13" t="s">
        <v>872</v>
      </c>
      <c r="H910" s="5">
        <v>1</v>
      </c>
      <c r="I910" s="5" t="s">
        <v>5</v>
      </c>
      <c r="J910" s="5">
        <v>0</v>
      </c>
      <c r="K910" s="4">
        <f t="shared" si="152"/>
        <v>44756</v>
      </c>
      <c r="L910" s="5">
        <f t="shared" si="153"/>
        <v>7</v>
      </c>
      <c r="M910" s="5">
        <f t="shared" si="154"/>
        <v>2022</v>
      </c>
      <c r="N910" s="7">
        <v>500</v>
      </c>
      <c r="O910" s="7">
        <f t="shared" si="158"/>
        <v>-500</v>
      </c>
      <c r="P910" s="7">
        <f t="shared" si="151"/>
        <v>0</v>
      </c>
      <c r="Q910" s="8">
        <f t="shared" si="157"/>
        <v>1631727.5500000005</v>
      </c>
      <c r="R910" s="43" t="s">
        <v>5</v>
      </c>
      <c r="S910" s="12" t="s">
        <v>933</v>
      </c>
    </row>
    <row r="911" spans="1:19" x14ac:dyDescent="0.35">
      <c r="A911" s="4">
        <v>44756</v>
      </c>
      <c r="B911" s="5">
        <f t="shared" si="155"/>
        <v>7</v>
      </c>
      <c r="C911" s="5">
        <f t="shared" si="156"/>
        <v>2022</v>
      </c>
      <c r="D911" s="5" t="s">
        <v>870</v>
      </c>
      <c r="E911" s="1" t="s">
        <v>869</v>
      </c>
      <c r="F911" s="1" t="s">
        <v>868</v>
      </c>
      <c r="G911" s="13" t="s">
        <v>873</v>
      </c>
      <c r="H911" s="5">
        <v>1</v>
      </c>
      <c r="I911" s="5" t="s">
        <v>5</v>
      </c>
      <c r="J911" s="5">
        <v>0</v>
      </c>
      <c r="K911" s="4">
        <f t="shared" si="152"/>
        <v>44756</v>
      </c>
      <c r="L911" s="5">
        <f t="shared" si="153"/>
        <v>7</v>
      </c>
      <c r="M911" s="5">
        <f t="shared" si="154"/>
        <v>2022</v>
      </c>
      <c r="N911" s="7">
        <v>170</v>
      </c>
      <c r="O911" s="7">
        <f t="shared" si="158"/>
        <v>-170</v>
      </c>
      <c r="P911" s="7">
        <f t="shared" si="151"/>
        <v>0</v>
      </c>
      <c r="Q911" s="8">
        <f t="shared" si="157"/>
        <v>1631897.5500000005</v>
      </c>
      <c r="R911" s="43" t="s">
        <v>5</v>
      </c>
      <c r="S911" s="12" t="s">
        <v>933</v>
      </c>
    </row>
    <row r="912" spans="1:19" x14ac:dyDescent="0.35">
      <c r="A912" s="4">
        <v>44756</v>
      </c>
      <c r="B912" s="5">
        <f t="shared" si="155"/>
        <v>7</v>
      </c>
      <c r="C912" s="5">
        <f t="shared" si="156"/>
        <v>2022</v>
      </c>
      <c r="D912" s="5" t="s">
        <v>870</v>
      </c>
      <c r="E912" s="1" t="s">
        <v>869</v>
      </c>
      <c r="F912" s="1" t="s">
        <v>868</v>
      </c>
      <c r="G912" s="13" t="s">
        <v>874</v>
      </c>
      <c r="H912" s="5">
        <v>6</v>
      </c>
      <c r="I912" s="5" t="s">
        <v>5</v>
      </c>
      <c r="J912" s="5">
        <v>0</v>
      </c>
      <c r="K912" s="4">
        <f t="shared" si="152"/>
        <v>44756</v>
      </c>
      <c r="L912" s="5">
        <f t="shared" si="153"/>
        <v>7</v>
      </c>
      <c r="M912" s="5">
        <f t="shared" si="154"/>
        <v>2022</v>
      </c>
      <c r="N912" s="7">
        <v>1524</v>
      </c>
      <c r="O912" s="7">
        <f t="shared" si="158"/>
        <v>-1524</v>
      </c>
      <c r="P912" s="7">
        <f t="shared" si="151"/>
        <v>0</v>
      </c>
      <c r="Q912" s="8">
        <f t="shared" si="157"/>
        <v>1633421.5500000005</v>
      </c>
      <c r="R912" s="43" t="s">
        <v>5</v>
      </c>
      <c r="S912" s="12" t="s">
        <v>933</v>
      </c>
    </row>
    <row r="913" spans="1:19" x14ac:dyDescent="0.35">
      <c r="A913" s="4">
        <v>44760</v>
      </c>
      <c r="B913" s="5">
        <f t="shared" si="155"/>
        <v>7</v>
      </c>
      <c r="C913" s="5">
        <f t="shared" si="156"/>
        <v>2022</v>
      </c>
      <c r="D913" s="5" t="s">
        <v>875</v>
      </c>
      <c r="E913" s="1" t="s">
        <v>415</v>
      </c>
      <c r="F913" s="1" t="s">
        <v>416</v>
      </c>
      <c r="G913" s="13" t="s">
        <v>725</v>
      </c>
      <c r="H913" s="5">
        <v>2</v>
      </c>
      <c r="I913" s="5" t="s">
        <v>5</v>
      </c>
      <c r="J913" s="5">
        <v>0</v>
      </c>
      <c r="K913" s="4">
        <f t="shared" si="152"/>
        <v>44760</v>
      </c>
      <c r="L913" s="5">
        <f t="shared" si="153"/>
        <v>7</v>
      </c>
      <c r="M913" s="5">
        <f t="shared" si="154"/>
        <v>2022</v>
      </c>
      <c r="N913" s="7">
        <v>4136</v>
      </c>
      <c r="P913" s="7">
        <f t="shared" si="151"/>
        <v>4136</v>
      </c>
      <c r="Q913" s="8">
        <f t="shared" si="157"/>
        <v>1637557.5500000005</v>
      </c>
      <c r="R913" s="43" t="s">
        <v>5</v>
      </c>
      <c r="S913" s="12"/>
    </row>
    <row r="914" spans="1:19" x14ac:dyDescent="0.35">
      <c r="A914" s="4">
        <v>44760</v>
      </c>
      <c r="B914" s="5">
        <f t="shared" si="155"/>
        <v>7</v>
      </c>
      <c r="C914" s="5">
        <f t="shared" si="156"/>
        <v>2022</v>
      </c>
      <c r="D914" s="5" t="s">
        <v>875</v>
      </c>
      <c r="E914" s="1" t="s">
        <v>415</v>
      </c>
      <c r="F914" s="1" t="s">
        <v>416</v>
      </c>
      <c r="G914" s="13" t="s">
        <v>663</v>
      </c>
      <c r="H914" s="5">
        <v>8</v>
      </c>
      <c r="I914" s="5" t="s">
        <v>5</v>
      </c>
      <c r="J914" s="5">
        <v>0</v>
      </c>
      <c r="K914" s="4">
        <f t="shared" si="152"/>
        <v>44760</v>
      </c>
      <c r="L914" s="5">
        <f t="shared" si="153"/>
        <v>7</v>
      </c>
      <c r="M914" s="5">
        <f t="shared" si="154"/>
        <v>2022</v>
      </c>
      <c r="N914" s="7">
        <v>2352</v>
      </c>
      <c r="P914" s="7">
        <f t="shared" si="151"/>
        <v>2352</v>
      </c>
      <c r="Q914" s="8">
        <f t="shared" si="157"/>
        <v>1639909.5500000005</v>
      </c>
      <c r="R914" s="43" t="s">
        <v>5</v>
      </c>
      <c r="S914" s="12"/>
    </row>
    <row r="915" spans="1:19" x14ac:dyDescent="0.35">
      <c r="A915" s="4">
        <v>44760</v>
      </c>
      <c r="B915" s="5">
        <f t="shared" si="155"/>
        <v>7</v>
      </c>
      <c r="C915" s="5">
        <f t="shared" si="156"/>
        <v>2022</v>
      </c>
      <c r="D915" s="5" t="s">
        <v>875</v>
      </c>
      <c r="E915" s="1" t="s">
        <v>415</v>
      </c>
      <c r="F915" s="1" t="s">
        <v>416</v>
      </c>
      <c r="G915" s="13" t="s">
        <v>787</v>
      </c>
      <c r="H915" s="5">
        <v>4</v>
      </c>
      <c r="I915" s="5" t="s">
        <v>5</v>
      </c>
      <c r="J915" s="5">
        <v>0</v>
      </c>
      <c r="K915" s="4">
        <f t="shared" si="152"/>
        <v>44760</v>
      </c>
      <c r="L915" s="5">
        <f t="shared" si="153"/>
        <v>7</v>
      </c>
      <c r="M915" s="5">
        <f t="shared" si="154"/>
        <v>2022</v>
      </c>
      <c r="N915" s="7">
        <v>1200</v>
      </c>
      <c r="P915" s="7">
        <f t="shared" si="151"/>
        <v>1200</v>
      </c>
      <c r="Q915" s="8">
        <f t="shared" si="157"/>
        <v>1641109.5500000005</v>
      </c>
      <c r="R915" s="43" t="s">
        <v>5</v>
      </c>
      <c r="S915" s="12"/>
    </row>
    <row r="916" spans="1:19" x14ac:dyDescent="0.35">
      <c r="A916" s="4">
        <v>44760</v>
      </c>
      <c r="B916" s="5">
        <f t="shared" si="155"/>
        <v>7</v>
      </c>
      <c r="C916" s="5">
        <f t="shared" si="156"/>
        <v>2022</v>
      </c>
      <c r="D916" s="5" t="s">
        <v>875</v>
      </c>
      <c r="E916" s="1" t="s">
        <v>415</v>
      </c>
      <c r="F916" s="1" t="s">
        <v>416</v>
      </c>
      <c r="G916" s="13" t="s">
        <v>800</v>
      </c>
      <c r="H916" s="5">
        <v>2</v>
      </c>
      <c r="I916" s="5" t="s">
        <v>5</v>
      </c>
      <c r="J916" s="5">
        <v>0</v>
      </c>
      <c r="K916" s="4">
        <f t="shared" si="152"/>
        <v>44760</v>
      </c>
      <c r="L916" s="5">
        <f t="shared" si="153"/>
        <v>7</v>
      </c>
      <c r="M916" s="5">
        <f t="shared" si="154"/>
        <v>2022</v>
      </c>
      <c r="N916" s="7">
        <v>125</v>
      </c>
      <c r="P916" s="7">
        <f t="shared" si="151"/>
        <v>125</v>
      </c>
      <c r="Q916" s="8">
        <f t="shared" si="157"/>
        <v>1641234.5500000005</v>
      </c>
      <c r="R916" s="43" t="s">
        <v>5</v>
      </c>
      <c r="S916" s="12"/>
    </row>
    <row r="917" spans="1:19" x14ac:dyDescent="0.35">
      <c r="A917" s="4">
        <v>44760</v>
      </c>
      <c r="B917" s="5">
        <f t="shared" si="155"/>
        <v>7</v>
      </c>
      <c r="C917" s="5">
        <f t="shared" si="156"/>
        <v>2022</v>
      </c>
      <c r="D917" s="5" t="s">
        <v>875</v>
      </c>
      <c r="E917" s="1" t="s">
        <v>415</v>
      </c>
      <c r="F917" s="1" t="s">
        <v>416</v>
      </c>
      <c r="G917" s="13" t="s">
        <v>668</v>
      </c>
      <c r="H917" s="5">
        <v>1</v>
      </c>
      <c r="I917" s="5" t="s">
        <v>5</v>
      </c>
      <c r="J917" s="5">
        <v>0</v>
      </c>
      <c r="K917" s="4">
        <f t="shared" si="152"/>
        <v>44760</v>
      </c>
      <c r="L917" s="5">
        <f t="shared" si="153"/>
        <v>7</v>
      </c>
      <c r="M917" s="5">
        <f t="shared" si="154"/>
        <v>2022</v>
      </c>
      <c r="N917" s="7">
        <v>1000</v>
      </c>
      <c r="P917" s="7">
        <f t="shared" ref="P917:P969" si="159">SUM(N917+O917)</f>
        <v>1000</v>
      </c>
      <c r="Q917" s="8">
        <f t="shared" si="157"/>
        <v>1642234.5500000005</v>
      </c>
      <c r="R917" s="43" t="s">
        <v>5</v>
      </c>
      <c r="S917" s="12"/>
    </row>
    <row r="918" spans="1:19" x14ac:dyDescent="0.35">
      <c r="A918" s="4">
        <v>44760</v>
      </c>
      <c r="B918" s="5">
        <f t="shared" si="155"/>
        <v>7</v>
      </c>
      <c r="C918" s="5">
        <f t="shared" si="156"/>
        <v>2022</v>
      </c>
      <c r="D918" s="5" t="s">
        <v>875</v>
      </c>
      <c r="E918" s="1" t="s">
        <v>415</v>
      </c>
      <c r="F918" s="1" t="s">
        <v>416</v>
      </c>
      <c r="G918" s="13" t="s">
        <v>675</v>
      </c>
      <c r="H918" s="5">
        <v>4</v>
      </c>
      <c r="I918" s="5" t="s">
        <v>5</v>
      </c>
      <c r="J918" s="5">
        <v>0</v>
      </c>
      <c r="K918" s="4">
        <f t="shared" si="152"/>
        <v>44760</v>
      </c>
      <c r="L918" s="5">
        <f t="shared" si="153"/>
        <v>7</v>
      </c>
      <c r="M918" s="5">
        <f t="shared" si="154"/>
        <v>2022</v>
      </c>
      <c r="N918" s="7">
        <v>340</v>
      </c>
      <c r="P918" s="7">
        <f t="shared" si="159"/>
        <v>340</v>
      </c>
      <c r="Q918" s="8">
        <f t="shared" si="157"/>
        <v>1642574.5500000005</v>
      </c>
      <c r="R918" s="43" t="s">
        <v>5</v>
      </c>
      <c r="S918" s="12"/>
    </row>
    <row r="919" spans="1:19" x14ac:dyDescent="0.35">
      <c r="A919" s="4">
        <v>44762</v>
      </c>
      <c r="B919" s="5">
        <f t="shared" si="155"/>
        <v>7</v>
      </c>
      <c r="C919" s="5">
        <f t="shared" si="156"/>
        <v>2022</v>
      </c>
      <c r="D919" s="5" t="s">
        <v>876</v>
      </c>
      <c r="E919" s="1" t="s">
        <v>415</v>
      </c>
      <c r="F919" s="1" t="s">
        <v>416</v>
      </c>
      <c r="G919" s="13" t="s">
        <v>663</v>
      </c>
      <c r="H919" s="5">
        <v>2</v>
      </c>
      <c r="I919" s="5" t="s">
        <v>5</v>
      </c>
      <c r="J919" s="5">
        <v>0</v>
      </c>
      <c r="K919" s="4">
        <f t="shared" si="152"/>
        <v>44762</v>
      </c>
      <c r="L919" s="5">
        <f t="shared" si="153"/>
        <v>7</v>
      </c>
      <c r="M919" s="5">
        <f t="shared" si="154"/>
        <v>2022</v>
      </c>
      <c r="N919" s="7">
        <v>588</v>
      </c>
      <c r="P919" s="7">
        <f t="shared" si="159"/>
        <v>588</v>
      </c>
      <c r="Q919" s="8">
        <f t="shared" si="157"/>
        <v>1643162.5500000005</v>
      </c>
      <c r="R919" s="43" t="s">
        <v>5</v>
      </c>
      <c r="S919" s="12"/>
    </row>
    <row r="920" spans="1:19" x14ac:dyDescent="0.35">
      <c r="A920" s="4">
        <v>44762</v>
      </c>
      <c r="B920" s="5">
        <f t="shared" si="155"/>
        <v>7</v>
      </c>
      <c r="C920" s="5">
        <f t="shared" si="156"/>
        <v>2022</v>
      </c>
      <c r="D920" s="5" t="s">
        <v>876</v>
      </c>
      <c r="E920" s="1" t="s">
        <v>415</v>
      </c>
      <c r="F920" s="1" t="s">
        <v>416</v>
      </c>
      <c r="G920" s="13" t="s">
        <v>801</v>
      </c>
      <c r="H920" s="5">
        <v>1</v>
      </c>
      <c r="I920" s="5" t="s">
        <v>5</v>
      </c>
      <c r="J920" s="5">
        <v>0</v>
      </c>
      <c r="K920" s="4">
        <f t="shared" ref="K920:K933" si="160">A920+J920</f>
        <v>44762</v>
      </c>
      <c r="L920" s="5">
        <f t="shared" si="153"/>
        <v>7</v>
      </c>
      <c r="M920" s="5">
        <f t="shared" si="154"/>
        <v>2022</v>
      </c>
      <c r="N920" s="7">
        <v>337.5</v>
      </c>
      <c r="P920" s="7">
        <f t="shared" si="159"/>
        <v>337.5</v>
      </c>
      <c r="Q920" s="8">
        <f t="shared" si="157"/>
        <v>1643500.0500000005</v>
      </c>
      <c r="R920" s="43" t="s">
        <v>5</v>
      </c>
      <c r="S920" s="12"/>
    </row>
    <row r="921" spans="1:19" x14ac:dyDescent="0.35">
      <c r="A921" s="4">
        <v>44765</v>
      </c>
      <c r="B921" s="5">
        <f t="shared" si="155"/>
        <v>7</v>
      </c>
      <c r="C921" s="5">
        <f t="shared" si="156"/>
        <v>2022</v>
      </c>
      <c r="D921" s="5" t="s">
        <v>877</v>
      </c>
      <c r="E921" s="1" t="s">
        <v>415</v>
      </c>
      <c r="F921" s="1" t="s">
        <v>416</v>
      </c>
      <c r="G921" s="13" t="s">
        <v>728</v>
      </c>
      <c r="H921" s="5">
        <v>2</v>
      </c>
      <c r="I921" s="5" t="s">
        <v>5</v>
      </c>
      <c r="J921" s="5">
        <v>0</v>
      </c>
      <c r="K921" s="4">
        <f t="shared" si="160"/>
        <v>44765</v>
      </c>
      <c r="L921" s="5">
        <f t="shared" si="153"/>
        <v>7</v>
      </c>
      <c r="M921" s="5">
        <f t="shared" si="154"/>
        <v>2022</v>
      </c>
      <c r="N921" s="7">
        <v>4136</v>
      </c>
      <c r="P921" s="7">
        <f t="shared" si="159"/>
        <v>4136</v>
      </c>
      <c r="Q921" s="8">
        <f t="shared" si="157"/>
        <v>1647636.0500000005</v>
      </c>
      <c r="R921" s="43" t="s">
        <v>5</v>
      </c>
      <c r="S921" s="12"/>
    </row>
    <row r="922" spans="1:19" x14ac:dyDescent="0.35">
      <c r="A922" s="4">
        <v>44765</v>
      </c>
      <c r="B922" s="5">
        <f t="shared" si="155"/>
        <v>7</v>
      </c>
      <c r="C922" s="5">
        <f t="shared" si="156"/>
        <v>2022</v>
      </c>
      <c r="D922" s="5" t="s">
        <v>877</v>
      </c>
      <c r="E922" s="1" t="s">
        <v>415</v>
      </c>
      <c r="F922" s="1" t="s">
        <v>416</v>
      </c>
      <c r="G922" s="13" t="s">
        <v>663</v>
      </c>
      <c r="H922" s="5">
        <v>6</v>
      </c>
      <c r="I922" s="5" t="s">
        <v>5</v>
      </c>
      <c r="J922" s="5">
        <v>0</v>
      </c>
      <c r="K922" s="4">
        <f t="shared" si="160"/>
        <v>44765</v>
      </c>
      <c r="L922" s="5">
        <f t="shared" si="153"/>
        <v>7</v>
      </c>
      <c r="M922" s="5">
        <f t="shared" si="154"/>
        <v>2022</v>
      </c>
      <c r="N922" s="7">
        <v>1764</v>
      </c>
      <c r="P922" s="7">
        <f t="shared" si="159"/>
        <v>1764</v>
      </c>
      <c r="Q922" s="8">
        <f t="shared" si="157"/>
        <v>1649400.0500000005</v>
      </c>
      <c r="R922" s="43" t="s">
        <v>5</v>
      </c>
      <c r="S922" s="12"/>
    </row>
    <row r="923" spans="1:19" x14ac:dyDescent="0.35">
      <c r="A923" s="4">
        <v>44765</v>
      </c>
      <c r="B923" s="5">
        <f t="shared" si="155"/>
        <v>7</v>
      </c>
      <c r="C923" s="5">
        <f t="shared" si="156"/>
        <v>2022</v>
      </c>
      <c r="D923" s="5" t="s">
        <v>877</v>
      </c>
      <c r="E923" s="1" t="s">
        <v>415</v>
      </c>
      <c r="F923" s="1" t="s">
        <v>416</v>
      </c>
      <c r="G923" s="13" t="s">
        <v>787</v>
      </c>
      <c r="H923" s="5">
        <v>2</v>
      </c>
      <c r="I923" s="5" t="s">
        <v>5</v>
      </c>
      <c r="J923" s="5">
        <v>0</v>
      </c>
      <c r="K923" s="4">
        <f t="shared" si="160"/>
        <v>44765</v>
      </c>
      <c r="L923" s="5">
        <f t="shared" si="153"/>
        <v>7</v>
      </c>
      <c r="M923" s="5">
        <f t="shared" si="154"/>
        <v>2022</v>
      </c>
      <c r="N923" s="7">
        <v>600</v>
      </c>
      <c r="P923" s="7">
        <f t="shared" si="159"/>
        <v>600</v>
      </c>
      <c r="Q923" s="8">
        <f t="shared" si="157"/>
        <v>1650000.0500000005</v>
      </c>
      <c r="R923" s="43" t="s">
        <v>5</v>
      </c>
      <c r="S923" s="12"/>
    </row>
    <row r="924" spans="1:19" x14ac:dyDescent="0.35">
      <c r="A924" s="4">
        <v>44765</v>
      </c>
      <c r="B924" s="5">
        <f t="shared" si="155"/>
        <v>7</v>
      </c>
      <c r="C924" s="5">
        <f t="shared" si="156"/>
        <v>2022</v>
      </c>
      <c r="D924" s="5" t="s">
        <v>877</v>
      </c>
      <c r="E924" s="1" t="s">
        <v>415</v>
      </c>
      <c r="F924" s="1" t="s">
        <v>416</v>
      </c>
      <c r="G924" s="13" t="s">
        <v>800</v>
      </c>
      <c r="H924" s="5">
        <v>2</v>
      </c>
      <c r="I924" s="5" t="s">
        <v>5</v>
      </c>
      <c r="J924" s="5">
        <v>0</v>
      </c>
      <c r="K924" s="4">
        <f t="shared" si="160"/>
        <v>44765</v>
      </c>
      <c r="L924" s="5">
        <f t="shared" si="153"/>
        <v>7</v>
      </c>
      <c r="M924" s="5">
        <f t="shared" si="154"/>
        <v>2022</v>
      </c>
      <c r="N924" s="7">
        <v>125</v>
      </c>
      <c r="P924" s="7">
        <f t="shared" si="159"/>
        <v>125</v>
      </c>
      <c r="Q924" s="8">
        <f t="shared" si="157"/>
        <v>1650125.0500000005</v>
      </c>
      <c r="R924" s="43" t="s">
        <v>5</v>
      </c>
      <c r="S924" s="12"/>
    </row>
    <row r="925" spans="1:19" x14ac:dyDescent="0.35">
      <c r="A925" s="4">
        <v>44765</v>
      </c>
      <c r="B925" s="5">
        <f t="shared" si="155"/>
        <v>7</v>
      </c>
      <c r="C925" s="5">
        <f t="shared" si="156"/>
        <v>2022</v>
      </c>
      <c r="D925" s="5" t="s">
        <v>878</v>
      </c>
      <c r="E925" s="1" t="s">
        <v>6</v>
      </c>
      <c r="F925" s="1" t="s">
        <v>7</v>
      </c>
      <c r="G925" s="13" t="s">
        <v>725</v>
      </c>
      <c r="H925" s="5">
        <v>2</v>
      </c>
      <c r="I925" s="5" t="s">
        <v>5</v>
      </c>
      <c r="J925" s="5">
        <v>0</v>
      </c>
      <c r="K925" s="4">
        <f t="shared" si="160"/>
        <v>44765</v>
      </c>
      <c r="L925" s="5">
        <f t="shared" si="153"/>
        <v>7</v>
      </c>
      <c r="M925" s="5">
        <f t="shared" si="154"/>
        <v>2022</v>
      </c>
      <c r="N925" s="127">
        <v>4092</v>
      </c>
      <c r="O925" s="7">
        <f>-N925</f>
        <v>-4092</v>
      </c>
      <c r="P925" s="7">
        <f t="shared" si="159"/>
        <v>0</v>
      </c>
      <c r="Q925" s="8">
        <f t="shared" si="157"/>
        <v>1654217.0500000005</v>
      </c>
      <c r="R925" s="43" t="s">
        <v>5</v>
      </c>
      <c r="S925" s="12" t="s">
        <v>900</v>
      </c>
    </row>
    <row r="926" spans="1:19" x14ac:dyDescent="0.35">
      <c r="A926" s="4">
        <v>44768</v>
      </c>
      <c r="B926" s="5">
        <f t="shared" si="155"/>
        <v>7</v>
      </c>
      <c r="C926" s="5">
        <f t="shared" si="156"/>
        <v>2022</v>
      </c>
      <c r="D926" s="5" t="s">
        <v>879</v>
      </c>
      <c r="E926" s="1" t="s">
        <v>63</v>
      </c>
      <c r="F926" s="1" t="s">
        <v>64</v>
      </c>
      <c r="G926" s="13" t="s">
        <v>731</v>
      </c>
      <c r="H926" s="5">
        <v>5</v>
      </c>
      <c r="I926" s="5" t="s">
        <v>50</v>
      </c>
      <c r="J926" s="5">
        <v>120</v>
      </c>
      <c r="K926" s="4">
        <f t="shared" si="160"/>
        <v>44888</v>
      </c>
      <c r="L926" s="5">
        <f t="shared" si="153"/>
        <v>11</v>
      </c>
      <c r="M926" s="5">
        <f t="shared" si="154"/>
        <v>2022</v>
      </c>
      <c r="N926" s="7">
        <v>9900</v>
      </c>
      <c r="P926" s="7">
        <f t="shared" si="159"/>
        <v>9900</v>
      </c>
      <c r="Q926" s="8">
        <f t="shared" si="157"/>
        <v>1664117.0500000005</v>
      </c>
      <c r="R926" s="43" t="s">
        <v>91</v>
      </c>
      <c r="S926" s="12"/>
    </row>
    <row r="927" spans="1:19" x14ac:dyDescent="0.35">
      <c r="A927" s="4">
        <v>44768</v>
      </c>
      <c r="B927" s="5">
        <f t="shared" si="155"/>
        <v>7</v>
      </c>
      <c r="C927" s="5">
        <f t="shared" si="156"/>
        <v>2022</v>
      </c>
      <c r="D927" s="5" t="s">
        <v>879</v>
      </c>
      <c r="E927" s="1" t="s">
        <v>63</v>
      </c>
      <c r="F927" s="1" t="s">
        <v>64</v>
      </c>
      <c r="G927" s="13" t="s">
        <v>663</v>
      </c>
      <c r="H927" s="5">
        <v>10</v>
      </c>
      <c r="I927" s="5" t="s">
        <v>50</v>
      </c>
      <c r="J927" s="5">
        <v>120</v>
      </c>
      <c r="K927" s="4">
        <f t="shared" si="160"/>
        <v>44888</v>
      </c>
      <c r="L927" s="5">
        <f t="shared" ref="L927:L933" si="161">MONTH(K927)</f>
        <v>11</v>
      </c>
      <c r="M927" s="5">
        <f t="shared" ref="M927:M933" si="162">YEAR(K927)</f>
        <v>2022</v>
      </c>
      <c r="N927" s="7">
        <v>2850</v>
      </c>
      <c r="P927" s="7">
        <f t="shared" si="159"/>
        <v>2850</v>
      </c>
      <c r="Q927" s="8">
        <f t="shared" si="157"/>
        <v>1666967.0500000005</v>
      </c>
      <c r="R927" s="43" t="s">
        <v>91</v>
      </c>
      <c r="S927" s="12"/>
    </row>
    <row r="928" spans="1:19" x14ac:dyDescent="0.35">
      <c r="A928" s="4">
        <v>44768</v>
      </c>
      <c r="B928" s="5">
        <f t="shared" si="155"/>
        <v>7</v>
      </c>
      <c r="C928" s="5">
        <f t="shared" si="156"/>
        <v>2022</v>
      </c>
      <c r="D928" s="5" t="s">
        <v>879</v>
      </c>
      <c r="E928" s="1" t="s">
        <v>63</v>
      </c>
      <c r="F928" s="1" t="s">
        <v>64</v>
      </c>
      <c r="G928" s="13" t="s">
        <v>800</v>
      </c>
      <c r="H928" s="5">
        <v>5</v>
      </c>
      <c r="I928" s="5" t="s">
        <v>50</v>
      </c>
      <c r="J928" s="5">
        <v>120</v>
      </c>
      <c r="K928" s="4">
        <f t="shared" si="160"/>
        <v>44888</v>
      </c>
      <c r="L928" s="5">
        <f t="shared" si="161"/>
        <v>11</v>
      </c>
      <c r="M928" s="5">
        <f t="shared" si="162"/>
        <v>2022</v>
      </c>
      <c r="N928" s="7">
        <v>275</v>
      </c>
      <c r="P928" s="7">
        <f t="shared" si="159"/>
        <v>275</v>
      </c>
      <c r="Q928" s="8">
        <f t="shared" si="157"/>
        <v>1667242.0500000005</v>
      </c>
      <c r="R928" s="43" t="s">
        <v>91</v>
      </c>
      <c r="S928" s="12"/>
    </row>
    <row r="929" spans="1:19" x14ac:dyDescent="0.35">
      <c r="A929" s="4">
        <v>44768</v>
      </c>
      <c r="B929" s="5">
        <f t="shared" si="155"/>
        <v>7</v>
      </c>
      <c r="C929" s="5">
        <f t="shared" si="156"/>
        <v>2022</v>
      </c>
      <c r="D929" s="5" t="s">
        <v>879</v>
      </c>
      <c r="E929" s="1" t="s">
        <v>63</v>
      </c>
      <c r="F929" s="1" t="s">
        <v>64</v>
      </c>
      <c r="G929" s="13" t="s">
        <v>46</v>
      </c>
      <c r="H929" s="5">
        <v>4</v>
      </c>
      <c r="I929" s="5" t="s">
        <v>50</v>
      </c>
      <c r="J929" s="5">
        <v>120</v>
      </c>
      <c r="K929" s="4">
        <f t="shared" si="160"/>
        <v>44888</v>
      </c>
      <c r="L929" s="5">
        <f t="shared" si="161"/>
        <v>11</v>
      </c>
      <c r="M929" s="5">
        <f t="shared" si="162"/>
        <v>2022</v>
      </c>
      <c r="N929" s="7">
        <v>420</v>
      </c>
      <c r="P929" s="7">
        <f t="shared" si="159"/>
        <v>420</v>
      </c>
      <c r="Q929" s="8">
        <f t="shared" si="157"/>
        <v>1667662.0500000005</v>
      </c>
      <c r="R929" s="43" t="s">
        <v>91</v>
      </c>
      <c r="S929" s="12"/>
    </row>
    <row r="930" spans="1:19" x14ac:dyDescent="0.35">
      <c r="A930" s="4">
        <v>44771</v>
      </c>
      <c r="B930" s="5">
        <f t="shared" si="155"/>
        <v>7</v>
      </c>
      <c r="C930" s="5">
        <f t="shared" si="156"/>
        <v>2022</v>
      </c>
      <c r="D930" s="5" t="s">
        <v>880</v>
      </c>
      <c r="E930" s="1" t="s">
        <v>482</v>
      </c>
      <c r="F930" s="1" t="s">
        <v>499</v>
      </c>
      <c r="G930" s="13" t="s">
        <v>725</v>
      </c>
      <c r="H930" s="5">
        <v>1</v>
      </c>
      <c r="I930" s="5" t="s">
        <v>5</v>
      </c>
      <c r="J930" s="5">
        <v>0</v>
      </c>
      <c r="K930" s="4">
        <f t="shared" si="160"/>
        <v>44771</v>
      </c>
      <c r="L930" s="5">
        <f t="shared" si="161"/>
        <v>7</v>
      </c>
      <c r="M930" s="5">
        <f t="shared" si="162"/>
        <v>2022</v>
      </c>
      <c r="N930" s="7">
        <v>2090</v>
      </c>
      <c r="P930" s="7">
        <f t="shared" si="159"/>
        <v>2090</v>
      </c>
      <c r="Q930" s="8">
        <f t="shared" si="157"/>
        <v>1669752.0500000005</v>
      </c>
      <c r="R930" s="43" t="s">
        <v>5</v>
      </c>
      <c r="S930" s="12"/>
    </row>
    <row r="931" spans="1:19" x14ac:dyDescent="0.35">
      <c r="A931" s="4">
        <v>44771</v>
      </c>
      <c r="B931" s="5">
        <f t="shared" si="155"/>
        <v>7</v>
      </c>
      <c r="C931" s="5">
        <f t="shared" si="156"/>
        <v>2022</v>
      </c>
      <c r="D931" s="5" t="s">
        <v>880</v>
      </c>
      <c r="E931" s="1" t="s">
        <v>482</v>
      </c>
      <c r="F931" s="1" t="s">
        <v>499</v>
      </c>
      <c r="G931" s="13" t="s">
        <v>675</v>
      </c>
      <c r="H931" s="5">
        <v>1</v>
      </c>
      <c r="I931" s="5" t="s">
        <v>5</v>
      </c>
      <c r="J931" s="5">
        <v>0</v>
      </c>
      <c r="K931" s="4">
        <f t="shared" si="160"/>
        <v>44771</v>
      </c>
      <c r="L931" s="5">
        <f t="shared" si="161"/>
        <v>7</v>
      </c>
      <c r="M931" s="5">
        <f t="shared" si="162"/>
        <v>2022</v>
      </c>
      <c r="N931" s="7">
        <v>90</v>
      </c>
      <c r="P931" s="7">
        <f t="shared" si="159"/>
        <v>90</v>
      </c>
      <c r="Q931" s="8">
        <f t="shared" si="157"/>
        <v>1669842.0500000005</v>
      </c>
      <c r="R931" s="43" t="s">
        <v>5</v>
      </c>
      <c r="S931" s="12"/>
    </row>
    <row r="932" spans="1:19" x14ac:dyDescent="0.35">
      <c r="A932" s="4">
        <v>44771</v>
      </c>
      <c r="B932" s="5">
        <f t="shared" si="155"/>
        <v>7</v>
      </c>
      <c r="C932" s="5">
        <f t="shared" si="156"/>
        <v>2022</v>
      </c>
      <c r="D932" s="5" t="s">
        <v>882</v>
      </c>
      <c r="E932" s="1" t="s">
        <v>61</v>
      </c>
      <c r="F932" s="1" t="s">
        <v>60</v>
      </c>
      <c r="G932" s="13" t="s">
        <v>728</v>
      </c>
      <c r="H932" s="5">
        <v>2</v>
      </c>
      <c r="I932" s="5" t="s">
        <v>51</v>
      </c>
      <c r="J932" s="5">
        <v>60</v>
      </c>
      <c r="K932" s="4">
        <f t="shared" si="160"/>
        <v>44831</v>
      </c>
      <c r="L932" s="5">
        <f t="shared" si="161"/>
        <v>9</v>
      </c>
      <c r="M932" s="5">
        <f t="shared" si="162"/>
        <v>2022</v>
      </c>
      <c r="N932" s="7">
        <v>3960</v>
      </c>
      <c r="P932" s="7">
        <f t="shared" si="159"/>
        <v>3960</v>
      </c>
      <c r="Q932" s="8">
        <f t="shared" si="157"/>
        <v>1673802.0500000005</v>
      </c>
      <c r="R932" s="43" t="s">
        <v>91</v>
      </c>
      <c r="S932" s="12"/>
    </row>
    <row r="933" spans="1:19" x14ac:dyDescent="0.35">
      <c r="A933" s="4">
        <v>44771</v>
      </c>
      <c r="B933" s="5">
        <f t="shared" si="155"/>
        <v>7</v>
      </c>
      <c r="C933" s="5">
        <f t="shared" si="156"/>
        <v>2022</v>
      </c>
      <c r="D933" s="5" t="s">
        <v>882</v>
      </c>
      <c r="E933" s="1" t="s">
        <v>61</v>
      </c>
      <c r="F933" s="1" t="s">
        <v>60</v>
      </c>
      <c r="G933" s="13" t="s">
        <v>881</v>
      </c>
      <c r="H933" s="5">
        <v>1</v>
      </c>
      <c r="I933" s="5" t="s">
        <v>51</v>
      </c>
      <c r="J933" s="5">
        <v>60</v>
      </c>
      <c r="K933" s="4">
        <f t="shared" si="160"/>
        <v>44831</v>
      </c>
      <c r="L933" s="5">
        <f t="shared" si="161"/>
        <v>9</v>
      </c>
      <c r="M933" s="5">
        <f t="shared" si="162"/>
        <v>2022</v>
      </c>
      <c r="N933" s="7">
        <v>636.5</v>
      </c>
      <c r="P933" s="7">
        <f t="shared" si="159"/>
        <v>636.5</v>
      </c>
      <c r="Q933" s="8">
        <f t="shared" si="157"/>
        <v>1674438.5500000005</v>
      </c>
      <c r="R933" s="43" t="s">
        <v>91</v>
      </c>
      <c r="S933" s="12"/>
    </row>
    <row r="934" spans="1:19" x14ac:dyDescent="0.35">
      <c r="A934" s="4">
        <v>44777</v>
      </c>
      <c r="B934" s="5">
        <f t="shared" si="155"/>
        <v>8</v>
      </c>
      <c r="C934" s="5">
        <f t="shared" si="156"/>
        <v>2022</v>
      </c>
      <c r="D934" s="5" t="s">
        <v>901</v>
      </c>
      <c r="E934" s="1" t="s">
        <v>869</v>
      </c>
      <c r="F934" s="1" t="s">
        <v>868</v>
      </c>
      <c r="G934" s="13" t="s">
        <v>725</v>
      </c>
      <c r="H934" s="5">
        <v>3</v>
      </c>
      <c r="I934" s="5" t="s">
        <v>5</v>
      </c>
      <c r="J934" s="5">
        <v>0</v>
      </c>
      <c r="K934" s="4">
        <f t="shared" ref="K934:K942" si="163">A934+J934</f>
        <v>44777</v>
      </c>
      <c r="L934" s="5">
        <f t="shared" ref="L934:L942" si="164">MONTH(K934)</f>
        <v>8</v>
      </c>
      <c r="M934" s="5">
        <f t="shared" ref="M934:M942" si="165">YEAR(K934)</f>
        <v>2022</v>
      </c>
      <c r="N934" s="7">
        <v>6006</v>
      </c>
      <c r="P934" s="7">
        <f t="shared" si="159"/>
        <v>6006</v>
      </c>
      <c r="Q934" s="8">
        <f t="shared" si="157"/>
        <v>1680444.5500000005</v>
      </c>
      <c r="R934" s="43" t="s">
        <v>5</v>
      </c>
      <c r="S934" s="12"/>
    </row>
    <row r="935" spans="1:19" x14ac:dyDescent="0.35">
      <c r="A935" s="4">
        <v>44777</v>
      </c>
      <c r="B935" s="5">
        <f t="shared" ref="B935:B956" si="166">MONTH(A935)</f>
        <v>8</v>
      </c>
      <c r="C935" s="5">
        <f t="shared" ref="C935:C956" si="167">YEAR(A935)</f>
        <v>2022</v>
      </c>
      <c r="D935" s="5" t="s">
        <v>901</v>
      </c>
      <c r="E935" s="1" t="s">
        <v>869</v>
      </c>
      <c r="F935" s="1" t="s">
        <v>868</v>
      </c>
      <c r="G935" s="13" t="s">
        <v>902</v>
      </c>
      <c r="H935" s="5">
        <v>2</v>
      </c>
      <c r="I935" s="5" t="s">
        <v>5</v>
      </c>
      <c r="J935" s="5">
        <v>0</v>
      </c>
      <c r="K935" s="4">
        <f t="shared" si="163"/>
        <v>44777</v>
      </c>
      <c r="L935" s="5">
        <f t="shared" si="164"/>
        <v>8</v>
      </c>
      <c r="M935" s="5">
        <f t="shared" si="165"/>
        <v>2022</v>
      </c>
      <c r="N935" s="7">
        <v>1259.5999999999999</v>
      </c>
      <c r="P935" s="7">
        <f t="shared" si="159"/>
        <v>1259.5999999999999</v>
      </c>
      <c r="Q935" s="8">
        <f t="shared" si="157"/>
        <v>1681704.1500000006</v>
      </c>
      <c r="R935" s="43" t="s">
        <v>5</v>
      </c>
      <c r="S935" s="12"/>
    </row>
    <row r="936" spans="1:19" x14ac:dyDescent="0.35">
      <c r="A936" s="4">
        <v>44777</v>
      </c>
      <c r="B936" s="5">
        <f t="shared" si="166"/>
        <v>8</v>
      </c>
      <c r="C936" s="5">
        <f t="shared" si="167"/>
        <v>2022</v>
      </c>
      <c r="D936" s="5" t="s">
        <v>901</v>
      </c>
      <c r="E936" s="1" t="s">
        <v>869</v>
      </c>
      <c r="F936" s="1" t="s">
        <v>868</v>
      </c>
      <c r="G936" s="13" t="s">
        <v>903</v>
      </c>
      <c r="H936" s="5">
        <v>2</v>
      </c>
      <c r="I936" s="5" t="s">
        <v>5</v>
      </c>
      <c r="J936" s="5">
        <v>0</v>
      </c>
      <c r="K936" s="4">
        <f t="shared" si="163"/>
        <v>44777</v>
      </c>
      <c r="L936" s="5">
        <f t="shared" si="164"/>
        <v>8</v>
      </c>
      <c r="M936" s="5">
        <f t="shared" si="165"/>
        <v>2022</v>
      </c>
      <c r="N936" s="7">
        <v>1015.2</v>
      </c>
      <c r="P936" s="7">
        <f t="shared" si="159"/>
        <v>1015.2</v>
      </c>
      <c r="Q936" s="8">
        <f t="shared" si="157"/>
        <v>1682719.3500000006</v>
      </c>
      <c r="R936" s="43" t="s">
        <v>5</v>
      </c>
      <c r="S936" s="12"/>
    </row>
    <row r="937" spans="1:19" x14ac:dyDescent="0.35">
      <c r="A937" s="4">
        <v>44777</v>
      </c>
      <c r="B937" s="5">
        <f t="shared" si="166"/>
        <v>8</v>
      </c>
      <c r="C937" s="5">
        <f t="shared" si="167"/>
        <v>2022</v>
      </c>
      <c r="D937" s="5" t="s">
        <v>901</v>
      </c>
      <c r="E937" s="1" t="s">
        <v>869</v>
      </c>
      <c r="F937" s="1" t="s">
        <v>868</v>
      </c>
      <c r="G937" s="13" t="s">
        <v>787</v>
      </c>
      <c r="H937" s="5">
        <v>2</v>
      </c>
      <c r="I937" s="5" t="s">
        <v>5</v>
      </c>
      <c r="J937" s="5">
        <v>0</v>
      </c>
      <c r="K937" s="4">
        <f t="shared" si="163"/>
        <v>44777</v>
      </c>
      <c r="L937" s="5">
        <f t="shared" si="164"/>
        <v>8</v>
      </c>
      <c r="M937" s="5">
        <f t="shared" si="165"/>
        <v>2022</v>
      </c>
      <c r="N937" s="7">
        <v>560</v>
      </c>
      <c r="P937" s="7">
        <f t="shared" si="159"/>
        <v>560</v>
      </c>
      <c r="Q937" s="8">
        <f t="shared" si="157"/>
        <v>1683279.3500000006</v>
      </c>
      <c r="R937" s="43" t="s">
        <v>5</v>
      </c>
      <c r="S937" s="12"/>
    </row>
    <row r="938" spans="1:19" x14ac:dyDescent="0.35">
      <c r="A938" s="4">
        <v>44777</v>
      </c>
      <c r="B938" s="5">
        <f t="shared" si="166"/>
        <v>8</v>
      </c>
      <c r="C938" s="5">
        <f t="shared" si="167"/>
        <v>2022</v>
      </c>
      <c r="D938" s="5" t="s">
        <v>901</v>
      </c>
      <c r="E938" s="1" t="s">
        <v>869</v>
      </c>
      <c r="F938" s="1" t="s">
        <v>868</v>
      </c>
      <c r="G938" s="13" t="s">
        <v>904</v>
      </c>
      <c r="H938" s="5">
        <v>4</v>
      </c>
      <c r="I938" s="5" t="s">
        <v>5</v>
      </c>
      <c r="J938" s="5">
        <v>0</v>
      </c>
      <c r="K938" s="4">
        <f t="shared" si="163"/>
        <v>44777</v>
      </c>
      <c r="L938" s="5">
        <f t="shared" si="164"/>
        <v>8</v>
      </c>
      <c r="M938" s="5">
        <f t="shared" si="165"/>
        <v>2022</v>
      </c>
      <c r="N938" s="7">
        <v>640</v>
      </c>
      <c r="P938" s="7">
        <f t="shared" si="159"/>
        <v>640</v>
      </c>
      <c r="Q938" s="8">
        <f t="shared" si="157"/>
        <v>1683919.3500000006</v>
      </c>
      <c r="R938" s="43" t="s">
        <v>5</v>
      </c>
      <c r="S938" s="12"/>
    </row>
    <row r="939" spans="1:19" x14ac:dyDescent="0.35">
      <c r="A939" s="4">
        <v>44777</v>
      </c>
      <c r="B939" s="5">
        <f t="shared" si="166"/>
        <v>8</v>
      </c>
      <c r="C939" s="5">
        <f t="shared" si="167"/>
        <v>2022</v>
      </c>
      <c r="D939" s="5" t="s">
        <v>901</v>
      </c>
      <c r="E939" s="1" t="s">
        <v>869</v>
      </c>
      <c r="F939" s="1" t="s">
        <v>868</v>
      </c>
      <c r="G939" s="13" t="s">
        <v>675</v>
      </c>
      <c r="H939" s="5">
        <v>1</v>
      </c>
      <c r="I939" s="5" t="s">
        <v>5</v>
      </c>
      <c r="J939" s="5">
        <v>0</v>
      </c>
      <c r="K939" s="4">
        <f t="shared" si="163"/>
        <v>44777</v>
      </c>
      <c r="L939" s="5">
        <f t="shared" si="164"/>
        <v>8</v>
      </c>
      <c r="M939" s="5">
        <f t="shared" si="165"/>
        <v>2022</v>
      </c>
      <c r="N939" s="7">
        <v>90</v>
      </c>
      <c r="P939" s="7">
        <f t="shared" si="159"/>
        <v>90</v>
      </c>
      <c r="Q939" s="8">
        <f t="shared" si="157"/>
        <v>1684009.3500000006</v>
      </c>
      <c r="R939" s="43" t="s">
        <v>5</v>
      </c>
      <c r="S939" s="12"/>
    </row>
    <row r="940" spans="1:19" x14ac:dyDescent="0.35">
      <c r="A940" s="4">
        <v>44777</v>
      </c>
      <c r="B940" s="5">
        <f t="shared" si="166"/>
        <v>8</v>
      </c>
      <c r="C940" s="5">
        <f t="shared" si="167"/>
        <v>2022</v>
      </c>
      <c r="D940" s="5" t="s">
        <v>901</v>
      </c>
      <c r="E940" s="1" t="s">
        <v>869</v>
      </c>
      <c r="F940" s="1" t="s">
        <v>868</v>
      </c>
      <c r="G940" s="13" t="s">
        <v>667</v>
      </c>
      <c r="H940" s="5">
        <v>1</v>
      </c>
      <c r="I940" s="5" t="s">
        <v>5</v>
      </c>
      <c r="J940" s="5">
        <v>0</v>
      </c>
      <c r="K940" s="4">
        <f t="shared" si="163"/>
        <v>44777</v>
      </c>
      <c r="L940" s="5">
        <f t="shared" si="164"/>
        <v>8</v>
      </c>
      <c r="M940" s="5">
        <f t="shared" si="165"/>
        <v>2022</v>
      </c>
      <c r="N940" s="7">
        <v>1108.4000000000001</v>
      </c>
      <c r="P940" s="7">
        <f t="shared" si="159"/>
        <v>1108.4000000000001</v>
      </c>
      <c r="Q940" s="8">
        <f t="shared" si="157"/>
        <v>1685117.7500000005</v>
      </c>
      <c r="R940" s="43" t="s">
        <v>5</v>
      </c>
      <c r="S940" s="12"/>
    </row>
    <row r="941" spans="1:19" x14ac:dyDescent="0.35">
      <c r="A941" s="4">
        <v>44777</v>
      </c>
      <c r="B941" s="5">
        <f t="shared" si="166"/>
        <v>8</v>
      </c>
      <c r="C941" s="5">
        <f t="shared" si="167"/>
        <v>2022</v>
      </c>
      <c r="D941" s="5" t="s">
        <v>901</v>
      </c>
      <c r="E941" s="1" t="s">
        <v>869</v>
      </c>
      <c r="F941" s="1" t="s">
        <v>868</v>
      </c>
      <c r="G941" s="13" t="s">
        <v>796</v>
      </c>
      <c r="H941" s="5">
        <v>1</v>
      </c>
      <c r="I941" s="5" t="s">
        <v>5</v>
      </c>
      <c r="J941" s="5">
        <v>0</v>
      </c>
      <c r="K941" s="4">
        <f t="shared" si="163"/>
        <v>44777</v>
      </c>
      <c r="L941" s="5">
        <f t="shared" si="164"/>
        <v>8</v>
      </c>
      <c r="M941" s="5">
        <f t="shared" si="165"/>
        <v>2022</v>
      </c>
      <c r="N941" s="7">
        <v>440</v>
      </c>
      <c r="P941" s="7">
        <f t="shared" si="159"/>
        <v>440</v>
      </c>
      <c r="Q941" s="8">
        <f t="shared" si="157"/>
        <v>1685557.7500000005</v>
      </c>
      <c r="R941" s="43" t="s">
        <v>5</v>
      </c>
      <c r="S941" s="12"/>
    </row>
    <row r="942" spans="1:19" x14ac:dyDescent="0.35">
      <c r="A942" s="4">
        <v>44777</v>
      </c>
      <c r="B942" s="5">
        <f t="shared" si="166"/>
        <v>8</v>
      </c>
      <c r="C942" s="5">
        <f t="shared" si="167"/>
        <v>2022</v>
      </c>
      <c r="D942" s="5" t="s">
        <v>901</v>
      </c>
      <c r="E942" s="1" t="s">
        <v>869</v>
      </c>
      <c r="F942" s="1" t="s">
        <v>868</v>
      </c>
      <c r="G942" s="13" t="s">
        <v>874</v>
      </c>
      <c r="H942" s="5">
        <v>6</v>
      </c>
      <c r="I942" s="5" t="s">
        <v>5</v>
      </c>
      <c r="J942" s="5">
        <v>0</v>
      </c>
      <c r="K942" s="4">
        <f t="shared" si="163"/>
        <v>44777</v>
      </c>
      <c r="L942" s="5">
        <f t="shared" si="164"/>
        <v>8</v>
      </c>
      <c r="M942" s="5">
        <f t="shared" si="165"/>
        <v>2022</v>
      </c>
      <c r="N942" s="7">
        <v>1524</v>
      </c>
      <c r="P942" s="7">
        <f t="shared" si="159"/>
        <v>1524</v>
      </c>
      <c r="Q942" s="8">
        <f t="shared" si="157"/>
        <v>1687081.7500000005</v>
      </c>
      <c r="R942" s="43" t="s">
        <v>5</v>
      </c>
      <c r="S942" s="12"/>
    </row>
    <row r="943" spans="1:19" x14ac:dyDescent="0.35">
      <c r="A943" s="4">
        <v>44779</v>
      </c>
      <c r="B943" s="5">
        <f t="shared" si="166"/>
        <v>8</v>
      </c>
      <c r="C943" s="5">
        <f t="shared" si="167"/>
        <v>2022</v>
      </c>
      <c r="D943" s="5" t="s">
        <v>905</v>
      </c>
      <c r="E943" s="1" t="s">
        <v>415</v>
      </c>
      <c r="F943" s="1" t="s">
        <v>416</v>
      </c>
      <c r="G943" s="13" t="s">
        <v>725</v>
      </c>
      <c r="H943" s="5">
        <v>1</v>
      </c>
      <c r="I943" s="5" t="s">
        <v>5</v>
      </c>
      <c r="J943" s="5">
        <v>0</v>
      </c>
      <c r="K943" s="4">
        <f t="shared" ref="K943:K946" si="168">A943+J943</f>
        <v>44779</v>
      </c>
      <c r="L943" s="5">
        <f t="shared" ref="L943:L946" si="169">MONTH(K943)</f>
        <v>8</v>
      </c>
      <c r="M943" s="5">
        <f t="shared" ref="M943:M946" si="170">YEAR(K943)</f>
        <v>2022</v>
      </c>
      <c r="N943" s="7">
        <v>2068</v>
      </c>
      <c r="P943" s="7">
        <f t="shared" si="159"/>
        <v>2068</v>
      </c>
      <c r="Q943" s="8">
        <f t="shared" si="157"/>
        <v>1689149.7500000005</v>
      </c>
      <c r="R943" s="43" t="s">
        <v>5</v>
      </c>
      <c r="S943" s="12"/>
    </row>
    <row r="944" spans="1:19" x14ac:dyDescent="0.35">
      <c r="A944" s="4">
        <v>44779</v>
      </c>
      <c r="B944" s="5">
        <f t="shared" si="166"/>
        <v>8</v>
      </c>
      <c r="C944" s="5">
        <f t="shared" si="167"/>
        <v>2022</v>
      </c>
      <c r="D944" s="5" t="s">
        <v>905</v>
      </c>
      <c r="E944" s="1" t="s">
        <v>415</v>
      </c>
      <c r="F944" s="1" t="s">
        <v>416</v>
      </c>
      <c r="G944" s="13" t="s">
        <v>906</v>
      </c>
      <c r="H944" s="5">
        <v>6</v>
      </c>
      <c r="I944" s="5" t="s">
        <v>5</v>
      </c>
      <c r="J944" s="5">
        <v>0</v>
      </c>
      <c r="K944" s="4">
        <f t="shared" si="168"/>
        <v>44779</v>
      </c>
      <c r="L944" s="5">
        <f t="shared" si="169"/>
        <v>8</v>
      </c>
      <c r="M944" s="5">
        <f t="shared" si="170"/>
        <v>2022</v>
      </c>
      <c r="N944" s="7">
        <v>2175.6000000000004</v>
      </c>
      <c r="P944" s="7">
        <f t="shared" si="159"/>
        <v>2175.6000000000004</v>
      </c>
      <c r="Q944" s="8">
        <f t="shared" si="157"/>
        <v>1691325.3500000006</v>
      </c>
      <c r="R944" s="43" t="s">
        <v>5</v>
      </c>
      <c r="S944" s="12"/>
    </row>
    <row r="945" spans="1:19" x14ac:dyDescent="0.35">
      <c r="A945" s="4">
        <v>44779</v>
      </c>
      <c r="B945" s="5">
        <f t="shared" si="166"/>
        <v>8</v>
      </c>
      <c r="C945" s="5">
        <f t="shared" si="167"/>
        <v>2022</v>
      </c>
      <c r="D945" s="5" t="s">
        <v>905</v>
      </c>
      <c r="E945" s="1" t="s">
        <v>415</v>
      </c>
      <c r="F945" s="1" t="s">
        <v>416</v>
      </c>
      <c r="G945" s="13" t="s">
        <v>787</v>
      </c>
      <c r="H945" s="5">
        <v>3</v>
      </c>
      <c r="I945" s="5" t="s">
        <v>5</v>
      </c>
      <c r="J945" s="5">
        <v>0</v>
      </c>
      <c r="K945" s="4">
        <f t="shared" si="168"/>
        <v>44779</v>
      </c>
      <c r="L945" s="5">
        <f t="shared" si="169"/>
        <v>8</v>
      </c>
      <c r="M945" s="5">
        <f t="shared" si="170"/>
        <v>2022</v>
      </c>
      <c r="N945" s="7">
        <v>900</v>
      </c>
      <c r="P945" s="7">
        <f t="shared" si="159"/>
        <v>900</v>
      </c>
      <c r="Q945" s="8">
        <f t="shared" si="157"/>
        <v>1692225.3500000006</v>
      </c>
      <c r="R945" s="43" t="s">
        <v>5</v>
      </c>
      <c r="S945" s="12"/>
    </row>
    <row r="946" spans="1:19" x14ac:dyDescent="0.35">
      <c r="A946" s="4">
        <v>44779</v>
      </c>
      <c r="B946" s="5">
        <f t="shared" si="166"/>
        <v>8</v>
      </c>
      <c r="C946" s="5">
        <f t="shared" si="167"/>
        <v>2022</v>
      </c>
      <c r="D946" s="5" t="s">
        <v>905</v>
      </c>
      <c r="E946" s="1" t="s">
        <v>415</v>
      </c>
      <c r="F946" s="1" t="s">
        <v>416</v>
      </c>
      <c r="G946" s="13" t="s">
        <v>800</v>
      </c>
      <c r="H946" s="5">
        <v>2</v>
      </c>
      <c r="I946" s="5" t="s">
        <v>5</v>
      </c>
      <c r="J946" s="5">
        <v>0</v>
      </c>
      <c r="K946" s="4">
        <f t="shared" si="168"/>
        <v>44779</v>
      </c>
      <c r="L946" s="5">
        <f t="shared" si="169"/>
        <v>8</v>
      </c>
      <c r="M946" s="5">
        <f t="shared" si="170"/>
        <v>2022</v>
      </c>
      <c r="N946" s="7">
        <v>125</v>
      </c>
      <c r="P946" s="7">
        <f t="shared" si="159"/>
        <v>125</v>
      </c>
      <c r="Q946" s="8">
        <f t="shared" si="157"/>
        <v>1692350.3500000006</v>
      </c>
      <c r="R946" s="43" t="s">
        <v>5</v>
      </c>
      <c r="S946" s="12"/>
    </row>
    <row r="947" spans="1:19" x14ac:dyDescent="0.35">
      <c r="A947" s="4">
        <v>44779</v>
      </c>
      <c r="B947" s="5">
        <f t="shared" si="166"/>
        <v>8</v>
      </c>
      <c r="C947" s="5">
        <f t="shared" si="167"/>
        <v>2022</v>
      </c>
      <c r="D947" s="5" t="s">
        <v>907</v>
      </c>
      <c r="E947" s="1" t="s">
        <v>6</v>
      </c>
      <c r="F947" s="1" t="s">
        <v>7</v>
      </c>
      <c r="G947" s="13" t="s">
        <v>839</v>
      </c>
      <c r="H947" s="5">
        <v>3</v>
      </c>
      <c r="I947" s="5" t="s">
        <v>5</v>
      </c>
      <c r="J947" s="5">
        <v>0</v>
      </c>
      <c r="K947" s="4">
        <f t="shared" ref="K947:K960" si="171">A947+J947</f>
        <v>44779</v>
      </c>
      <c r="L947" s="5">
        <f t="shared" ref="L947:L959" si="172">MONTH(K947)</f>
        <v>8</v>
      </c>
      <c r="M947" s="5">
        <f t="shared" ref="M947:M959" si="173">YEAR(K947)</f>
        <v>2022</v>
      </c>
      <c r="N947" s="7">
        <v>864</v>
      </c>
      <c r="O947" s="7">
        <f>-N947</f>
        <v>-864</v>
      </c>
      <c r="P947" s="7">
        <f t="shared" si="159"/>
        <v>0</v>
      </c>
      <c r="Q947" s="8">
        <f t="shared" si="157"/>
        <v>1693214.3500000006</v>
      </c>
      <c r="R947" s="43" t="s">
        <v>5</v>
      </c>
      <c r="S947" s="12" t="s">
        <v>928</v>
      </c>
    </row>
    <row r="948" spans="1:19" x14ac:dyDescent="0.35">
      <c r="A948" s="4">
        <v>44782</v>
      </c>
      <c r="B948" s="5">
        <f t="shared" si="166"/>
        <v>8</v>
      </c>
      <c r="C948" s="5">
        <f t="shared" si="167"/>
        <v>2022</v>
      </c>
      <c r="D948" s="5" t="s">
        <v>908</v>
      </c>
      <c r="E948" s="1" t="s">
        <v>794</v>
      </c>
      <c r="F948" s="1" t="s">
        <v>793</v>
      </c>
      <c r="G948" s="13" t="s">
        <v>725</v>
      </c>
      <c r="H948" s="5">
        <v>1</v>
      </c>
      <c r="I948" s="5" t="s">
        <v>5</v>
      </c>
      <c r="J948" s="5">
        <v>0</v>
      </c>
      <c r="K948" s="4">
        <f t="shared" si="171"/>
        <v>44782</v>
      </c>
      <c r="L948" s="5">
        <f t="shared" si="172"/>
        <v>8</v>
      </c>
      <c r="M948" s="5">
        <f t="shared" si="173"/>
        <v>2022</v>
      </c>
      <c r="N948" s="7">
        <v>2068</v>
      </c>
      <c r="O948" s="7">
        <f>-N948</f>
        <v>-2068</v>
      </c>
      <c r="P948" s="7">
        <f t="shared" si="159"/>
        <v>0</v>
      </c>
      <c r="Q948" s="8">
        <f t="shared" si="157"/>
        <v>1695282.3500000006</v>
      </c>
      <c r="R948" s="43" t="s">
        <v>5</v>
      </c>
      <c r="S948" s="12" t="s">
        <v>927</v>
      </c>
    </row>
    <row r="949" spans="1:19" x14ac:dyDescent="0.35">
      <c r="A949" s="4">
        <v>44785</v>
      </c>
      <c r="B949" s="5">
        <f t="shared" si="166"/>
        <v>8</v>
      </c>
      <c r="C949" s="5">
        <f t="shared" si="167"/>
        <v>2022</v>
      </c>
      <c r="D949" s="5" t="s">
        <v>909</v>
      </c>
      <c r="E949" s="1" t="s">
        <v>415</v>
      </c>
      <c r="F949" s="1" t="s">
        <v>416</v>
      </c>
      <c r="G949" s="13" t="s">
        <v>728</v>
      </c>
      <c r="H949" s="5">
        <v>1</v>
      </c>
      <c r="I949" s="5" t="s">
        <v>5</v>
      </c>
      <c r="J949" s="5">
        <v>0</v>
      </c>
      <c r="K949" s="4">
        <f t="shared" si="171"/>
        <v>44785</v>
      </c>
      <c r="L949" s="5">
        <f t="shared" si="172"/>
        <v>8</v>
      </c>
      <c r="M949" s="5">
        <f t="shared" si="173"/>
        <v>2022</v>
      </c>
      <c r="N949" s="7">
        <v>2068</v>
      </c>
      <c r="P949" s="7">
        <f t="shared" si="159"/>
        <v>2068</v>
      </c>
      <c r="Q949" s="8">
        <f t="shared" si="157"/>
        <v>1697350.3500000006</v>
      </c>
      <c r="R949" s="43" t="s">
        <v>5</v>
      </c>
      <c r="S949" s="12"/>
    </row>
    <row r="950" spans="1:19" x14ac:dyDescent="0.35">
      <c r="A950" s="4">
        <v>44785</v>
      </c>
      <c r="B950" s="5">
        <f t="shared" si="166"/>
        <v>8</v>
      </c>
      <c r="C950" s="5">
        <f t="shared" si="167"/>
        <v>2022</v>
      </c>
      <c r="D950" s="5" t="s">
        <v>909</v>
      </c>
      <c r="E950" s="1" t="s">
        <v>415</v>
      </c>
      <c r="F950" s="1" t="s">
        <v>416</v>
      </c>
      <c r="G950" s="13" t="s">
        <v>663</v>
      </c>
      <c r="H950" s="5">
        <v>3</v>
      </c>
      <c r="I950" s="5" t="s">
        <v>5</v>
      </c>
      <c r="J950" s="5">
        <v>0</v>
      </c>
      <c r="K950" s="4">
        <f t="shared" si="171"/>
        <v>44785</v>
      </c>
      <c r="L950" s="5">
        <f t="shared" si="172"/>
        <v>8</v>
      </c>
      <c r="M950" s="5">
        <f t="shared" si="173"/>
        <v>2022</v>
      </c>
      <c r="N950" s="7">
        <v>882</v>
      </c>
      <c r="P950" s="7">
        <f t="shared" si="159"/>
        <v>882</v>
      </c>
      <c r="Q950" s="8">
        <f t="shared" si="157"/>
        <v>1698232.3500000006</v>
      </c>
      <c r="R950" s="43" t="s">
        <v>5</v>
      </c>
      <c r="S950" s="12"/>
    </row>
    <row r="951" spans="1:19" x14ac:dyDescent="0.35">
      <c r="A951" s="4">
        <v>44785</v>
      </c>
      <c r="B951" s="5">
        <f t="shared" si="166"/>
        <v>8</v>
      </c>
      <c r="C951" s="5">
        <f t="shared" si="167"/>
        <v>2022</v>
      </c>
      <c r="D951" s="5" t="s">
        <v>909</v>
      </c>
      <c r="E951" s="1" t="s">
        <v>415</v>
      </c>
      <c r="F951" s="1" t="s">
        <v>416</v>
      </c>
      <c r="G951" s="13" t="s">
        <v>787</v>
      </c>
      <c r="H951" s="5">
        <v>1</v>
      </c>
      <c r="I951" s="5" t="s">
        <v>5</v>
      </c>
      <c r="J951" s="5">
        <v>0</v>
      </c>
      <c r="K951" s="4">
        <f t="shared" si="171"/>
        <v>44785</v>
      </c>
      <c r="L951" s="5">
        <f t="shared" si="172"/>
        <v>8</v>
      </c>
      <c r="M951" s="5">
        <f t="shared" si="173"/>
        <v>2022</v>
      </c>
      <c r="N951" s="7">
        <v>300</v>
      </c>
      <c r="P951" s="7">
        <f t="shared" si="159"/>
        <v>300</v>
      </c>
      <c r="Q951" s="8">
        <f t="shared" si="157"/>
        <v>1698532.3500000006</v>
      </c>
      <c r="R951" s="43" t="s">
        <v>5</v>
      </c>
      <c r="S951" s="12"/>
    </row>
    <row r="952" spans="1:19" x14ac:dyDescent="0.35">
      <c r="A952" s="4">
        <v>44785</v>
      </c>
      <c r="B952" s="5">
        <f t="shared" si="166"/>
        <v>8</v>
      </c>
      <c r="C952" s="5">
        <f t="shared" si="167"/>
        <v>2022</v>
      </c>
      <c r="D952" s="5" t="s">
        <v>909</v>
      </c>
      <c r="E952" s="1" t="s">
        <v>415</v>
      </c>
      <c r="F952" s="1" t="s">
        <v>416</v>
      </c>
      <c r="G952" s="13" t="s">
        <v>800</v>
      </c>
      <c r="H952" s="5">
        <v>1</v>
      </c>
      <c r="I952" s="5" t="s">
        <v>5</v>
      </c>
      <c r="J952" s="5">
        <v>0</v>
      </c>
      <c r="K952" s="4">
        <f t="shared" si="171"/>
        <v>44785</v>
      </c>
      <c r="L952" s="5">
        <f t="shared" si="172"/>
        <v>8</v>
      </c>
      <c r="M952" s="5">
        <f t="shared" si="173"/>
        <v>2022</v>
      </c>
      <c r="N952" s="7">
        <v>62.5</v>
      </c>
      <c r="P952" s="7">
        <f t="shared" si="159"/>
        <v>62.5</v>
      </c>
      <c r="Q952" s="8">
        <f t="shared" si="157"/>
        <v>1698594.8500000006</v>
      </c>
      <c r="R952" s="43" t="s">
        <v>5</v>
      </c>
      <c r="S952" s="12"/>
    </row>
    <row r="953" spans="1:19" x14ac:dyDescent="0.35">
      <c r="A953" s="4">
        <v>44785</v>
      </c>
      <c r="B953" s="5">
        <f t="shared" si="166"/>
        <v>8</v>
      </c>
      <c r="C953" s="5">
        <f t="shared" si="167"/>
        <v>2022</v>
      </c>
      <c r="D953" s="5" t="s">
        <v>909</v>
      </c>
      <c r="E953" s="1" t="s">
        <v>415</v>
      </c>
      <c r="F953" s="1" t="s">
        <v>416</v>
      </c>
      <c r="G953" s="13" t="s">
        <v>668</v>
      </c>
      <c r="H953" s="5">
        <v>1</v>
      </c>
      <c r="I953" s="5" t="s">
        <v>5</v>
      </c>
      <c r="J953" s="5">
        <v>0</v>
      </c>
      <c r="K953" s="4">
        <f t="shared" si="171"/>
        <v>44785</v>
      </c>
      <c r="L953" s="5">
        <f t="shared" si="172"/>
        <v>8</v>
      </c>
      <c r="M953" s="5">
        <f t="shared" si="173"/>
        <v>2022</v>
      </c>
      <c r="N953" s="7">
        <v>1000</v>
      </c>
      <c r="P953" s="7">
        <f t="shared" si="159"/>
        <v>1000</v>
      </c>
      <c r="Q953" s="8">
        <f t="shared" si="157"/>
        <v>1699594.8500000006</v>
      </c>
      <c r="R953" s="43" t="s">
        <v>5</v>
      </c>
      <c r="S953" s="12"/>
    </row>
    <row r="954" spans="1:19" x14ac:dyDescent="0.35">
      <c r="A954" s="4">
        <v>44788</v>
      </c>
      <c r="B954" s="5">
        <f t="shared" si="166"/>
        <v>8</v>
      </c>
      <c r="C954" s="5">
        <f t="shared" si="167"/>
        <v>2022</v>
      </c>
      <c r="D954" s="5" t="s">
        <v>910</v>
      </c>
      <c r="E954" s="5" t="s">
        <v>911</v>
      </c>
      <c r="F954" s="5" t="s">
        <v>911</v>
      </c>
      <c r="G954" s="5" t="s">
        <v>911</v>
      </c>
      <c r="H954" s="5">
        <v>0</v>
      </c>
      <c r="I954" s="5" t="s">
        <v>911</v>
      </c>
      <c r="J954" s="5">
        <v>0</v>
      </c>
      <c r="K954" s="4">
        <f t="shared" si="171"/>
        <v>44788</v>
      </c>
      <c r="L954" s="5">
        <f t="shared" si="172"/>
        <v>8</v>
      </c>
      <c r="M954" s="5">
        <f t="shared" si="173"/>
        <v>2022</v>
      </c>
      <c r="N954" s="7">
        <v>0</v>
      </c>
      <c r="P954" s="7">
        <f t="shared" si="159"/>
        <v>0</v>
      </c>
      <c r="Q954" s="8">
        <f t="shared" si="157"/>
        <v>1699594.8500000006</v>
      </c>
      <c r="R954" s="43" t="s">
        <v>911</v>
      </c>
      <c r="S954" s="12"/>
    </row>
    <row r="955" spans="1:19" x14ac:dyDescent="0.35">
      <c r="A955" s="4">
        <v>44788</v>
      </c>
      <c r="B955" s="5">
        <f t="shared" si="166"/>
        <v>8</v>
      </c>
      <c r="C955" s="5">
        <f t="shared" si="167"/>
        <v>2022</v>
      </c>
      <c r="D955" s="5" t="s">
        <v>912</v>
      </c>
      <c r="E955" s="1" t="s">
        <v>22</v>
      </c>
      <c r="F955" s="1" t="s">
        <v>23</v>
      </c>
      <c r="G955" s="13" t="s">
        <v>913</v>
      </c>
      <c r="H955" s="5">
        <v>5</v>
      </c>
      <c r="I955" s="5" t="s">
        <v>50</v>
      </c>
      <c r="J955" s="5">
        <v>120</v>
      </c>
      <c r="K955" s="4">
        <f t="shared" si="171"/>
        <v>44908</v>
      </c>
      <c r="L955" s="5">
        <f t="shared" si="172"/>
        <v>12</v>
      </c>
      <c r="M955" s="5">
        <f t="shared" si="173"/>
        <v>2022</v>
      </c>
      <c r="N955" s="7">
        <v>9570</v>
      </c>
      <c r="P955" s="7">
        <f t="shared" si="159"/>
        <v>9570</v>
      </c>
      <c r="Q955" s="8">
        <f t="shared" si="157"/>
        <v>1709164.8500000006</v>
      </c>
      <c r="R955" s="43" t="s">
        <v>91</v>
      </c>
      <c r="S955" s="12"/>
    </row>
    <row r="956" spans="1:19" x14ac:dyDescent="0.35">
      <c r="A956" s="4">
        <v>44788</v>
      </c>
      <c r="B956" s="5">
        <f t="shared" si="166"/>
        <v>8</v>
      </c>
      <c r="C956" s="5">
        <f t="shared" si="167"/>
        <v>2022</v>
      </c>
      <c r="D956" s="5" t="s">
        <v>912</v>
      </c>
      <c r="E956" s="1" t="s">
        <v>22</v>
      </c>
      <c r="F956" s="1" t="s">
        <v>23</v>
      </c>
      <c r="G956" s="13" t="s">
        <v>914</v>
      </c>
      <c r="H956" s="5">
        <v>1</v>
      </c>
      <c r="I956" s="5" t="s">
        <v>50</v>
      </c>
      <c r="J956" s="5">
        <v>120</v>
      </c>
      <c r="K956" s="4">
        <f t="shared" si="171"/>
        <v>44908</v>
      </c>
      <c r="L956" s="5">
        <f t="shared" si="172"/>
        <v>12</v>
      </c>
      <c r="M956" s="5">
        <f t="shared" si="173"/>
        <v>2022</v>
      </c>
      <c r="N956" s="7">
        <v>1957.5</v>
      </c>
      <c r="P956" s="7">
        <f t="shared" si="159"/>
        <v>1957.5</v>
      </c>
      <c r="Q956" s="8">
        <f t="shared" si="157"/>
        <v>1711122.3500000006</v>
      </c>
      <c r="R956" s="43" t="s">
        <v>91</v>
      </c>
      <c r="S956" s="12"/>
    </row>
    <row r="957" spans="1:19" x14ac:dyDescent="0.35">
      <c r="A957" s="4">
        <v>44788</v>
      </c>
      <c r="B957" s="5">
        <f t="shared" ref="B957:B960" si="174">MONTH(A957)</f>
        <v>8</v>
      </c>
      <c r="C957" s="5">
        <f t="shared" ref="C957:C960" si="175">YEAR(A957)</f>
        <v>2022</v>
      </c>
      <c r="D957" s="5" t="s">
        <v>912</v>
      </c>
      <c r="E957" s="1" t="s">
        <v>22</v>
      </c>
      <c r="F957" s="1" t="s">
        <v>23</v>
      </c>
      <c r="G957" s="13" t="s">
        <v>902</v>
      </c>
      <c r="H957" s="5">
        <v>4</v>
      </c>
      <c r="I957" s="5" t="s">
        <v>50</v>
      </c>
      <c r="J957" s="5">
        <v>120</v>
      </c>
      <c r="K957" s="4">
        <f t="shared" si="171"/>
        <v>44908</v>
      </c>
      <c r="L957" s="5">
        <f t="shared" si="172"/>
        <v>12</v>
      </c>
      <c r="M957" s="5">
        <f t="shared" si="173"/>
        <v>2022</v>
      </c>
      <c r="N957" s="7">
        <v>2358.4</v>
      </c>
      <c r="P957" s="7">
        <f t="shared" si="159"/>
        <v>2358.4</v>
      </c>
      <c r="Q957" s="8">
        <f t="shared" si="157"/>
        <v>1713480.7500000005</v>
      </c>
      <c r="R957" s="43" t="s">
        <v>91</v>
      </c>
      <c r="S957" s="12"/>
    </row>
    <row r="958" spans="1:19" x14ac:dyDescent="0.35">
      <c r="A958" s="4">
        <v>44788</v>
      </c>
      <c r="B958" s="5">
        <f t="shared" si="174"/>
        <v>8</v>
      </c>
      <c r="C958" s="5">
        <f t="shared" si="175"/>
        <v>2022</v>
      </c>
      <c r="D958" s="5" t="s">
        <v>912</v>
      </c>
      <c r="E958" s="1" t="s">
        <v>22</v>
      </c>
      <c r="F958" s="1" t="s">
        <v>23</v>
      </c>
      <c r="G958" s="13" t="s">
        <v>522</v>
      </c>
      <c r="H958" s="5">
        <v>4</v>
      </c>
      <c r="I958" s="5" t="s">
        <v>50</v>
      </c>
      <c r="J958" s="5">
        <v>120</v>
      </c>
      <c r="K958" s="4">
        <f t="shared" si="171"/>
        <v>44908</v>
      </c>
      <c r="L958" s="5">
        <f t="shared" si="172"/>
        <v>12</v>
      </c>
      <c r="M958" s="5">
        <f t="shared" si="173"/>
        <v>2022</v>
      </c>
      <c r="N958" s="7">
        <v>1900.8</v>
      </c>
      <c r="P958" s="7">
        <f t="shared" si="159"/>
        <v>1900.8</v>
      </c>
      <c r="Q958" s="8">
        <f t="shared" si="157"/>
        <v>1715381.5500000005</v>
      </c>
      <c r="R958" s="43" t="s">
        <v>91</v>
      </c>
      <c r="S958" s="12"/>
    </row>
    <row r="959" spans="1:19" x14ac:dyDescent="0.35">
      <c r="A959" s="4">
        <v>44788</v>
      </c>
      <c r="B959" s="5">
        <f t="shared" si="174"/>
        <v>8</v>
      </c>
      <c r="C959" s="5">
        <f t="shared" si="175"/>
        <v>2022</v>
      </c>
      <c r="D959" s="5" t="s">
        <v>912</v>
      </c>
      <c r="E959" s="1" t="s">
        <v>22</v>
      </c>
      <c r="F959" s="1" t="s">
        <v>23</v>
      </c>
      <c r="G959" s="13" t="s">
        <v>675</v>
      </c>
      <c r="H959" s="5">
        <v>4</v>
      </c>
      <c r="I959" s="5" t="s">
        <v>50</v>
      </c>
      <c r="J959" s="5">
        <v>120</v>
      </c>
      <c r="K959" s="4">
        <f t="shared" si="171"/>
        <v>44908</v>
      </c>
      <c r="L959" s="5">
        <f t="shared" si="172"/>
        <v>12</v>
      </c>
      <c r="M959" s="5">
        <f t="shared" si="173"/>
        <v>2022</v>
      </c>
      <c r="N959" s="7">
        <v>360</v>
      </c>
      <c r="P959" s="7">
        <f t="shared" si="159"/>
        <v>360</v>
      </c>
      <c r="Q959" s="8">
        <f t="shared" si="157"/>
        <v>1715741.5500000005</v>
      </c>
      <c r="R959" s="43" t="s">
        <v>91</v>
      </c>
      <c r="S959" s="12"/>
    </row>
    <row r="960" spans="1:19" x14ac:dyDescent="0.35">
      <c r="A960" s="4">
        <v>44788</v>
      </c>
      <c r="B960" s="5">
        <f t="shared" si="174"/>
        <v>8</v>
      </c>
      <c r="C960" s="5">
        <f t="shared" si="175"/>
        <v>2022</v>
      </c>
      <c r="D960" s="5" t="s">
        <v>912</v>
      </c>
      <c r="E960" s="1" t="s">
        <v>22</v>
      </c>
      <c r="F960" s="1" t="s">
        <v>23</v>
      </c>
      <c r="G960" s="13" t="s">
        <v>915</v>
      </c>
      <c r="H960" s="5">
        <v>1</v>
      </c>
      <c r="I960" s="5" t="s">
        <v>50</v>
      </c>
      <c r="J960" s="5">
        <v>120</v>
      </c>
      <c r="K960" s="4">
        <f t="shared" si="171"/>
        <v>44908</v>
      </c>
      <c r="L960" s="5">
        <f t="shared" ref="L960" si="176">MONTH(K960)</f>
        <v>12</v>
      </c>
      <c r="M960" s="5">
        <f t="shared" ref="M960" si="177">YEAR(K960)</f>
        <v>2022</v>
      </c>
      <c r="N960" s="7">
        <v>390</v>
      </c>
      <c r="P960" s="7">
        <f t="shared" si="159"/>
        <v>390</v>
      </c>
      <c r="Q960" s="8">
        <f t="shared" si="157"/>
        <v>1716131.5500000005</v>
      </c>
      <c r="R960" s="43" t="s">
        <v>91</v>
      </c>
      <c r="S960" s="12"/>
    </row>
    <row r="961" spans="1:19" x14ac:dyDescent="0.35">
      <c r="A961" s="4">
        <v>44788</v>
      </c>
      <c r="B961" s="5">
        <f t="shared" ref="B961:B971" si="178">MONTH(A961)</f>
        <v>8</v>
      </c>
      <c r="C961" s="5">
        <f t="shared" ref="C961:C971" si="179">YEAR(A961)</f>
        <v>2022</v>
      </c>
      <c r="D961" s="5" t="s">
        <v>916</v>
      </c>
      <c r="E961" s="1" t="s">
        <v>19</v>
      </c>
      <c r="F961" s="1" t="s">
        <v>20</v>
      </c>
      <c r="G961" s="13" t="s">
        <v>69</v>
      </c>
      <c r="H961" s="5">
        <v>3</v>
      </c>
      <c r="I961" s="5" t="s">
        <v>72</v>
      </c>
      <c r="J961" s="5">
        <v>45</v>
      </c>
      <c r="K961" s="4">
        <f t="shared" ref="K961:K965" si="180">A961+J961</f>
        <v>44833</v>
      </c>
      <c r="L961" s="5">
        <f t="shared" ref="L961:L965" si="181">MONTH(K961)</f>
        <v>9</v>
      </c>
      <c r="M961" s="5">
        <f t="shared" ref="M961:M965" si="182">YEAR(K961)</f>
        <v>2022</v>
      </c>
      <c r="N961" s="7">
        <v>6336</v>
      </c>
      <c r="P961" s="7">
        <f t="shared" si="159"/>
        <v>6336</v>
      </c>
      <c r="Q961" s="8">
        <f t="shared" si="157"/>
        <v>1722467.5500000005</v>
      </c>
      <c r="R961" s="43" t="s">
        <v>91</v>
      </c>
      <c r="S961" s="12"/>
    </row>
    <row r="962" spans="1:19" x14ac:dyDescent="0.35">
      <c r="A962" s="4">
        <v>44788</v>
      </c>
      <c r="B962" s="5">
        <f t="shared" si="178"/>
        <v>8</v>
      </c>
      <c r="C962" s="5">
        <f t="shared" si="179"/>
        <v>2022</v>
      </c>
      <c r="D962" s="5" t="s">
        <v>916</v>
      </c>
      <c r="E962" s="1" t="s">
        <v>19</v>
      </c>
      <c r="F962" s="1" t="s">
        <v>20</v>
      </c>
      <c r="G962" s="13" t="s">
        <v>66</v>
      </c>
      <c r="H962" s="5">
        <v>3</v>
      </c>
      <c r="I962" s="5" t="s">
        <v>72</v>
      </c>
      <c r="J962" s="5">
        <v>45</v>
      </c>
      <c r="K962" s="4">
        <f t="shared" si="180"/>
        <v>44833</v>
      </c>
      <c r="L962" s="5">
        <f t="shared" si="181"/>
        <v>9</v>
      </c>
      <c r="M962" s="5">
        <f t="shared" si="182"/>
        <v>2022</v>
      </c>
      <c r="N962" s="7">
        <v>195</v>
      </c>
      <c r="P962" s="7">
        <f t="shared" si="159"/>
        <v>195</v>
      </c>
      <c r="Q962" s="8">
        <f t="shared" si="157"/>
        <v>1722662.5500000005</v>
      </c>
      <c r="R962" s="43" t="s">
        <v>91</v>
      </c>
      <c r="S962" s="12"/>
    </row>
    <row r="963" spans="1:19" x14ac:dyDescent="0.35">
      <c r="A963" s="4">
        <v>44788</v>
      </c>
      <c r="B963" s="5">
        <f t="shared" si="178"/>
        <v>8</v>
      </c>
      <c r="C963" s="5">
        <f t="shared" si="179"/>
        <v>2022</v>
      </c>
      <c r="D963" s="5" t="s">
        <v>916</v>
      </c>
      <c r="E963" s="1" t="s">
        <v>19</v>
      </c>
      <c r="F963" s="1" t="s">
        <v>20</v>
      </c>
      <c r="G963" s="13" t="s">
        <v>17</v>
      </c>
      <c r="H963" s="5">
        <v>6</v>
      </c>
      <c r="I963" s="5" t="s">
        <v>72</v>
      </c>
      <c r="J963" s="5">
        <v>45</v>
      </c>
      <c r="K963" s="4">
        <f t="shared" si="180"/>
        <v>44833</v>
      </c>
      <c r="L963" s="5">
        <f t="shared" si="181"/>
        <v>9</v>
      </c>
      <c r="M963" s="5">
        <f t="shared" si="182"/>
        <v>2022</v>
      </c>
      <c r="N963" s="7">
        <v>630</v>
      </c>
      <c r="P963" s="7">
        <f t="shared" si="159"/>
        <v>630</v>
      </c>
      <c r="Q963" s="8">
        <f t="shared" ref="Q963:Q969" si="183">SUM(Q962+N963)</f>
        <v>1723292.5500000005</v>
      </c>
      <c r="R963" s="43" t="s">
        <v>91</v>
      </c>
      <c r="S963" s="12"/>
    </row>
    <row r="964" spans="1:19" x14ac:dyDescent="0.35">
      <c r="A964" s="4">
        <v>44788</v>
      </c>
      <c r="B964" s="5">
        <f t="shared" si="178"/>
        <v>8</v>
      </c>
      <c r="C964" s="5">
        <f t="shared" si="179"/>
        <v>2022</v>
      </c>
      <c r="D964" s="5" t="s">
        <v>916</v>
      </c>
      <c r="E964" s="1" t="s">
        <v>19</v>
      </c>
      <c r="F964" s="1" t="s">
        <v>20</v>
      </c>
      <c r="G964" s="13" t="s">
        <v>183</v>
      </c>
      <c r="H964" s="5">
        <v>1</v>
      </c>
      <c r="I964" s="5" t="s">
        <v>72</v>
      </c>
      <c r="J964" s="5">
        <v>45</v>
      </c>
      <c r="K964" s="4">
        <f t="shared" si="180"/>
        <v>44833</v>
      </c>
      <c r="L964" s="5">
        <f t="shared" si="181"/>
        <v>9</v>
      </c>
      <c r="M964" s="5">
        <f t="shared" si="182"/>
        <v>2022</v>
      </c>
      <c r="N964" s="7">
        <v>45</v>
      </c>
      <c r="P964" s="7">
        <f t="shared" si="159"/>
        <v>45</v>
      </c>
      <c r="Q964" s="8">
        <f t="shared" si="183"/>
        <v>1723337.5500000005</v>
      </c>
      <c r="R964" s="43" t="s">
        <v>91</v>
      </c>
      <c r="S964" s="12"/>
    </row>
    <row r="965" spans="1:19" x14ac:dyDescent="0.35">
      <c r="A965" s="4">
        <v>44788</v>
      </c>
      <c r="B965" s="5">
        <f t="shared" si="178"/>
        <v>8</v>
      </c>
      <c r="C965" s="5">
        <f t="shared" si="179"/>
        <v>2022</v>
      </c>
      <c r="D965" s="5" t="s">
        <v>916</v>
      </c>
      <c r="E965" s="1" t="s">
        <v>19</v>
      </c>
      <c r="F965" s="1" t="s">
        <v>20</v>
      </c>
      <c r="G965" s="13" t="s">
        <v>522</v>
      </c>
      <c r="H965" s="5">
        <v>1</v>
      </c>
      <c r="I965" s="5" t="s">
        <v>72</v>
      </c>
      <c r="J965" s="5">
        <v>45</v>
      </c>
      <c r="K965" s="4">
        <f t="shared" si="180"/>
        <v>44833</v>
      </c>
      <c r="L965" s="5">
        <f t="shared" si="181"/>
        <v>9</v>
      </c>
      <c r="M965" s="5">
        <f t="shared" si="182"/>
        <v>2022</v>
      </c>
      <c r="N965" s="7">
        <v>315</v>
      </c>
      <c r="P965" s="7">
        <f t="shared" si="159"/>
        <v>315</v>
      </c>
      <c r="Q965" s="8">
        <f t="shared" si="183"/>
        <v>1723652.5500000005</v>
      </c>
      <c r="R965" s="43" t="s">
        <v>91</v>
      </c>
      <c r="S965" s="12"/>
    </row>
    <row r="966" spans="1:19" x14ac:dyDescent="0.35">
      <c r="A966" s="4">
        <v>44789</v>
      </c>
      <c r="B966" s="5">
        <f t="shared" si="178"/>
        <v>8</v>
      </c>
      <c r="C966" s="5">
        <f t="shared" si="179"/>
        <v>2022</v>
      </c>
      <c r="D966" s="5" t="s">
        <v>917</v>
      </c>
      <c r="E966" s="1" t="s">
        <v>482</v>
      </c>
      <c r="F966" s="1" t="s">
        <v>499</v>
      </c>
      <c r="G966" s="13" t="s">
        <v>725</v>
      </c>
      <c r="H966" s="5">
        <v>1</v>
      </c>
      <c r="I966" s="5" t="s">
        <v>5</v>
      </c>
      <c r="J966" s="5">
        <v>0</v>
      </c>
      <c r="K966" s="4">
        <f t="shared" ref="K966:K969" si="184">A966+J966</f>
        <v>44789</v>
      </c>
      <c r="L966" s="5">
        <f t="shared" ref="L966:L969" si="185">MONTH(K966)</f>
        <v>8</v>
      </c>
      <c r="M966" s="5">
        <f t="shared" ref="M966:M969" si="186">YEAR(K966)</f>
        <v>2022</v>
      </c>
      <c r="N966" s="7">
        <v>2002</v>
      </c>
      <c r="P966" s="7">
        <f t="shared" si="159"/>
        <v>2002</v>
      </c>
      <c r="Q966" s="8">
        <f t="shared" si="183"/>
        <v>1725654.5500000005</v>
      </c>
      <c r="R966" s="43" t="s">
        <v>5</v>
      </c>
      <c r="S966" s="12"/>
    </row>
    <row r="967" spans="1:19" x14ac:dyDescent="0.35">
      <c r="A967" s="4">
        <v>44789</v>
      </c>
      <c r="B967" s="5">
        <f t="shared" si="178"/>
        <v>8</v>
      </c>
      <c r="C967" s="5">
        <f t="shared" si="179"/>
        <v>2022</v>
      </c>
      <c r="D967" s="5" t="s">
        <v>917</v>
      </c>
      <c r="E967" s="1" t="s">
        <v>482</v>
      </c>
      <c r="F967" s="1" t="s">
        <v>499</v>
      </c>
      <c r="G967" s="13" t="s">
        <v>918</v>
      </c>
      <c r="H967" s="5">
        <v>3</v>
      </c>
      <c r="I967" s="5" t="s">
        <v>5</v>
      </c>
      <c r="J967" s="5">
        <v>0</v>
      </c>
      <c r="K967" s="4">
        <f t="shared" si="184"/>
        <v>44789</v>
      </c>
      <c r="L967" s="5">
        <f t="shared" si="185"/>
        <v>8</v>
      </c>
      <c r="M967" s="5">
        <f t="shared" si="186"/>
        <v>2022</v>
      </c>
      <c r="N967" s="7">
        <v>1054.5</v>
      </c>
      <c r="P967" s="7">
        <f t="shared" si="159"/>
        <v>1054.5</v>
      </c>
      <c r="Q967" s="8">
        <f t="shared" si="183"/>
        <v>1726709.0500000005</v>
      </c>
      <c r="R967" s="43" t="s">
        <v>5</v>
      </c>
      <c r="S967" s="12"/>
    </row>
    <row r="968" spans="1:19" x14ac:dyDescent="0.35">
      <c r="A968" s="4">
        <v>44789</v>
      </c>
      <c r="B968" s="5">
        <f t="shared" si="178"/>
        <v>8</v>
      </c>
      <c r="C968" s="5">
        <f t="shared" si="179"/>
        <v>2022</v>
      </c>
      <c r="D968" s="5" t="s">
        <v>917</v>
      </c>
      <c r="E968" s="1" t="s">
        <v>482</v>
      </c>
      <c r="F968" s="1" t="s">
        <v>499</v>
      </c>
      <c r="G968" s="13" t="s">
        <v>675</v>
      </c>
      <c r="H968" s="5">
        <v>1</v>
      </c>
      <c r="I968" s="5" t="s">
        <v>5</v>
      </c>
      <c r="J968" s="5">
        <v>0</v>
      </c>
      <c r="K968" s="4">
        <f t="shared" si="184"/>
        <v>44789</v>
      </c>
      <c r="L968" s="5">
        <f t="shared" si="185"/>
        <v>8</v>
      </c>
      <c r="M968" s="5">
        <f t="shared" si="186"/>
        <v>2022</v>
      </c>
      <c r="N968" s="7">
        <v>90</v>
      </c>
      <c r="P968" s="7">
        <f t="shared" si="159"/>
        <v>90</v>
      </c>
      <c r="Q968" s="8">
        <f t="shared" si="183"/>
        <v>1726799.0500000005</v>
      </c>
      <c r="R968" s="43" t="s">
        <v>5</v>
      </c>
      <c r="S968" s="12"/>
    </row>
    <row r="969" spans="1:19" x14ac:dyDescent="0.35">
      <c r="A969" s="4">
        <v>44789</v>
      </c>
      <c r="B969" s="5">
        <f t="shared" si="178"/>
        <v>8</v>
      </c>
      <c r="C969" s="5">
        <f t="shared" si="179"/>
        <v>2022</v>
      </c>
      <c r="D969" s="5" t="s">
        <v>917</v>
      </c>
      <c r="E969" s="1" t="s">
        <v>482</v>
      </c>
      <c r="F969" s="1" t="s">
        <v>499</v>
      </c>
      <c r="G969" s="13" t="s">
        <v>66</v>
      </c>
      <c r="H969" s="5">
        <v>5</v>
      </c>
      <c r="I969" s="5" t="s">
        <v>5</v>
      </c>
      <c r="J969" s="5">
        <v>0</v>
      </c>
      <c r="K969" s="4">
        <f t="shared" si="184"/>
        <v>44789</v>
      </c>
      <c r="L969" s="5">
        <f t="shared" si="185"/>
        <v>8</v>
      </c>
      <c r="M969" s="5">
        <f t="shared" si="186"/>
        <v>2022</v>
      </c>
      <c r="N969" s="7">
        <v>312.5</v>
      </c>
      <c r="P969" s="7">
        <f t="shared" si="159"/>
        <v>312.5</v>
      </c>
      <c r="Q969" s="8">
        <f t="shared" si="183"/>
        <v>1727111.5500000005</v>
      </c>
      <c r="R969" s="43" t="s">
        <v>5</v>
      </c>
      <c r="S969" s="12"/>
    </row>
    <row r="970" spans="1:19" x14ac:dyDescent="0.35">
      <c r="A970" s="4">
        <v>44796</v>
      </c>
      <c r="B970" s="5">
        <f t="shared" si="178"/>
        <v>8</v>
      </c>
      <c r="C970" s="5">
        <f t="shared" si="179"/>
        <v>2022</v>
      </c>
      <c r="D970" s="5" t="s">
        <v>919</v>
      </c>
      <c r="E970" s="1" t="s">
        <v>869</v>
      </c>
      <c r="F970" s="1" t="s">
        <v>868</v>
      </c>
      <c r="G970" s="13" t="s">
        <v>725</v>
      </c>
      <c r="H970" s="5">
        <v>2</v>
      </c>
      <c r="I970" s="5" t="s">
        <v>5</v>
      </c>
      <c r="J970" s="5">
        <v>0</v>
      </c>
      <c r="K970" s="4">
        <f t="shared" ref="K970:K973" si="187">A970+J970</f>
        <v>44796</v>
      </c>
      <c r="L970" s="5">
        <f t="shared" ref="L970:L973" si="188">MONTH(K970)</f>
        <v>8</v>
      </c>
      <c r="M970" s="5">
        <f t="shared" ref="M970:M973" si="189">YEAR(K970)</f>
        <v>2022</v>
      </c>
      <c r="N970" s="7">
        <v>4004</v>
      </c>
      <c r="P970" s="7">
        <f t="shared" ref="P970:P977" si="190">SUM(N970+O970)</f>
        <v>4004</v>
      </c>
      <c r="Q970" s="8">
        <f t="shared" ref="Q970:Q977" si="191">SUM(Q969+N970)</f>
        <v>1731115.5500000005</v>
      </c>
      <c r="R970" s="43" t="s">
        <v>5</v>
      </c>
      <c r="S970" s="12"/>
    </row>
    <row r="971" spans="1:19" x14ac:dyDescent="0.35">
      <c r="A971" s="4">
        <v>44796</v>
      </c>
      <c r="B971" s="5">
        <f t="shared" si="178"/>
        <v>8</v>
      </c>
      <c r="C971" s="5">
        <f t="shared" si="179"/>
        <v>2022</v>
      </c>
      <c r="D971" s="5" t="s">
        <v>919</v>
      </c>
      <c r="E971" s="1" t="s">
        <v>869</v>
      </c>
      <c r="F971" s="1" t="s">
        <v>868</v>
      </c>
      <c r="G971" s="13" t="s">
        <v>904</v>
      </c>
      <c r="H971" s="5">
        <v>4</v>
      </c>
      <c r="I971" s="5" t="s">
        <v>5</v>
      </c>
      <c r="J971" s="5">
        <v>0</v>
      </c>
      <c r="K971" s="4">
        <f t="shared" si="187"/>
        <v>44796</v>
      </c>
      <c r="L971" s="5">
        <f t="shared" si="188"/>
        <v>8</v>
      </c>
      <c r="M971" s="5">
        <f t="shared" si="189"/>
        <v>2022</v>
      </c>
      <c r="N971" s="7">
        <v>640</v>
      </c>
      <c r="P971" s="7">
        <f t="shared" si="190"/>
        <v>640</v>
      </c>
      <c r="Q971" s="8">
        <f t="shared" si="191"/>
        <v>1731755.5500000005</v>
      </c>
      <c r="R971" s="43" t="s">
        <v>5</v>
      </c>
      <c r="S971" s="12"/>
    </row>
    <row r="972" spans="1:19" x14ac:dyDescent="0.35">
      <c r="A972" s="4">
        <v>44796</v>
      </c>
      <c r="B972" s="5">
        <f t="shared" ref="B972:B973" si="192">MONTH(A972)</f>
        <v>8</v>
      </c>
      <c r="C972" s="5">
        <f t="shared" ref="C972:C973" si="193">YEAR(A972)</f>
        <v>2022</v>
      </c>
      <c r="D972" s="5" t="s">
        <v>919</v>
      </c>
      <c r="E972" s="1" t="s">
        <v>869</v>
      </c>
      <c r="F972" s="1" t="s">
        <v>868</v>
      </c>
      <c r="G972" s="13" t="s">
        <v>675</v>
      </c>
      <c r="H972" s="5">
        <v>2</v>
      </c>
      <c r="I972" s="5" t="s">
        <v>5</v>
      </c>
      <c r="J972" s="5">
        <v>0</v>
      </c>
      <c r="K972" s="4">
        <f t="shared" si="187"/>
        <v>44796</v>
      </c>
      <c r="L972" s="5">
        <f t="shared" si="188"/>
        <v>8</v>
      </c>
      <c r="M972" s="5">
        <f t="shared" si="189"/>
        <v>2022</v>
      </c>
      <c r="N972" s="7">
        <v>180</v>
      </c>
      <c r="P972" s="7">
        <f t="shared" si="190"/>
        <v>180</v>
      </c>
      <c r="Q972" s="8">
        <f t="shared" si="191"/>
        <v>1731935.5500000005</v>
      </c>
      <c r="R972" s="43" t="s">
        <v>5</v>
      </c>
      <c r="S972" s="12"/>
    </row>
    <row r="973" spans="1:19" x14ac:dyDescent="0.35">
      <c r="A973" s="4">
        <v>44796</v>
      </c>
      <c r="B973" s="5">
        <f t="shared" si="192"/>
        <v>8</v>
      </c>
      <c r="C973" s="5">
        <f t="shared" si="193"/>
        <v>2022</v>
      </c>
      <c r="D973" s="5" t="s">
        <v>919</v>
      </c>
      <c r="E973" s="1" t="s">
        <v>869</v>
      </c>
      <c r="F973" s="1" t="s">
        <v>868</v>
      </c>
      <c r="G973" s="13" t="s">
        <v>874</v>
      </c>
      <c r="H973" s="5">
        <v>4</v>
      </c>
      <c r="I973" s="5" t="s">
        <v>5</v>
      </c>
      <c r="J973" s="5">
        <v>0</v>
      </c>
      <c r="K973" s="4">
        <f t="shared" si="187"/>
        <v>44796</v>
      </c>
      <c r="L973" s="5">
        <f t="shared" si="188"/>
        <v>8</v>
      </c>
      <c r="M973" s="5">
        <f t="shared" si="189"/>
        <v>2022</v>
      </c>
      <c r="N973" s="7">
        <v>1016</v>
      </c>
      <c r="P973" s="7">
        <f t="shared" si="190"/>
        <v>1016</v>
      </c>
      <c r="Q973" s="8">
        <f t="shared" si="191"/>
        <v>1732951.5500000005</v>
      </c>
      <c r="R973" s="43" t="s">
        <v>5</v>
      </c>
      <c r="S973" s="12"/>
    </row>
    <row r="974" spans="1:19" x14ac:dyDescent="0.35">
      <c r="A974" s="4">
        <v>44796</v>
      </c>
      <c r="B974" s="5">
        <f t="shared" ref="B974:B977" si="194">MONTH(A974)</f>
        <v>8</v>
      </c>
      <c r="C974" s="5">
        <f t="shared" ref="C974:C977" si="195">YEAR(A974)</f>
        <v>2022</v>
      </c>
      <c r="D974" s="5" t="s">
        <v>920</v>
      </c>
      <c r="E974" s="1" t="s">
        <v>415</v>
      </c>
      <c r="F974" s="1" t="s">
        <v>416</v>
      </c>
      <c r="G974" s="13" t="s">
        <v>728</v>
      </c>
      <c r="H974" s="5">
        <v>2</v>
      </c>
      <c r="I974" s="5" t="s">
        <v>5</v>
      </c>
      <c r="J974" s="5">
        <v>0</v>
      </c>
      <c r="K974" s="4">
        <f t="shared" ref="K974:K977" si="196">A974+J974</f>
        <v>44796</v>
      </c>
      <c r="L974" s="5">
        <f t="shared" ref="L974:L977" si="197">MONTH(K974)</f>
        <v>8</v>
      </c>
      <c r="M974" s="5">
        <f t="shared" ref="M974:M977" si="198">YEAR(K974)</f>
        <v>2022</v>
      </c>
      <c r="N974" s="7">
        <v>4092</v>
      </c>
      <c r="P974" s="7">
        <f t="shared" si="190"/>
        <v>4092</v>
      </c>
      <c r="Q974" s="8">
        <f t="shared" si="191"/>
        <v>1737043.5500000005</v>
      </c>
      <c r="R974" s="43" t="s">
        <v>5</v>
      </c>
      <c r="S974" s="12"/>
    </row>
    <row r="975" spans="1:19" x14ac:dyDescent="0.35">
      <c r="A975" s="4">
        <v>44796</v>
      </c>
      <c r="B975" s="5">
        <f t="shared" si="194"/>
        <v>8</v>
      </c>
      <c r="C975" s="5">
        <f t="shared" si="195"/>
        <v>2022</v>
      </c>
      <c r="D975" s="5" t="s">
        <v>920</v>
      </c>
      <c r="E975" s="1" t="s">
        <v>415</v>
      </c>
      <c r="F975" s="1" t="s">
        <v>416</v>
      </c>
      <c r="G975" s="13" t="s">
        <v>918</v>
      </c>
      <c r="H975" s="5">
        <v>5</v>
      </c>
      <c r="I975" s="5" t="s">
        <v>5</v>
      </c>
      <c r="J975" s="5">
        <v>0</v>
      </c>
      <c r="K975" s="4">
        <f t="shared" si="196"/>
        <v>44796</v>
      </c>
      <c r="L975" s="5">
        <f t="shared" si="197"/>
        <v>8</v>
      </c>
      <c r="M975" s="5">
        <f t="shared" si="198"/>
        <v>2022</v>
      </c>
      <c r="N975" s="7">
        <v>1757.5</v>
      </c>
      <c r="P975" s="7">
        <f t="shared" si="190"/>
        <v>1757.5</v>
      </c>
      <c r="Q975" s="8">
        <f t="shared" si="191"/>
        <v>1738801.0500000005</v>
      </c>
      <c r="R975" s="43" t="s">
        <v>5</v>
      </c>
      <c r="S975" s="12"/>
    </row>
    <row r="976" spans="1:19" x14ac:dyDescent="0.35">
      <c r="A976" s="4">
        <v>44796</v>
      </c>
      <c r="B976" s="5">
        <f t="shared" si="194"/>
        <v>8</v>
      </c>
      <c r="C976" s="5">
        <f t="shared" si="195"/>
        <v>2022</v>
      </c>
      <c r="D976" s="5" t="s">
        <v>920</v>
      </c>
      <c r="E976" s="1" t="s">
        <v>415</v>
      </c>
      <c r="F976" s="1" t="s">
        <v>416</v>
      </c>
      <c r="G976" s="13" t="s">
        <v>787</v>
      </c>
      <c r="H976" s="5">
        <v>3</v>
      </c>
      <c r="I976" s="5" t="s">
        <v>5</v>
      </c>
      <c r="J976" s="5">
        <v>0</v>
      </c>
      <c r="K976" s="4">
        <f t="shared" si="196"/>
        <v>44796</v>
      </c>
      <c r="L976" s="5">
        <f t="shared" si="197"/>
        <v>8</v>
      </c>
      <c r="M976" s="5">
        <f t="shared" si="198"/>
        <v>2022</v>
      </c>
      <c r="N976" s="7">
        <v>864</v>
      </c>
      <c r="P976" s="7">
        <f t="shared" si="190"/>
        <v>864</v>
      </c>
      <c r="Q976" s="8">
        <f t="shared" si="191"/>
        <v>1739665.0500000005</v>
      </c>
      <c r="R976" s="43" t="s">
        <v>5</v>
      </c>
      <c r="S976" s="12"/>
    </row>
    <row r="977" spans="1:19" x14ac:dyDescent="0.35">
      <c r="A977" s="4">
        <v>44796</v>
      </c>
      <c r="B977" s="5">
        <f t="shared" si="194"/>
        <v>8</v>
      </c>
      <c r="C977" s="5">
        <f t="shared" si="195"/>
        <v>2022</v>
      </c>
      <c r="D977" s="5" t="s">
        <v>920</v>
      </c>
      <c r="E977" s="1" t="s">
        <v>415</v>
      </c>
      <c r="F977" s="1" t="s">
        <v>416</v>
      </c>
      <c r="G977" s="13" t="s">
        <v>800</v>
      </c>
      <c r="H977" s="5">
        <v>2</v>
      </c>
      <c r="I977" s="5" t="s">
        <v>5</v>
      </c>
      <c r="J977" s="5">
        <v>0</v>
      </c>
      <c r="K977" s="4">
        <f t="shared" si="196"/>
        <v>44796</v>
      </c>
      <c r="L977" s="5">
        <f t="shared" si="197"/>
        <v>8</v>
      </c>
      <c r="M977" s="5">
        <f t="shared" si="198"/>
        <v>2022</v>
      </c>
      <c r="N977" s="7">
        <v>125</v>
      </c>
      <c r="P977" s="7">
        <f t="shared" si="190"/>
        <v>125</v>
      </c>
      <c r="Q977" s="8">
        <f t="shared" si="191"/>
        <v>1739790.0500000005</v>
      </c>
      <c r="R977" s="43" t="s">
        <v>5</v>
      </c>
      <c r="S977" s="12"/>
    </row>
    <row r="978" spans="1:19" x14ac:dyDescent="0.35">
      <c r="A978" s="4">
        <v>44796</v>
      </c>
      <c r="B978" s="5">
        <f t="shared" ref="B978:B985" si="199">MONTH(A978)</f>
        <v>8</v>
      </c>
      <c r="C978" s="5">
        <f t="shared" ref="C978:C985" si="200">YEAR(A978)</f>
        <v>2022</v>
      </c>
      <c r="D978" s="5" t="s">
        <v>921</v>
      </c>
      <c r="E978" s="1" t="s">
        <v>61</v>
      </c>
      <c r="F978" s="1" t="s">
        <v>60</v>
      </c>
      <c r="G978" s="13" t="s">
        <v>874</v>
      </c>
      <c r="H978" s="5">
        <v>3</v>
      </c>
      <c r="I978" s="5" t="s">
        <v>51</v>
      </c>
      <c r="J978" s="5">
        <v>60</v>
      </c>
      <c r="K978" s="4">
        <f t="shared" ref="K978:K987" si="201">A978+J978</f>
        <v>44856</v>
      </c>
      <c r="L978" s="5">
        <f t="shared" ref="L978:L987" si="202">MONTH(K978)</f>
        <v>10</v>
      </c>
      <c r="M978" s="5">
        <f t="shared" ref="M978:M987" si="203">YEAR(K978)</f>
        <v>2022</v>
      </c>
      <c r="N978" s="7">
        <v>762</v>
      </c>
      <c r="P978" s="7">
        <f t="shared" ref="P978:P987" si="204">SUM(N978+O978)</f>
        <v>762</v>
      </c>
      <c r="Q978" s="8">
        <f t="shared" ref="Q978:Q987" si="205">SUM(Q977+N978)</f>
        <v>1740552.0500000005</v>
      </c>
      <c r="R978" s="43" t="s">
        <v>5</v>
      </c>
      <c r="S978" s="12"/>
    </row>
    <row r="979" spans="1:19" x14ac:dyDescent="0.35">
      <c r="A979" s="4">
        <v>44798</v>
      </c>
      <c r="B979" s="5">
        <f t="shared" si="199"/>
        <v>8</v>
      </c>
      <c r="C979" s="5">
        <f t="shared" si="200"/>
        <v>2022</v>
      </c>
      <c r="D979" s="5" t="s">
        <v>922</v>
      </c>
      <c r="E979" s="1" t="s">
        <v>63</v>
      </c>
      <c r="F979" s="1" t="s">
        <v>64</v>
      </c>
      <c r="G979" s="13" t="s">
        <v>731</v>
      </c>
      <c r="H979" s="5">
        <v>6</v>
      </c>
      <c r="I979" s="5" t="s">
        <v>50</v>
      </c>
      <c r="J979" s="5">
        <v>120</v>
      </c>
      <c r="K979" s="4">
        <f t="shared" si="201"/>
        <v>44918</v>
      </c>
      <c r="L979" s="5">
        <f t="shared" si="202"/>
        <v>12</v>
      </c>
      <c r="M979" s="5">
        <f t="shared" si="203"/>
        <v>2022</v>
      </c>
      <c r="N979" s="7">
        <v>11616</v>
      </c>
      <c r="P979" s="7">
        <f t="shared" si="204"/>
        <v>11616</v>
      </c>
      <c r="Q979" s="8">
        <f t="shared" si="205"/>
        <v>1752168.0500000005</v>
      </c>
      <c r="R979" s="43" t="s">
        <v>5</v>
      </c>
      <c r="S979" s="12"/>
    </row>
    <row r="980" spans="1:19" x14ac:dyDescent="0.35">
      <c r="A980" s="4">
        <v>44798</v>
      </c>
      <c r="B980" s="5">
        <f t="shared" si="199"/>
        <v>8</v>
      </c>
      <c r="C980" s="5">
        <f t="shared" si="200"/>
        <v>2022</v>
      </c>
      <c r="D980" s="5" t="s">
        <v>922</v>
      </c>
      <c r="E980" s="1" t="s">
        <v>63</v>
      </c>
      <c r="F980" s="1" t="s">
        <v>64</v>
      </c>
      <c r="G980" s="13" t="s">
        <v>923</v>
      </c>
      <c r="H980" s="5">
        <v>10</v>
      </c>
      <c r="I980" s="5" t="s">
        <v>50</v>
      </c>
      <c r="J980" s="5">
        <v>120</v>
      </c>
      <c r="K980" s="4">
        <f t="shared" si="201"/>
        <v>44918</v>
      </c>
      <c r="L980" s="5">
        <f t="shared" si="202"/>
        <v>12</v>
      </c>
      <c r="M980" s="5">
        <f t="shared" si="203"/>
        <v>2022</v>
      </c>
      <c r="N980" s="7">
        <v>2670</v>
      </c>
      <c r="P980" s="7">
        <f t="shared" si="204"/>
        <v>2670</v>
      </c>
      <c r="Q980" s="8">
        <f t="shared" si="205"/>
        <v>1754838.0500000005</v>
      </c>
      <c r="R980" s="43" t="s">
        <v>5</v>
      </c>
      <c r="S980" s="12"/>
    </row>
    <row r="981" spans="1:19" x14ac:dyDescent="0.35">
      <c r="A981" s="4">
        <v>44798</v>
      </c>
      <c r="B981" s="5">
        <f t="shared" si="199"/>
        <v>8</v>
      </c>
      <c r="C981" s="5">
        <f t="shared" si="200"/>
        <v>2022</v>
      </c>
      <c r="D981" s="5" t="s">
        <v>922</v>
      </c>
      <c r="E981" s="1" t="s">
        <v>63</v>
      </c>
      <c r="F981" s="1" t="s">
        <v>64</v>
      </c>
      <c r="G981" s="13" t="s">
        <v>800</v>
      </c>
      <c r="H981" s="5">
        <v>10</v>
      </c>
      <c r="I981" s="5" t="s">
        <v>50</v>
      </c>
      <c r="J981" s="5">
        <v>120</v>
      </c>
      <c r="K981" s="4">
        <f t="shared" si="201"/>
        <v>44918</v>
      </c>
      <c r="L981" s="5">
        <f t="shared" si="202"/>
        <v>12</v>
      </c>
      <c r="M981" s="5">
        <f t="shared" si="203"/>
        <v>2022</v>
      </c>
      <c r="N981" s="7">
        <v>550</v>
      </c>
      <c r="P981" s="7">
        <f t="shared" si="204"/>
        <v>550</v>
      </c>
      <c r="Q981" s="8">
        <f t="shared" si="205"/>
        <v>1755388.0500000005</v>
      </c>
      <c r="R981" s="43" t="s">
        <v>5</v>
      </c>
      <c r="S981" s="12"/>
    </row>
    <row r="982" spans="1:19" x14ac:dyDescent="0.35">
      <c r="A982" s="4">
        <v>44798</v>
      </c>
      <c r="B982" s="5">
        <f t="shared" si="199"/>
        <v>8</v>
      </c>
      <c r="C982" s="5">
        <f t="shared" si="200"/>
        <v>2022</v>
      </c>
      <c r="D982" s="5" t="s">
        <v>922</v>
      </c>
      <c r="E982" s="1" t="s">
        <v>63</v>
      </c>
      <c r="F982" s="1" t="s">
        <v>64</v>
      </c>
      <c r="G982" s="13" t="s">
        <v>796</v>
      </c>
      <c r="H982" s="5">
        <v>1</v>
      </c>
      <c r="I982" s="5" t="s">
        <v>50</v>
      </c>
      <c r="J982" s="5">
        <v>120</v>
      </c>
      <c r="K982" s="4">
        <f t="shared" si="201"/>
        <v>44918</v>
      </c>
      <c r="L982" s="5">
        <f t="shared" si="202"/>
        <v>12</v>
      </c>
      <c r="M982" s="5">
        <f t="shared" si="203"/>
        <v>2022</v>
      </c>
      <c r="N982" s="7">
        <v>440</v>
      </c>
      <c r="P982" s="7">
        <f t="shared" si="204"/>
        <v>440</v>
      </c>
      <c r="Q982" s="8">
        <f t="shared" si="205"/>
        <v>1755828.0500000005</v>
      </c>
      <c r="R982" s="43" t="s">
        <v>5</v>
      </c>
      <c r="S982" s="12"/>
    </row>
    <row r="983" spans="1:19" x14ac:dyDescent="0.35">
      <c r="A983" s="4">
        <v>44798</v>
      </c>
      <c r="B983" s="5">
        <f t="shared" si="199"/>
        <v>8</v>
      </c>
      <c r="C983" s="5">
        <f t="shared" si="200"/>
        <v>2022</v>
      </c>
      <c r="D983" s="5" t="s">
        <v>922</v>
      </c>
      <c r="E983" s="1" t="s">
        <v>63</v>
      </c>
      <c r="F983" s="1" t="s">
        <v>64</v>
      </c>
      <c r="G983" s="13" t="s">
        <v>623</v>
      </c>
      <c r="H983" s="5">
        <v>1</v>
      </c>
      <c r="I983" s="5" t="s">
        <v>50</v>
      </c>
      <c r="J983" s="5">
        <v>120</v>
      </c>
      <c r="K983" s="4">
        <f t="shared" si="201"/>
        <v>44918</v>
      </c>
      <c r="L983" s="5">
        <f t="shared" si="202"/>
        <v>12</v>
      </c>
      <c r="M983" s="5">
        <f t="shared" si="203"/>
        <v>2022</v>
      </c>
      <c r="N983" s="7">
        <v>395</v>
      </c>
      <c r="P983" s="7">
        <f t="shared" si="204"/>
        <v>395</v>
      </c>
      <c r="Q983" s="8">
        <f t="shared" si="205"/>
        <v>1756223.0500000005</v>
      </c>
      <c r="R983" s="43" t="s">
        <v>5</v>
      </c>
      <c r="S983" s="12"/>
    </row>
    <row r="984" spans="1:19" x14ac:dyDescent="0.35">
      <c r="A984" s="4">
        <v>44798</v>
      </c>
      <c r="B984" s="5">
        <f t="shared" si="199"/>
        <v>8</v>
      </c>
      <c r="C984" s="5">
        <f t="shared" si="200"/>
        <v>2022</v>
      </c>
      <c r="D984" s="5" t="s">
        <v>924</v>
      </c>
      <c r="E984" s="1" t="s">
        <v>869</v>
      </c>
      <c r="F984" s="1" t="s">
        <v>868</v>
      </c>
      <c r="G984" s="13" t="s">
        <v>725</v>
      </c>
      <c r="H984" s="5">
        <v>3</v>
      </c>
      <c r="I984" s="5" t="s">
        <v>5</v>
      </c>
      <c r="J984" s="5">
        <v>0</v>
      </c>
      <c r="K984" s="4">
        <f>A984+J984</f>
        <v>44798</v>
      </c>
      <c r="L984" s="5">
        <f t="shared" si="202"/>
        <v>8</v>
      </c>
      <c r="M984" s="5">
        <f t="shared" si="203"/>
        <v>2022</v>
      </c>
      <c r="N984" s="7">
        <v>6006</v>
      </c>
      <c r="P984" s="7">
        <f t="shared" si="204"/>
        <v>6006</v>
      </c>
      <c r="Q984" s="8">
        <f t="shared" si="205"/>
        <v>1762229.0500000005</v>
      </c>
      <c r="R984" s="43" t="s">
        <v>5</v>
      </c>
      <c r="S984" s="12"/>
    </row>
    <row r="985" spans="1:19" x14ac:dyDescent="0.35">
      <c r="A985" s="4">
        <v>44798</v>
      </c>
      <c r="B985" s="5">
        <f t="shared" si="199"/>
        <v>8</v>
      </c>
      <c r="C985" s="5">
        <f t="shared" si="200"/>
        <v>2022</v>
      </c>
      <c r="D985" s="5" t="s">
        <v>925</v>
      </c>
      <c r="E985" s="1" t="s">
        <v>406</v>
      </c>
      <c r="F985" s="1" t="s">
        <v>407</v>
      </c>
      <c r="G985" s="13" t="s">
        <v>728</v>
      </c>
      <c r="H985" s="5">
        <v>2</v>
      </c>
      <c r="I985" s="5" t="s">
        <v>5</v>
      </c>
      <c r="J985" s="5">
        <v>0</v>
      </c>
      <c r="K985" s="4">
        <f>A985+J985</f>
        <v>44798</v>
      </c>
      <c r="L985" s="5">
        <f t="shared" si="202"/>
        <v>8</v>
      </c>
      <c r="M985" s="5">
        <f t="shared" si="203"/>
        <v>2022</v>
      </c>
      <c r="N985" s="7">
        <v>4092</v>
      </c>
      <c r="P985" s="7">
        <f t="shared" si="204"/>
        <v>4092</v>
      </c>
      <c r="Q985" s="8">
        <f t="shared" si="205"/>
        <v>1766321.0500000005</v>
      </c>
      <c r="R985" s="43" t="s">
        <v>5</v>
      </c>
      <c r="S985" s="12"/>
    </row>
    <row r="986" spans="1:19" x14ac:dyDescent="0.35">
      <c r="A986" s="4">
        <v>44798</v>
      </c>
      <c r="B986" s="5">
        <f t="shared" ref="B986:B987" si="206">MONTH(A986)</f>
        <v>8</v>
      </c>
      <c r="C986" s="5">
        <f t="shared" ref="C986:C987" si="207">YEAR(A986)</f>
        <v>2022</v>
      </c>
      <c r="D986" s="5" t="s">
        <v>925</v>
      </c>
      <c r="E986" s="1" t="s">
        <v>406</v>
      </c>
      <c r="F986" s="1" t="s">
        <v>407</v>
      </c>
      <c r="G986" s="13" t="s">
        <v>902</v>
      </c>
      <c r="H986" s="5">
        <v>2</v>
      </c>
      <c r="I986" s="5" t="s">
        <v>5</v>
      </c>
      <c r="J986" s="5">
        <v>0</v>
      </c>
      <c r="K986" s="4">
        <f t="shared" si="201"/>
        <v>44798</v>
      </c>
      <c r="L986" s="5">
        <f t="shared" si="202"/>
        <v>8</v>
      </c>
      <c r="M986" s="5">
        <f t="shared" si="203"/>
        <v>2022</v>
      </c>
      <c r="N986" s="7">
        <v>1299.8</v>
      </c>
      <c r="P986" s="7">
        <f t="shared" si="204"/>
        <v>1299.8</v>
      </c>
      <c r="Q986" s="8">
        <f t="shared" si="205"/>
        <v>1767620.8500000006</v>
      </c>
      <c r="R986" s="43" t="s">
        <v>5</v>
      </c>
      <c r="S986" s="12"/>
    </row>
    <row r="987" spans="1:19" x14ac:dyDescent="0.35">
      <c r="A987" s="4">
        <v>44798</v>
      </c>
      <c r="B987" s="5">
        <f t="shared" si="206"/>
        <v>8</v>
      </c>
      <c r="C987" s="5">
        <f t="shared" si="207"/>
        <v>2022</v>
      </c>
      <c r="D987" s="5" t="s">
        <v>925</v>
      </c>
      <c r="E987" s="1" t="s">
        <v>406</v>
      </c>
      <c r="F987" s="1" t="s">
        <v>407</v>
      </c>
      <c r="G987" s="13" t="s">
        <v>46</v>
      </c>
      <c r="H987" s="5">
        <v>1</v>
      </c>
      <c r="I987" s="5" t="s">
        <v>5</v>
      </c>
      <c r="J987" s="5">
        <v>0</v>
      </c>
      <c r="K987" s="4">
        <f t="shared" si="201"/>
        <v>44798</v>
      </c>
      <c r="L987" s="5">
        <f t="shared" si="202"/>
        <v>8</v>
      </c>
      <c r="M987" s="5">
        <f t="shared" si="203"/>
        <v>2022</v>
      </c>
      <c r="N987" s="7">
        <v>105</v>
      </c>
      <c r="P987" s="7">
        <f t="shared" si="204"/>
        <v>105</v>
      </c>
      <c r="Q987" s="8">
        <f t="shared" si="205"/>
        <v>1767725.8500000006</v>
      </c>
      <c r="R987" s="43" t="s">
        <v>5</v>
      </c>
      <c r="S987" s="12"/>
    </row>
    <row r="988" spans="1:19" x14ac:dyDescent="0.35">
      <c r="A988" s="4">
        <v>44798</v>
      </c>
      <c r="B988" s="5">
        <f t="shared" ref="B988:B989" si="208">MONTH(A988)</f>
        <v>8</v>
      </c>
      <c r="C988" s="5">
        <f t="shared" ref="C988:C989" si="209">YEAR(A988)</f>
        <v>2022</v>
      </c>
      <c r="D988" s="5" t="s">
        <v>925</v>
      </c>
      <c r="E988" s="1" t="s">
        <v>406</v>
      </c>
      <c r="F988" s="1" t="s">
        <v>407</v>
      </c>
      <c r="G988" s="13" t="s">
        <v>298</v>
      </c>
      <c r="H988" s="5">
        <v>1</v>
      </c>
      <c r="I988" s="5" t="s">
        <v>5</v>
      </c>
      <c r="J988" s="5">
        <v>0</v>
      </c>
      <c r="K988" s="4">
        <f t="shared" ref="K988:K989" si="210">A988+J988</f>
        <v>44798</v>
      </c>
      <c r="L988" s="5">
        <f t="shared" ref="L988:L989" si="211">MONTH(K988)</f>
        <v>8</v>
      </c>
      <c r="M988" s="5">
        <f t="shared" ref="M988:M989" si="212">YEAR(K988)</f>
        <v>2022</v>
      </c>
      <c r="N988" s="7">
        <v>390</v>
      </c>
      <c r="P988" s="7">
        <f t="shared" ref="P988:P989" si="213">SUM(N988+O988)</f>
        <v>390</v>
      </c>
      <c r="Q988" s="8">
        <f t="shared" ref="Q988:Q989" si="214">SUM(Q987+N988)</f>
        <v>1768115.8500000006</v>
      </c>
      <c r="R988" s="43" t="s">
        <v>5</v>
      </c>
      <c r="S988" s="12"/>
    </row>
    <row r="989" spans="1:19" x14ac:dyDescent="0.35">
      <c r="A989" s="4">
        <v>44799</v>
      </c>
      <c r="B989" s="5">
        <f t="shared" si="208"/>
        <v>8</v>
      </c>
      <c r="C989" s="5">
        <f t="shared" si="209"/>
        <v>2022</v>
      </c>
      <c r="D989" s="5" t="s">
        <v>925</v>
      </c>
      <c r="E989" s="1" t="s">
        <v>406</v>
      </c>
      <c r="F989" s="1" t="s">
        <v>407</v>
      </c>
      <c r="G989" s="13" t="s">
        <v>66</v>
      </c>
      <c r="H989" s="5">
        <v>4</v>
      </c>
      <c r="I989" s="5" t="s">
        <v>5</v>
      </c>
      <c r="J989" s="5">
        <v>0</v>
      </c>
      <c r="K989" s="4">
        <f t="shared" si="210"/>
        <v>44799</v>
      </c>
      <c r="L989" s="5">
        <f t="shared" si="211"/>
        <v>8</v>
      </c>
      <c r="M989" s="5">
        <f t="shared" si="212"/>
        <v>2022</v>
      </c>
      <c r="N989" s="7">
        <v>250</v>
      </c>
      <c r="P989" s="7">
        <f t="shared" si="213"/>
        <v>250</v>
      </c>
      <c r="Q989" s="8">
        <f t="shared" si="214"/>
        <v>1768365.8500000006</v>
      </c>
      <c r="R989" s="43" t="s">
        <v>5</v>
      </c>
      <c r="S989" s="12"/>
    </row>
    <row r="990" spans="1:19" x14ac:dyDescent="0.35">
      <c r="A990" s="4"/>
      <c r="B990" s="5"/>
      <c r="C990" s="5"/>
      <c r="K990" s="4"/>
      <c r="Q990" s="8"/>
      <c r="R990" s="43"/>
      <c r="S990" s="12"/>
    </row>
    <row r="991" spans="1:19" x14ac:dyDescent="0.35">
      <c r="A991" s="4"/>
      <c r="B991" s="5"/>
      <c r="C991" s="5"/>
      <c r="K991" s="4"/>
      <c r="Q991" s="62"/>
      <c r="R991" s="43"/>
      <c r="S991" s="12"/>
    </row>
    <row r="992" spans="1:19" x14ac:dyDescent="0.35">
      <c r="K992" s="4"/>
      <c r="L992" s="19"/>
      <c r="M992" s="19"/>
      <c r="Q992" s="62"/>
      <c r="R992" s="43"/>
      <c r="S992" s="12"/>
    </row>
    <row r="993" spans="11:17" x14ac:dyDescent="0.35">
      <c r="K993" s="13" t="s">
        <v>199</v>
      </c>
      <c r="N993" s="37">
        <f>SUM(N2:N992)</f>
        <v>1768365.8500000006</v>
      </c>
      <c r="O993" s="39">
        <f>SUM(O2:O992)</f>
        <v>-1352046.3500000006</v>
      </c>
      <c r="P993" s="41">
        <f>SUM(P2:P992)</f>
        <v>416319.49999999994</v>
      </c>
      <c r="Q993" s="63">
        <f>SUM(N993+O993)</f>
        <v>416319.5</v>
      </c>
    </row>
    <row r="994" spans="11:17" x14ac:dyDescent="0.35">
      <c r="N994" s="38" t="s">
        <v>202</v>
      </c>
      <c r="O994" s="40" t="s">
        <v>200</v>
      </c>
      <c r="P994" s="42" t="s">
        <v>201</v>
      </c>
      <c r="Q994" s="64"/>
    </row>
    <row r="995" spans="11:17" x14ac:dyDescent="0.35">
      <c r="N995" s="35"/>
      <c r="O995" s="35"/>
      <c r="P995" s="35"/>
      <c r="Q995" s="35"/>
    </row>
    <row r="996" spans="11:17" x14ac:dyDescent="0.35">
      <c r="Q996" s="62"/>
    </row>
    <row r="997" spans="11:17" x14ac:dyDescent="0.35">
      <c r="O997" s="39">
        <f>SUM(O993)</f>
        <v>-1352046.3500000006</v>
      </c>
      <c r="P997" s="34" t="s">
        <v>198</v>
      </c>
      <c r="Q997" s="65" t="s">
        <v>200</v>
      </c>
    </row>
    <row r="998" spans="11:17" x14ac:dyDescent="0.35">
      <c r="O998" s="7">
        <v>0.5</v>
      </c>
      <c r="P998" s="34" t="s">
        <v>198</v>
      </c>
      <c r="Q998" s="61" t="s">
        <v>290</v>
      </c>
    </row>
    <row r="999" spans="11:17" x14ac:dyDescent="0.35">
      <c r="P999" s="34"/>
      <c r="Q999" s="61"/>
    </row>
    <row r="1000" spans="11:17" ht="16" thickBot="1" x14ac:dyDescent="0.4">
      <c r="O1000" s="36">
        <f>SUM(O997:O999)</f>
        <v>-1352045.8500000006</v>
      </c>
      <c r="P1000" s="34" t="s">
        <v>198</v>
      </c>
      <c r="Q1000" s="60" t="s">
        <v>936</v>
      </c>
    </row>
    <row r="1001" spans="11:17" ht="16" thickTop="1" x14ac:dyDescent="0.35">
      <c r="Q1001" s="62"/>
    </row>
    <row r="1002" spans="11:17" x14ac:dyDescent="0.35">
      <c r="Q1002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1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 codeName="Sheet4">
    <pageSetUpPr fitToPage="1"/>
  </sheetPr>
  <dimension ref="A1:AQ58"/>
  <sheetViews>
    <sheetView topLeftCell="A40" zoomScaleNormal="100" workbookViewId="0">
      <selection activeCell="I59" sqref="I59"/>
    </sheetView>
  </sheetViews>
  <sheetFormatPr defaultRowHeight="14.5" x14ac:dyDescent="0.35"/>
  <cols>
    <col min="1" max="2" width="37.90625" bestFit="1" customWidth="1"/>
    <col min="3" max="9" width="11.453125" bestFit="1" customWidth="1"/>
    <col min="10" max="12" width="9.90625" bestFit="1" customWidth="1"/>
    <col min="13" max="13" width="11.453125" bestFit="1" customWidth="1"/>
    <col min="14" max="20" width="9.90625" bestFit="1" customWidth="1"/>
    <col min="21" max="21" width="11.453125" bestFit="1" customWidth="1"/>
    <col min="22" max="22" width="37.90625" bestFit="1" customWidth="1"/>
    <col min="23" max="23" width="12.7265625" bestFit="1" customWidth="1"/>
    <col min="24" max="24" width="9.54296875" bestFit="1" customWidth="1"/>
    <col min="25" max="29" width="8.90625" bestFit="1" customWidth="1"/>
    <col min="30" max="42" width="9.90625" bestFit="1" customWidth="1"/>
    <col min="43" max="43" width="11.453125" bestFit="1" customWidth="1"/>
    <col min="44" max="44" width="9.90625" bestFit="1" customWidth="1"/>
    <col min="45" max="45" width="11.453125" bestFit="1" customWidth="1"/>
  </cols>
  <sheetData>
    <row r="1" spans="1:43" x14ac:dyDescent="0.35">
      <c r="A1" t="s">
        <v>208</v>
      </c>
      <c r="V1" t="s">
        <v>208</v>
      </c>
    </row>
    <row r="4" spans="1:43" x14ac:dyDescent="0.35">
      <c r="A4" s="20" t="s">
        <v>203</v>
      </c>
      <c r="C4" s="20" t="s">
        <v>91</v>
      </c>
      <c r="V4" s="20" t="s">
        <v>203</v>
      </c>
      <c r="W4" s="20" t="s">
        <v>230</v>
      </c>
      <c r="X4" s="20" t="s">
        <v>91</v>
      </c>
    </row>
    <row r="5" spans="1:43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>
        <v>124</v>
      </c>
      <c r="I5" t="s">
        <v>135</v>
      </c>
      <c r="W5">
        <v>2019</v>
      </c>
      <c r="X5" t="s">
        <v>355</v>
      </c>
      <c r="Y5">
        <v>2020</v>
      </c>
      <c r="AD5" t="s">
        <v>356</v>
      </c>
      <c r="AE5">
        <v>2021</v>
      </c>
      <c r="AJ5" t="s">
        <v>357</v>
      </c>
      <c r="AK5">
        <v>2022</v>
      </c>
      <c r="AP5" t="s">
        <v>593</v>
      </c>
      <c r="AQ5" t="s">
        <v>135</v>
      </c>
    </row>
    <row r="6" spans="1:43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>
        <v>2973</v>
      </c>
      <c r="V6" s="20" t="s">
        <v>1</v>
      </c>
      <c r="W6">
        <v>0</v>
      </c>
      <c r="Y6">
        <v>0</v>
      </c>
      <c r="Z6">
        <v>45</v>
      </c>
      <c r="AA6">
        <v>60</v>
      </c>
      <c r="AB6" t="s">
        <v>154</v>
      </c>
      <c r="AC6">
        <v>120</v>
      </c>
      <c r="AE6">
        <v>0</v>
      </c>
      <c r="AF6">
        <v>45</v>
      </c>
      <c r="AG6">
        <v>60</v>
      </c>
      <c r="AH6" t="s">
        <v>154</v>
      </c>
      <c r="AI6">
        <v>120</v>
      </c>
      <c r="AK6">
        <v>0</v>
      </c>
      <c r="AL6">
        <v>45</v>
      </c>
      <c r="AM6">
        <v>60</v>
      </c>
      <c r="AN6">
        <v>120</v>
      </c>
      <c r="AO6">
        <v>124</v>
      </c>
    </row>
    <row r="7" spans="1:43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>
        <v>2973</v>
      </c>
      <c r="V7" t="s">
        <v>35</v>
      </c>
      <c r="W7" s="24"/>
      <c r="X7" s="24"/>
      <c r="Y7" s="24">
        <v>9334</v>
      </c>
      <c r="Z7" s="24"/>
      <c r="AA7" s="24"/>
      <c r="AB7" s="24"/>
      <c r="AC7" s="24"/>
      <c r="AD7" s="24">
        <v>9334</v>
      </c>
      <c r="AE7" s="24">
        <v>13661.4</v>
      </c>
      <c r="AF7" s="24"/>
      <c r="AG7" s="24"/>
      <c r="AH7" s="24"/>
      <c r="AI7" s="24"/>
      <c r="AJ7" s="24">
        <v>13661.4</v>
      </c>
      <c r="AK7" s="24"/>
      <c r="AL7" s="24"/>
      <c r="AM7" s="24"/>
      <c r="AN7" s="24"/>
      <c r="AO7" s="24"/>
      <c r="AP7" s="24"/>
      <c r="AQ7" s="24">
        <v>22995.4</v>
      </c>
    </row>
    <row r="8" spans="1:43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>
        <v>9334</v>
      </c>
      <c r="V8" t="s">
        <v>47</v>
      </c>
      <c r="W8" s="24"/>
      <c r="X8" s="24"/>
      <c r="Y8" s="24"/>
      <c r="Z8" s="24"/>
      <c r="AA8" s="24">
        <v>5606</v>
      </c>
      <c r="AB8" s="24"/>
      <c r="AC8" s="24"/>
      <c r="AD8" s="24">
        <v>5606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>
        <v>5606</v>
      </c>
    </row>
    <row r="9" spans="1:43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>
        <v>5606</v>
      </c>
      <c r="V9" t="s">
        <v>60</v>
      </c>
      <c r="W9" s="24"/>
      <c r="X9" s="24"/>
      <c r="Y9" s="24"/>
      <c r="Z9" s="24"/>
      <c r="AA9" s="24">
        <v>4191.2000000000007</v>
      </c>
      <c r="AB9" s="24"/>
      <c r="AC9" s="24"/>
      <c r="AD9" s="24">
        <v>4191.2000000000007</v>
      </c>
      <c r="AE9" s="24"/>
      <c r="AF9" s="24"/>
      <c r="AG9" s="24">
        <v>23646.6</v>
      </c>
      <c r="AH9" s="24"/>
      <c r="AI9" s="24"/>
      <c r="AJ9" s="24">
        <v>23646.6</v>
      </c>
      <c r="AK9" s="24">
        <v>3960</v>
      </c>
      <c r="AL9" s="24"/>
      <c r="AM9" s="24">
        <v>16083</v>
      </c>
      <c r="AN9" s="24"/>
      <c r="AO9" s="24"/>
      <c r="AP9" s="24">
        <v>20043</v>
      </c>
      <c r="AQ9" s="24">
        <v>47880.800000000003</v>
      </c>
    </row>
    <row r="10" spans="1:43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>
        <v>4191.2000000000007</v>
      </c>
      <c r="V10" t="s">
        <v>7</v>
      </c>
      <c r="W10" s="24">
        <v>2973</v>
      </c>
      <c r="X10" s="24">
        <v>2973</v>
      </c>
      <c r="Y10" s="24">
        <v>34235</v>
      </c>
      <c r="Z10" s="24"/>
      <c r="AA10" s="24"/>
      <c r="AB10" s="24"/>
      <c r="AC10" s="24"/>
      <c r="AD10" s="24">
        <v>34235</v>
      </c>
      <c r="AE10" s="24">
        <v>22043</v>
      </c>
      <c r="AF10" s="24"/>
      <c r="AG10" s="24"/>
      <c r="AH10" s="24"/>
      <c r="AI10" s="24"/>
      <c r="AJ10" s="24">
        <v>22043</v>
      </c>
      <c r="AK10" s="24">
        <v>11308</v>
      </c>
      <c r="AL10" s="24"/>
      <c r="AM10" s="24"/>
      <c r="AN10" s="24"/>
      <c r="AO10" s="24"/>
      <c r="AP10" s="24">
        <v>11308</v>
      </c>
      <c r="AQ10" s="24">
        <v>70559</v>
      </c>
    </row>
    <row r="11" spans="1:43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>
        <v>34235</v>
      </c>
      <c r="V11" t="s">
        <v>20</v>
      </c>
      <c r="W11" s="24"/>
      <c r="X11" s="24"/>
      <c r="Y11" s="24"/>
      <c r="Z11" s="24">
        <v>28025.7</v>
      </c>
      <c r="AA11" s="24"/>
      <c r="AB11" s="24"/>
      <c r="AC11" s="24"/>
      <c r="AD11" s="24">
        <v>28025.7</v>
      </c>
      <c r="AE11" s="24">
        <v>340</v>
      </c>
      <c r="AF11" s="24">
        <v>34142.5</v>
      </c>
      <c r="AG11" s="24"/>
      <c r="AH11" s="24"/>
      <c r="AI11" s="24"/>
      <c r="AJ11" s="24">
        <v>34482.5</v>
      </c>
      <c r="AK11" s="24"/>
      <c r="AL11" s="24">
        <v>29573</v>
      </c>
      <c r="AM11" s="24"/>
      <c r="AN11" s="24"/>
      <c r="AO11" s="24"/>
      <c r="AP11" s="24">
        <v>29573</v>
      </c>
      <c r="AQ11" s="24">
        <v>92081.2</v>
      </c>
    </row>
    <row r="12" spans="1:43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>
        <v>28025.7</v>
      </c>
      <c r="V12" t="s">
        <v>43</v>
      </c>
      <c r="W12" s="24"/>
      <c r="X12" s="24"/>
      <c r="Y12" s="24">
        <v>4008</v>
      </c>
      <c r="Z12" s="24"/>
      <c r="AA12" s="24"/>
      <c r="AB12" s="24"/>
      <c r="AC12" s="24"/>
      <c r="AD12" s="24">
        <v>4008</v>
      </c>
      <c r="AE12" s="24">
        <v>240</v>
      </c>
      <c r="AF12" s="24"/>
      <c r="AG12" s="24"/>
      <c r="AH12" s="24"/>
      <c r="AI12" s="24"/>
      <c r="AJ12" s="24">
        <v>240</v>
      </c>
      <c r="AK12" s="24">
        <v>9591.5</v>
      </c>
      <c r="AL12" s="24"/>
      <c r="AM12" s="24"/>
      <c r="AN12" s="24"/>
      <c r="AO12" s="24"/>
      <c r="AP12" s="24">
        <v>9591.5</v>
      </c>
      <c r="AQ12" s="24">
        <v>13839.5</v>
      </c>
    </row>
    <row r="13" spans="1:43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>
        <v>4008</v>
      </c>
      <c r="V13" t="s">
        <v>23</v>
      </c>
      <c r="W13" s="24"/>
      <c r="X13" s="24"/>
      <c r="Y13" s="24"/>
      <c r="Z13" s="24"/>
      <c r="AA13" s="24"/>
      <c r="AB13" s="24">
        <v>49425.600000000006</v>
      </c>
      <c r="AC13" s="24">
        <v>2860</v>
      </c>
      <c r="AD13" s="24">
        <v>52285.600000000006</v>
      </c>
      <c r="AE13" s="24"/>
      <c r="AF13" s="24"/>
      <c r="AG13" s="24"/>
      <c r="AH13" s="24"/>
      <c r="AI13" s="24">
        <v>85763.000000000015</v>
      </c>
      <c r="AJ13" s="24">
        <v>85763.000000000015</v>
      </c>
      <c r="AK13" s="24">
        <v>15222</v>
      </c>
      <c r="AL13" s="24"/>
      <c r="AM13" s="24"/>
      <c r="AN13" s="24">
        <v>43199.5</v>
      </c>
      <c r="AO13" s="24"/>
      <c r="AP13" s="24">
        <v>58421.5</v>
      </c>
      <c r="AQ13" s="24">
        <v>196470.10000000003</v>
      </c>
    </row>
    <row r="14" spans="1:43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>
        <v>52285.600000000006</v>
      </c>
      <c r="V14" t="s">
        <v>14</v>
      </c>
      <c r="W14" s="24"/>
      <c r="X14" s="24"/>
      <c r="Y14" s="24">
        <v>2067</v>
      </c>
      <c r="Z14" s="24"/>
      <c r="AA14" s="24"/>
      <c r="AB14" s="24"/>
      <c r="AC14" s="24"/>
      <c r="AD14" s="24">
        <v>2067</v>
      </c>
      <c r="AE14" s="24">
        <v>3432</v>
      </c>
      <c r="AF14" s="24"/>
      <c r="AG14" s="24"/>
      <c r="AH14" s="24"/>
      <c r="AI14" s="24"/>
      <c r="AJ14" s="24">
        <v>3432</v>
      </c>
      <c r="AK14" s="24"/>
      <c r="AL14" s="24"/>
      <c r="AM14" s="24"/>
      <c r="AN14" s="24"/>
      <c r="AO14" s="24"/>
      <c r="AP14" s="24"/>
      <c r="AQ14" s="24">
        <v>5499</v>
      </c>
    </row>
    <row r="15" spans="1:43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>
        <v>2067</v>
      </c>
      <c r="V15" t="s">
        <v>54</v>
      </c>
      <c r="W15" s="24"/>
      <c r="X15" s="24"/>
      <c r="Y15" s="24">
        <v>9082</v>
      </c>
      <c r="Z15" s="24"/>
      <c r="AA15" s="24"/>
      <c r="AB15" s="24"/>
      <c r="AC15" s="24"/>
      <c r="AD15" s="24">
        <v>9082</v>
      </c>
      <c r="AE15" s="24">
        <v>8568</v>
      </c>
      <c r="AF15" s="24"/>
      <c r="AG15" s="24"/>
      <c r="AH15" s="24"/>
      <c r="AI15" s="24"/>
      <c r="AJ15" s="24">
        <v>8568</v>
      </c>
      <c r="AK15" s="24"/>
      <c r="AL15" s="24"/>
      <c r="AM15" s="24"/>
      <c r="AN15" s="24"/>
      <c r="AO15" s="24"/>
      <c r="AP15" s="24"/>
      <c r="AQ15" s="24">
        <v>17650</v>
      </c>
    </row>
    <row r="16" spans="1:43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>
        <v>9082</v>
      </c>
      <c r="V16" t="s">
        <v>64</v>
      </c>
      <c r="W16" s="24"/>
      <c r="X16" s="24"/>
      <c r="Y16" s="24"/>
      <c r="Z16" s="24"/>
      <c r="AA16" s="24"/>
      <c r="AB16" s="24">
        <v>50446</v>
      </c>
      <c r="AC16" s="24"/>
      <c r="AD16" s="24">
        <v>50446</v>
      </c>
      <c r="AE16" s="24">
        <v>0</v>
      </c>
      <c r="AF16" s="24"/>
      <c r="AG16" s="24"/>
      <c r="AH16" s="24">
        <v>20385</v>
      </c>
      <c r="AI16" s="24">
        <v>120292.6</v>
      </c>
      <c r="AJ16" s="24">
        <v>140677.6</v>
      </c>
      <c r="AK16" s="24"/>
      <c r="AL16" s="24"/>
      <c r="AM16" s="24"/>
      <c r="AN16" s="24">
        <v>129760</v>
      </c>
      <c r="AO16" s="24"/>
      <c r="AP16" s="24">
        <v>129760</v>
      </c>
      <c r="AQ16" s="24">
        <v>320883.59999999998</v>
      </c>
    </row>
    <row r="17" spans="1:43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>
        <v>50446</v>
      </c>
      <c r="V17" t="s">
        <v>178</v>
      </c>
      <c r="W17" s="24"/>
      <c r="X17" s="24"/>
      <c r="Y17" s="24">
        <v>1082.8000000000002</v>
      </c>
      <c r="Z17" s="24"/>
      <c r="AA17" s="24"/>
      <c r="AB17" s="24"/>
      <c r="AC17" s="24"/>
      <c r="AD17" s="24">
        <v>1082.8000000000002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>
        <v>1082.8000000000002</v>
      </c>
    </row>
    <row r="18" spans="1:43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>
        <v>1082.8000000000002</v>
      </c>
      <c r="V18" t="s">
        <v>228</v>
      </c>
      <c r="W18" s="24"/>
      <c r="X18" s="24"/>
      <c r="Y18" s="24">
        <v>799.2</v>
      </c>
      <c r="Z18" s="24"/>
      <c r="AA18" s="24"/>
      <c r="AB18" s="24"/>
      <c r="AC18" s="24"/>
      <c r="AD18" s="24">
        <v>799.2</v>
      </c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>
        <v>799.2</v>
      </c>
    </row>
    <row r="19" spans="1:43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>
        <v>799.2</v>
      </c>
      <c r="V19" t="s">
        <v>233</v>
      </c>
      <c r="W19" s="24"/>
      <c r="X19" s="24"/>
      <c r="Y19" s="24"/>
      <c r="Z19" s="24"/>
      <c r="AA19" s="24"/>
      <c r="AB19" s="24"/>
      <c r="AC19" s="24"/>
      <c r="AD19" s="24"/>
      <c r="AE19" s="24">
        <v>29463.4</v>
      </c>
      <c r="AF19" s="24"/>
      <c r="AG19" s="24"/>
      <c r="AH19" s="24"/>
      <c r="AI19" s="24"/>
      <c r="AJ19" s="24">
        <v>29463.4</v>
      </c>
      <c r="AK19" s="24"/>
      <c r="AL19" s="24"/>
      <c r="AM19" s="24"/>
      <c r="AN19" s="24"/>
      <c r="AO19" s="24"/>
      <c r="AP19" s="24"/>
      <c r="AQ19" s="24">
        <v>29463.4</v>
      </c>
    </row>
    <row r="20" spans="1:43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>
        <v>201162.5</v>
      </c>
      <c r="V20" t="s">
        <v>268</v>
      </c>
      <c r="W20" s="24"/>
      <c r="X20" s="24"/>
      <c r="Y20" s="24"/>
      <c r="Z20" s="24"/>
      <c r="AA20" s="24"/>
      <c r="AB20" s="24"/>
      <c r="AC20" s="24"/>
      <c r="AD20" s="24"/>
      <c r="AE20" s="24">
        <v>8402</v>
      </c>
      <c r="AF20" s="24"/>
      <c r="AG20" s="24"/>
      <c r="AH20" s="24"/>
      <c r="AI20" s="24"/>
      <c r="AJ20" s="24">
        <v>8402</v>
      </c>
      <c r="AK20" s="24"/>
      <c r="AL20" s="24"/>
      <c r="AM20" s="24"/>
      <c r="AN20" s="24"/>
      <c r="AO20" s="24"/>
      <c r="AP20" s="24"/>
      <c r="AQ20" s="24">
        <v>8402</v>
      </c>
    </row>
    <row r="21" spans="1:43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>
        <v>13661.4</v>
      </c>
      <c r="V21" t="s">
        <v>286</v>
      </c>
      <c r="W21" s="24"/>
      <c r="X21" s="24"/>
      <c r="Y21" s="24"/>
      <c r="Z21" s="24"/>
      <c r="AA21" s="24"/>
      <c r="AB21" s="24"/>
      <c r="AC21" s="24"/>
      <c r="AD21" s="24"/>
      <c r="AE21" s="24">
        <v>4247</v>
      </c>
      <c r="AF21" s="24"/>
      <c r="AG21" s="24"/>
      <c r="AH21" s="24"/>
      <c r="AI21" s="24"/>
      <c r="AJ21" s="24">
        <v>4247</v>
      </c>
      <c r="AK21" s="24"/>
      <c r="AL21" s="24"/>
      <c r="AM21" s="24"/>
      <c r="AN21" s="24"/>
      <c r="AO21" s="24"/>
      <c r="AP21" s="24"/>
      <c r="AQ21" s="24">
        <v>4247</v>
      </c>
    </row>
    <row r="22" spans="1:43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>
        <v>23646.6</v>
      </c>
      <c r="V22" t="s">
        <v>295</v>
      </c>
      <c r="W22" s="24"/>
      <c r="X22" s="24"/>
      <c r="Y22" s="24"/>
      <c r="Z22" s="24"/>
      <c r="AA22" s="24"/>
      <c r="AB22" s="24"/>
      <c r="AC22" s="24"/>
      <c r="AD22" s="24"/>
      <c r="AE22" s="24">
        <v>10807.25</v>
      </c>
      <c r="AF22" s="24"/>
      <c r="AG22" s="24"/>
      <c r="AH22" s="24"/>
      <c r="AI22" s="24"/>
      <c r="AJ22" s="24">
        <v>10807.25</v>
      </c>
      <c r="AK22" s="24"/>
      <c r="AL22" s="24"/>
      <c r="AM22" s="24"/>
      <c r="AN22" s="24"/>
      <c r="AO22" s="24"/>
      <c r="AP22" s="24"/>
      <c r="AQ22" s="24">
        <v>10807.25</v>
      </c>
    </row>
    <row r="23" spans="1:43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>
        <v>22043</v>
      </c>
      <c r="V23" t="s">
        <v>371</v>
      </c>
      <c r="W23" s="24"/>
      <c r="X23" s="24"/>
      <c r="Y23" s="24"/>
      <c r="Z23" s="24"/>
      <c r="AA23" s="24"/>
      <c r="AB23" s="24"/>
      <c r="AC23" s="24"/>
      <c r="AD23" s="24"/>
      <c r="AE23" s="24">
        <v>855</v>
      </c>
      <c r="AF23" s="24"/>
      <c r="AG23" s="24"/>
      <c r="AH23" s="24"/>
      <c r="AI23" s="24"/>
      <c r="AJ23" s="24">
        <v>855</v>
      </c>
      <c r="AK23" s="24"/>
      <c r="AL23" s="24"/>
      <c r="AM23" s="24"/>
      <c r="AN23" s="24"/>
      <c r="AO23" s="24"/>
      <c r="AP23" s="24"/>
      <c r="AQ23" s="24">
        <v>855</v>
      </c>
    </row>
    <row r="24" spans="1:43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>
        <v>34482.5</v>
      </c>
      <c r="V24" t="s">
        <v>381</v>
      </c>
      <c r="W24" s="24"/>
      <c r="X24" s="24"/>
      <c r="Y24" s="24"/>
      <c r="Z24" s="24"/>
      <c r="AA24" s="24"/>
      <c r="AB24" s="24"/>
      <c r="AC24" s="24"/>
      <c r="AD24" s="24"/>
      <c r="AE24" s="24">
        <v>9592</v>
      </c>
      <c r="AF24" s="24"/>
      <c r="AG24" s="24"/>
      <c r="AH24" s="24"/>
      <c r="AI24" s="24"/>
      <c r="AJ24" s="24">
        <v>9592</v>
      </c>
      <c r="AK24" s="24"/>
      <c r="AL24" s="24"/>
      <c r="AM24" s="24"/>
      <c r="AN24" s="24"/>
      <c r="AO24" s="24"/>
      <c r="AP24" s="24"/>
      <c r="AQ24" s="24">
        <v>9592</v>
      </c>
    </row>
    <row r="25" spans="1:43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>
        <v>240</v>
      </c>
      <c r="V25" t="s">
        <v>407</v>
      </c>
      <c r="W25" s="24"/>
      <c r="X25" s="24"/>
      <c r="Y25" s="24"/>
      <c r="Z25" s="24"/>
      <c r="AA25" s="24"/>
      <c r="AB25" s="24"/>
      <c r="AC25" s="24"/>
      <c r="AD25" s="24"/>
      <c r="AE25" s="24">
        <v>31181.999999999996</v>
      </c>
      <c r="AF25" s="24"/>
      <c r="AG25" s="24"/>
      <c r="AH25" s="24"/>
      <c r="AI25" s="24"/>
      <c r="AJ25" s="24">
        <v>31181.999999999996</v>
      </c>
      <c r="AK25" s="24">
        <v>52226.899999999994</v>
      </c>
      <c r="AL25" s="24"/>
      <c r="AM25" s="24"/>
      <c r="AN25" s="24"/>
      <c r="AO25" s="24">
        <v>720</v>
      </c>
      <c r="AP25" s="24">
        <v>52946.899999999994</v>
      </c>
      <c r="AQ25" s="24">
        <v>84128.9</v>
      </c>
    </row>
    <row r="26" spans="1:43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>
        <v>85763.000000000015</v>
      </c>
      <c r="V26" t="s">
        <v>416</v>
      </c>
      <c r="W26" s="24"/>
      <c r="X26" s="24"/>
      <c r="Y26" s="24"/>
      <c r="Z26" s="24"/>
      <c r="AA26" s="24"/>
      <c r="AB26" s="24"/>
      <c r="AC26" s="24"/>
      <c r="AD26" s="24"/>
      <c r="AE26" s="24">
        <v>204219.6</v>
      </c>
      <c r="AF26" s="24"/>
      <c r="AG26" s="24"/>
      <c r="AH26" s="24"/>
      <c r="AI26" s="24"/>
      <c r="AJ26" s="24">
        <v>204219.6</v>
      </c>
      <c r="AK26" s="24">
        <v>343679</v>
      </c>
      <c r="AL26" s="24"/>
      <c r="AM26" s="24"/>
      <c r="AN26" s="24"/>
      <c r="AO26" s="24"/>
      <c r="AP26" s="24">
        <v>343679</v>
      </c>
      <c r="AQ26" s="24">
        <v>547898.6</v>
      </c>
    </row>
    <row r="27" spans="1:43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>
        <v>3432</v>
      </c>
      <c r="V27" t="s">
        <v>476</v>
      </c>
      <c r="W27" s="24"/>
      <c r="X27" s="24"/>
      <c r="Y27" s="24"/>
      <c r="Z27" s="24"/>
      <c r="AA27" s="24"/>
      <c r="AB27" s="24"/>
      <c r="AC27" s="24"/>
      <c r="AD27" s="24"/>
      <c r="AE27" s="24">
        <v>240</v>
      </c>
      <c r="AF27" s="24"/>
      <c r="AG27" s="24"/>
      <c r="AH27" s="24"/>
      <c r="AI27" s="24"/>
      <c r="AJ27" s="24">
        <v>240</v>
      </c>
      <c r="AK27" s="24"/>
      <c r="AL27" s="24"/>
      <c r="AM27" s="24"/>
      <c r="AN27" s="24"/>
      <c r="AO27" s="24"/>
      <c r="AP27" s="24"/>
      <c r="AQ27" s="24">
        <v>240</v>
      </c>
    </row>
    <row r="28" spans="1:43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>
        <v>8568</v>
      </c>
      <c r="V28" t="s">
        <v>499</v>
      </c>
      <c r="W28" s="24"/>
      <c r="X28" s="24"/>
      <c r="Y28" s="24"/>
      <c r="Z28" s="24"/>
      <c r="AA28" s="24"/>
      <c r="AB28" s="24"/>
      <c r="AC28" s="24"/>
      <c r="AD28" s="24"/>
      <c r="AE28" s="24">
        <v>2024</v>
      </c>
      <c r="AF28" s="24"/>
      <c r="AG28" s="24"/>
      <c r="AH28" s="24"/>
      <c r="AI28" s="24"/>
      <c r="AJ28" s="24">
        <v>2024</v>
      </c>
      <c r="AK28" s="24">
        <v>50383.5</v>
      </c>
      <c r="AL28" s="24"/>
      <c r="AM28" s="24"/>
      <c r="AN28" s="24"/>
      <c r="AO28" s="24"/>
      <c r="AP28" s="24">
        <v>50383.5</v>
      </c>
      <c r="AQ28" s="24">
        <v>52407.5</v>
      </c>
    </row>
    <row r="29" spans="1:43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/>
      <c r="I29" s="24">
        <v>140677.6</v>
      </c>
      <c r="V29" t="s">
        <v>646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>
        <v>17939.900000000001</v>
      </c>
      <c r="AL29" s="24"/>
      <c r="AM29" s="24"/>
      <c r="AN29" s="24"/>
      <c r="AO29" s="24"/>
      <c r="AP29" s="24">
        <v>17939.900000000001</v>
      </c>
      <c r="AQ29" s="24">
        <v>17939.900000000001</v>
      </c>
    </row>
    <row r="30" spans="1:43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>
        <v>29463.4</v>
      </c>
      <c r="V30" t="s">
        <v>674</v>
      </c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>
        <v>26300.5</v>
      </c>
      <c r="AL30" s="24"/>
      <c r="AM30" s="24"/>
      <c r="AN30" s="24"/>
      <c r="AO30" s="24"/>
      <c r="AP30" s="24">
        <v>26300.5</v>
      </c>
      <c r="AQ30" s="24">
        <v>26300.5</v>
      </c>
    </row>
    <row r="31" spans="1:43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>
        <v>8402</v>
      </c>
      <c r="V31" t="s">
        <v>782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>
        <v>15169</v>
      </c>
      <c r="AL31" s="24"/>
      <c r="AM31" s="24"/>
      <c r="AN31" s="24"/>
      <c r="AO31" s="24"/>
      <c r="AP31" s="24">
        <v>15169</v>
      </c>
      <c r="AQ31" s="24">
        <v>15169</v>
      </c>
    </row>
    <row r="32" spans="1:43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>
        <v>4247</v>
      </c>
      <c r="V32" t="s">
        <v>718</v>
      </c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>
        <v>1238</v>
      </c>
      <c r="AL32" s="24"/>
      <c r="AM32" s="24"/>
      <c r="AN32" s="24"/>
      <c r="AO32" s="24"/>
      <c r="AP32" s="24">
        <v>1238</v>
      </c>
      <c r="AQ32" s="24">
        <v>1238</v>
      </c>
    </row>
    <row r="33" spans="1:43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>
        <v>10807.25</v>
      </c>
      <c r="V33" t="s">
        <v>793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>
        <v>1239.5999999999999</v>
      </c>
      <c r="AL33" s="24"/>
      <c r="AM33" s="24"/>
      <c r="AN33" s="24"/>
      <c r="AO33" s="24"/>
      <c r="AP33" s="24">
        <v>1239.5999999999999</v>
      </c>
      <c r="AQ33" s="24">
        <v>1239.5999999999999</v>
      </c>
    </row>
    <row r="34" spans="1:43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>
        <v>855</v>
      </c>
      <c r="V34" t="s">
        <v>135</v>
      </c>
      <c r="W34" s="24">
        <v>2973</v>
      </c>
      <c r="X34" s="24">
        <v>2973</v>
      </c>
      <c r="Y34" s="24">
        <v>60608</v>
      </c>
      <c r="Z34" s="24">
        <v>28025.7</v>
      </c>
      <c r="AA34" s="24">
        <v>9797.2000000000007</v>
      </c>
      <c r="AB34" s="24">
        <v>99871.6</v>
      </c>
      <c r="AC34" s="24">
        <v>2860</v>
      </c>
      <c r="AD34" s="24">
        <v>201162.5</v>
      </c>
      <c r="AE34" s="24">
        <v>349316.65</v>
      </c>
      <c r="AF34" s="24">
        <v>34142.5</v>
      </c>
      <c r="AG34" s="24">
        <v>23646.6</v>
      </c>
      <c r="AH34" s="24">
        <v>20385</v>
      </c>
      <c r="AI34" s="24">
        <v>206055.60000000003</v>
      </c>
      <c r="AJ34" s="24">
        <v>633546.35</v>
      </c>
      <c r="AK34" s="24">
        <v>548257.9</v>
      </c>
      <c r="AL34" s="24">
        <v>29573</v>
      </c>
      <c r="AM34" s="24">
        <v>16083</v>
      </c>
      <c r="AN34" s="24">
        <v>172959.5</v>
      </c>
      <c r="AO34" s="24">
        <v>720</v>
      </c>
      <c r="AP34" s="24">
        <v>767593.4</v>
      </c>
      <c r="AQ34" s="24">
        <v>1605275.25</v>
      </c>
    </row>
    <row r="35" spans="1:43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>
        <v>9592</v>
      </c>
    </row>
    <row r="36" spans="1:43" x14ac:dyDescent="0.35">
      <c r="B36" t="s">
        <v>407</v>
      </c>
      <c r="C36" s="24">
        <v>31181.999999999996</v>
      </c>
      <c r="D36" s="24"/>
      <c r="E36" s="24"/>
      <c r="F36" s="24"/>
      <c r="G36" s="24"/>
      <c r="H36" s="24"/>
      <c r="I36" s="24">
        <v>31181.999999999996</v>
      </c>
    </row>
    <row r="37" spans="1:43" x14ac:dyDescent="0.35">
      <c r="B37" t="s">
        <v>416</v>
      </c>
      <c r="C37" s="24">
        <v>204219.6</v>
      </c>
      <c r="D37" s="24"/>
      <c r="E37" s="24"/>
      <c r="F37" s="24"/>
      <c r="G37" s="24"/>
      <c r="H37" s="24"/>
      <c r="I37" s="24">
        <v>204219.6</v>
      </c>
    </row>
    <row r="38" spans="1:43" x14ac:dyDescent="0.35">
      <c r="B38" t="s">
        <v>476</v>
      </c>
      <c r="C38" s="24">
        <v>240</v>
      </c>
      <c r="D38" s="24"/>
      <c r="E38" s="24"/>
      <c r="F38" s="24"/>
      <c r="G38" s="24"/>
      <c r="H38" s="24"/>
      <c r="I38" s="24">
        <v>240</v>
      </c>
    </row>
    <row r="39" spans="1:43" x14ac:dyDescent="0.35">
      <c r="B39" t="s">
        <v>499</v>
      </c>
      <c r="C39" s="24">
        <v>2024</v>
      </c>
      <c r="D39" s="24"/>
      <c r="E39" s="24"/>
      <c r="F39" s="24"/>
      <c r="G39" s="24"/>
      <c r="H39" s="24"/>
      <c r="I39" s="24">
        <v>2024</v>
      </c>
    </row>
    <row r="40" spans="1:43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/>
      <c r="I40" s="47">
        <v>633546.35</v>
      </c>
    </row>
    <row r="41" spans="1:43" x14ac:dyDescent="0.35">
      <c r="A41">
        <v>2022</v>
      </c>
      <c r="B41" t="s">
        <v>60</v>
      </c>
      <c r="C41" s="24"/>
      <c r="D41" s="24"/>
      <c r="E41" s="24">
        <v>26940.5</v>
      </c>
      <c r="F41" s="24"/>
      <c r="G41" s="24"/>
      <c r="H41" s="24"/>
      <c r="I41" s="24">
        <v>26940.5</v>
      </c>
    </row>
    <row r="42" spans="1:43" x14ac:dyDescent="0.35">
      <c r="B42" t="s">
        <v>7</v>
      </c>
      <c r="C42" s="24">
        <v>16264</v>
      </c>
      <c r="D42" s="24"/>
      <c r="E42" s="24"/>
      <c r="F42" s="24"/>
      <c r="G42" s="24"/>
      <c r="H42" s="24"/>
      <c r="I42" s="24">
        <v>16264</v>
      </c>
    </row>
    <row r="43" spans="1:43" x14ac:dyDescent="0.35">
      <c r="B43" t="s">
        <v>20</v>
      </c>
      <c r="C43" s="24"/>
      <c r="D43" s="24">
        <v>37094</v>
      </c>
      <c r="E43" s="24"/>
      <c r="F43" s="24"/>
      <c r="G43" s="24"/>
      <c r="H43" s="24"/>
      <c r="I43" s="24">
        <v>37094</v>
      </c>
    </row>
    <row r="44" spans="1:43" x14ac:dyDescent="0.35">
      <c r="B44" t="s">
        <v>43</v>
      </c>
      <c r="C44" s="24">
        <v>9591.5</v>
      </c>
      <c r="D44" s="24"/>
      <c r="E44" s="24"/>
      <c r="F44" s="24"/>
      <c r="G44" s="24"/>
      <c r="H44" s="24"/>
      <c r="I44" s="24">
        <v>9591.5</v>
      </c>
    </row>
    <row r="45" spans="1:43" x14ac:dyDescent="0.35">
      <c r="B45" t="s">
        <v>23</v>
      </c>
      <c r="C45" s="24">
        <v>15222</v>
      </c>
      <c r="D45" s="24"/>
      <c r="E45" s="24"/>
      <c r="F45" s="24"/>
      <c r="G45" s="24">
        <v>59736.200000000004</v>
      </c>
      <c r="H45" s="24"/>
      <c r="I45" s="24">
        <v>74958.200000000012</v>
      </c>
    </row>
    <row r="46" spans="1:43" x14ac:dyDescent="0.35">
      <c r="B46" t="s">
        <v>64</v>
      </c>
      <c r="C46" s="24"/>
      <c r="D46" s="24"/>
      <c r="E46" s="24"/>
      <c r="F46" s="24"/>
      <c r="G46" s="24">
        <v>158876</v>
      </c>
      <c r="H46" s="24"/>
      <c r="I46" s="24">
        <v>158876</v>
      </c>
    </row>
    <row r="47" spans="1:43" x14ac:dyDescent="0.35">
      <c r="B47" t="s">
        <v>407</v>
      </c>
      <c r="C47" s="24">
        <v>63547.299999999996</v>
      </c>
      <c r="D47" s="24"/>
      <c r="E47" s="24"/>
      <c r="F47" s="24"/>
      <c r="G47" s="24"/>
      <c r="H47" s="24">
        <v>720</v>
      </c>
      <c r="I47" s="24">
        <v>64267.299999999996</v>
      </c>
    </row>
    <row r="48" spans="1:43" x14ac:dyDescent="0.35">
      <c r="B48" t="s">
        <v>416</v>
      </c>
      <c r="C48" s="24">
        <v>389657.59999999998</v>
      </c>
      <c r="D48" s="24"/>
      <c r="E48" s="24"/>
      <c r="F48" s="24"/>
      <c r="G48" s="24"/>
      <c r="H48" s="24"/>
      <c r="I48" s="24">
        <v>389657.59999999998</v>
      </c>
    </row>
    <row r="49" spans="1:9" x14ac:dyDescent="0.35">
      <c r="B49" t="s">
        <v>499</v>
      </c>
      <c r="C49" s="24">
        <v>56022.5</v>
      </c>
      <c r="D49" s="24"/>
      <c r="E49" s="24"/>
      <c r="F49" s="24"/>
      <c r="G49" s="24"/>
      <c r="H49" s="24"/>
      <c r="I49" s="24">
        <v>56022.5</v>
      </c>
    </row>
    <row r="50" spans="1:9" x14ac:dyDescent="0.35">
      <c r="B50" t="s">
        <v>646</v>
      </c>
      <c r="C50" s="24">
        <v>17939.900000000001</v>
      </c>
      <c r="D50" s="24"/>
      <c r="E50" s="24"/>
      <c r="F50" s="24"/>
      <c r="G50" s="24"/>
      <c r="H50" s="24"/>
      <c r="I50" s="24">
        <v>17939.900000000001</v>
      </c>
    </row>
    <row r="51" spans="1:9" x14ac:dyDescent="0.35">
      <c r="B51" t="s">
        <v>674</v>
      </c>
      <c r="C51" s="24">
        <v>26300.5</v>
      </c>
      <c r="D51" s="24"/>
      <c r="E51" s="24"/>
      <c r="F51" s="24"/>
      <c r="G51" s="24"/>
      <c r="H51" s="24"/>
      <c r="I51" s="24">
        <v>26300.5</v>
      </c>
    </row>
    <row r="52" spans="1:9" x14ac:dyDescent="0.35">
      <c r="B52" t="s">
        <v>718</v>
      </c>
      <c r="C52" s="24">
        <v>1238</v>
      </c>
      <c r="D52" s="24"/>
      <c r="E52" s="24"/>
      <c r="F52" s="24"/>
      <c r="G52" s="24"/>
      <c r="H52" s="24"/>
      <c r="I52" s="24">
        <v>1238</v>
      </c>
    </row>
    <row r="53" spans="1:9" x14ac:dyDescent="0.35">
      <c r="B53" t="s">
        <v>782</v>
      </c>
      <c r="C53" s="24">
        <v>15169</v>
      </c>
      <c r="D53" s="24"/>
      <c r="E53" s="24"/>
      <c r="F53" s="24"/>
      <c r="G53" s="24"/>
      <c r="H53" s="24"/>
      <c r="I53" s="24">
        <v>15169</v>
      </c>
    </row>
    <row r="54" spans="1:9" x14ac:dyDescent="0.35">
      <c r="B54" t="s">
        <v>793</v>
      </c>
      <c r="C54" s="24">
        <v>3307.6</v>
      </c>
      <c r="D54" s="24"/>
      <c r="E54" s="24"/>
      <c r="F54" s="24"/>
      <c r="G54" s="24"/>
      <c r="H54" s="24"/>
      <c r="I54" s="24">
        <v>3307.6</v>
      </c>
    </row>
    <row r="55" spans="1:9" x14ac:dyDescent="0.35">
      <c r="B55" t="s">
        <v>868</v>
      </c>
      <c r="C55" s="24">
        <v>33057.4</v>
      </c>
      <c r="D55" s="24"/>
      <c r="E55" s="24"/>
      <c r="F55" s="24"/>
      <c r="G55" s="24"/>
      <c r="H55" s="24"/>
      <c r="I55" s="24">
        <v>33057.4</v>
      </c>
    </row>
    <row r="56" spans="1:9" x14ac:dyDescent="0.35">
      <c r="B56" t="s">
        <v>911</v>
      </c>
      <c r="C56" s="24">
        <v>0</v>
      </c>
      <c r="D56" s="24"/>
      <c r="E56" s="24"/>
      <c r="F56" s="24"/>
      <c r="G56" s="24"/>
      <c r="H56" s="24"/>
      <c r="I56" s="24">
        <v>0</v>
      </c>
    </row>
    <row r="57" spans="1:9" x14ac:dyDescent="0.35">
      <c r="A57" s="46" t="s">
        <v>593</v>
      </c>
      <c r="B57" s="46"/>
      <c r="C57" s="47">
        <v>647317.29999999993</v>
      </c>
      <c r="D57" s="47">
        <v>37094</v>
      </c>
      <c r="E57" s="47">
        <v>26940.5</v>
      </c>
      <c r="F57" s="47"/>
      <c r="G57" s="47">
        <v>218612.2</v>
      </c>
      <c r="H57" s="47">
        <v>720</v>
      </c>
      <c r="I57" s="47">
        <v>930684</v>
      </c>
    </row>
    <row r="58" spans="1:9" x14ac:dyDescent="0.35">
      <c r="A58" t="s">
        <v>135</v>
      </c>
      <c r="C58" s="24">
        <v>1060214.95</v>
      </c>
      <c r="D58" s="24">
        <v>99262.2</v>
      </c>
      <c r="E58" s="24">
        <v>60384.3</v>
      </c>
      <c r="F58" s="24">
        <v>120256.6</v>
      </c>
      <c r="G58" s="24">
        <v>427527.80000000005</v>
      </c>
      <c r="H58" s="24">
        <v>720</v>
      </c>
      <c r="I58" s="24">
        <v>1768365.85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 codeName="Sheet5">
    <tabColor rgb="FF00B050"/>
  </sheetPr>
  <dimension ref="A1:G297"/>
  <sheetViews>
    <sheetView topLeftCell="A259" workbookViewId="0">
      <selection activeCell="A292" sqref="A292:E292"/>
    </sheetView>
  </sheetViews>
  <sheetFormatPr defaultRowHeight="14.5" x14ac:dyDescent="0.35"/>
  <cols>
    <col min="1" max="1" width="12.08984375" style="68" bestFit="1" customWidth="1"/>
    <col min="2" max="2" width="13.90625" style="68" bestFit="1" customWidth="1"/>
    <col min="3" max="3" width="19.08984375" style="68" bestFit="1" customWidth="1"/>
    <col min="4" max="4" width="33.90625" style="68" bestFit="1" customWidth="1"/>
    <col min="5" max="5" width="10.36328125" style="22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2" t="s">
        <v>167</v>
      </c>
      <c r="B3" s="79" t="s">
        <v>313</v>
      </c>
      <c r="C3" s="80" t="s">
        <v>2</v>
      </c>
      <c r="D3" s="80" t="s">
        <v>1</v>
      </c>
      <c r="E3" s="83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3" t="s">
        <v>315</v>
      </c>
      <c r="B11" s="73"/>
      <c r="C11" s="73"/>
      <c r="D11" s="73"/>
      <c r="E11" s="75">
        <f>SUM(E10,E5)</f>
        <v>400</v>
      </c>
    </row>
    <row r="12" spans="1:5" s="69" customFormat="1" x14ac:dyDescent="0.35">
      <c r="A12" s="74"/>
      <c r="B12" s="74"/>
      <c r="C12" s="74"/>
      <c r="D12" s="74"/>
      <c r="E12" s="56"/>
    </row>
    <row r="13" spans="1:5" s="69" customFormat="1" x14ac:dyDescent="0.35">
      <c r="A13" s="74"/>
      <c r="B13" s="74"/>
      <c r="C13" s="74"/>
      <c r="D13" s="74"/>
      <c r="E13" s="56"/>
    </row>
    <row r="14" spans="1:5" s="69" customFormat="1" x14ac:dyDescent="0.35">
      <c r="A14" s="78" t="s">
        <v>167</v>
      </c>
      <c r="B14" s="79" t="s">
        <v>313</v>
      </c>
      <c r="C14" s="80" t="s">
        <v>2</v>
      </c>
      <c r="D14" s="80" t="s">
        <v>1</v>
      </c>
      <c r="E14" s="81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3" t="s">
        <v>315</v>
      </c>
      <c r="B45" s="73"/>
      <c r="C45" s="73"/>
      <c r="D45" s="73"/>
      <c r="E45" s="75">
        <f>SUM(E44,E34,E18)</f>
        <v>2160</v>
      </c>
    </row>
    <row r="46" spans="1:5" s="69" customFormat="1" x14ac:dyDescent="0.35">
      <c r="A46" s="74"/>
      <c r="B46" s="74"/>
      <c r="C46" s="74"/>
      <c r="D46" s="74"/>
      <c r="E46" s="56"/>
    </row>
    <row r="47" spans="1:5" s="69" customFormat="1" x14ac:dyDescent="0.35">
      <c r="A47" s="74"/>
      <c r="B47" s="74"/>
      <c r="C47" s="74"/>
      <c r="D47" s="74"/>
      <c r="E47" s="56"/>
    </row>
    <row r="48" spans="1:5" s="69" customFormat="1" x14ac:dyDescent="0.35">
      <c r="A48" s="82" t="s">
        <v>167</v>
      </c>
      <c r="B48" s="79" t="s">
        <v>313</v>
      </c>
      <c r="C48" s="80" t="s">
        <v>2</v>
      </c>
      <c r="D48" s="80" t="s">
        <v>1</v>
      </c>
      <c r="E48" s="83" t="s">
        <v>312</v>
      </c>
    </row>
    <row r="49" spans="1:5" s="69" customFormat="1" x14ac:dyDescent="0.35">
      <c r="A49" s="74">
        <v>10</v>
      </c>
      <c r="B49" s="76">
        <v>44109</v>
      </c>
      <c r="C49" s="74" t="s">
        <v>110</v>
      </c>
      <c r="D49" s="74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3" t="s">
        <v>315</v>
      </c>
      <c r="B87" s="73"/>
      <c r="C87" s="73"/>
      <c r="D87" s="73"/>
      <c r="E87" s="75">
        <f>SUM(E86,E80,E64)</f>
        <v>2800</v>
      </c>
    </row>
    <row r="88" spans="1:5" s="69" customFormat="1" x14ac:dyDescent="0.35">
      <c r="A88" s="74"/>
      <c r="B88" s="74"/>
      <c r="C88" s="74"/>
      <c r="D88" s="74"/>
      <c r="E88" s="56"/>
    </row>
    <row r="89" spans="1:5" s="69" customFormat="1" x14ac:dyDescent="0.35">
      <c r="A89" s="74"/>
      <c r="B89" s="74"/>
      <c r="C89" s="74"/>
      <c r="D89" s="74"/>
      <c r="E89" s="56"/>
    </row>
    <row r="90" spans="1:5" s="69" customFormat="1" x14ac:dyDescent="0.35">
      <c r="A90" s="82" t="s">
        <v>167</v>
      </c>
      <c r="B90" s="79" t="s">
        <v>313</v>
      </c>
      <c r="C90" s="80" t="s">
        <v>2</v>
      </c>
      <c r="D90" s="80" t="s">
        <v>1</v>
      </c>
      <c r="E90" s="83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2" t="s">
        <v>315</v>
      </c>
      <c r="B110" s="72"/>
      <c r="C110" s="72"/>
      <c r="D110" s="72"/>
      <c r="E110" s="75">
        <f>SUM(E109,E99)</f>
        <v>1360</v>
      </c>
      <c r="G110" s="77">
        <f>SUM(E11+E45+E87+E110)</f>
        <v>6720</v>
      </c>
    </row>
    <row r="111" spans="1:7" s="69" customFormat="1" x14ac:dyDescent="0.35">
      <c r="E111" s="56"/>
    </row>
    <row r="113" spans="1:5" x14ac:dyDescent="0.35">
      <c r="A113" s="82" t="s">
        <v>167</v>
      </c>
      <c r="B113" s="79" t="s">
        <v>313</v>
      </c>
      <c r="C113" s="80" t="s">
        <v>2</v>
      </c>
      <c r="D113" s="80" t="s">
        <v>1</v>
      </c>
      <c r="E113" s="83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606</v>
      </c>
      <c r="B122" s="23"/>
      <c r="C122" s="23"/>
      <c r="D122" s="23"/>
      <c r="E122" s="28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605</v>
      </c>
      <c r="B129" s="23"/>
      <c r="C129" s="23"/>
      <c r="D129" s="23"/>
      <c r="E129" s="29">
        <f>SUM(E123:E128)</f>
        <v>500</v>
      </c>
    </row>
    <row r="130" spans="1:5" s="69" customFormat="1" x14ac:dyDescent="0.35">
      <c r="A130" s="74">
        <v>5</v>
      </c>
      <c r="B130" s="76">
        <v>44319</v>
      </c>
      <c r="C130" t="s">
        <v>335</v>
      </c>
      <c r="D130" s="74" t="s">
        <v>23</v>
      </c>
      <c r="E130" s="56">
        <v>80</v>
      </c>
    </row>
    <row r="131" spans="1:5" s="69" customFormat="1" x14ac:dyDescent="0.35">
      <c r="A131" s="74"/>
      <c r="B131" s="76">
        <v>44322</v>
      </c>
      <c r="C131" t="s">
        <v>343</v>
      </c>
      <c r="D131" t="s">
        <v>35</v>
      </c>
      <c r="E131" s="56">
        <v>80</v>
      </c>
    </row>
    <row r="132" spans="1:5" s="69" customFormat="1" x14ac:dyDescent="0.35">
      <c r="A132" s="74"/>
      <c r="B132" s="76">
        <v>44323</v>
      </c>
      <c r="C132" t="s">
        <v>344</v>
      </c>
      <c r="D132" s="74" t="s">
        <v>7</v>
      </c>
      <c r="E132" s="56">
        <v>80</v>
      </c>
    </row>
    <row r="133" spans="1:5" s="69" customFormat="1" x14ac:dyDescent="0.35">
      <c r="A133" s="74"/>
      <c r="B133" s="76" t="s">
        <v>359</v>
      </c>
      <c r="C133" t="s">
        <v>358</v>
      </c>
      <c r="D133" s="74" t="s">
        <v>35</v>
      </c>
      <c r="E133" s="56">
        <v>100</v>
      </c>
    </row>
    <row r="134" spans="1:5" s="69" customFormat="1" x14ac:dyDescent="0.35">
      <c r="A134" s="74"/>
      <c r="B134" s="76">
        <v>44337</v>
      </c>
      <c r="C134" t="s">
        <v>347</v>
      </c>
      <c r="D134" s="74" t="s">
        <v>20</v>
      </c>
      <c r="E134" s="56">
        <v>80</v>
      </c>
    </row>
    <row r="135" spans="1:5" s="69" customFormat="1" x14ac:dyDescent="0.35">
      <c r="A135" s="74"/>
      <c r="B135" s="76">
        <v>44337</v>
      </c>
      <c r="C135" t="s">
        <v>323</v>
      </c>
      <c r="D135" t="s">
        <v>233</v>
      </c>
      <c r="E135" s="56">
        <v>80</v>
      </c>
    </row>
    <row r="136" spans="1:5" s="69" customFormat="1" x14ac:dyDescent="0.35">
      <c r="A136" s="23" t="s">
        <v>603</v>
      </c>
      <c r="B136" s="23"/>
      <c r="C136" s="23"/>
      <c r="D136" s="23"/>
      <c r="E136" s="29">
        <f>SUM(E130:E135)</f>
        <v>500</v>
      </c>
    </row>
    <row r="137" spans="1:5" s="69" customFormat="1" x14ac:dyDescent="0.35">
      <c r="A137" s="74">
        <v>6</v>
      </c>
      <c r="B137" s="76">
        <v>44348</v>
      </c>
      <c r="C137" t="s">
        <v>367</v>
      </c>
      <c r="D137" s="74" t="s">
        <v>64</v>
      </c>
      <c r="E137" s="56">
        <v>100</v>
      </c>
    </row>
    <row r="138" spans="1:5" s="69" customFormat="1" x14ac:dyDescent="0.35">
      <c r="A138" s="74"/>
      <c r="B138" s="76">
        <v>44348</v>
      </c>
      <c r="C138" t="s">
        <v>368</v>
      </c>
      <c r="D138" s="74" t="s">
        <v>60</v>
      </c>
      <c r="E138" s="56">
        <v>100</v>
      </c>
    </row>
    <row r="139" spans="1:5" s="69" customFormat="1" x14ac:dyDescent="0.35">
      <c r="A139" s="23" t="s">
        <v>602</v>
      </c>
      <c r="B139" s="23"/>
      <c r="C139" s="23"/>
      <c r="D139" s="23"/>
      <c r="E139" s="29">
        <f>SUM(E137:E138)</f>
        <v>200</v>
      </c>
    </row>
    <row r="140" spans="1:5" s="69" customFormat="1" x14ac:dyDescent="0.35">
      <c r="A140" s="73" t="s">
        <v>764</v>
      </c>
      <c r="B140" s="73"/>
      <c r="C140" s="73"/>
      <c r="D140" s="73"/>
      <c r="E140" s="75">
        <f>SUM(E139,E136,E129,E122)</f>
        <v>1840</v>
      </c>
    </row>
    <row r="141" spans="1:5" s="69" customFormat="1" x14ac:dyDescent="0.35">
      <c r="A141" s="74"/>
      <c r="B141" s="74"/>
      <c r="C141" s="74"/>
      <c r="D141" s="74"/>
      <c r="E141" s="56"/>
    </row>
    <row r="142" spans="1:5" s="69" customFormat="1" x14ac:dyDescent="0.35">
      <c r="A142" s="82" t="s">
        <v>167</v>
      </c>
      <c r="B142" s="79" t="s">
        <v>313</v>
      </c>
      <c r="C142" s="80" t="s">
        <v>2</v>
      </c>
      <c r="D142" s="80" t="s">
        <v>1</v>
      </c>
      <c r="E142" s="83" t="s">
        <v>312</v>
      </c>
    </row>
    <row r="143" spans="1:5" s="69" customFormat="1" x14ac:dyDescent="0.35">
      <c r="A143" s="74">
        <v>9</v>
      </c>
      <c r="B143" s="76">
        <v>44440</v>
      </c>
      <c r="C143" t="s">
        <v>369</v>
      </c>
      <c r="D143" t="s">
        <v>371</v>
      </c>
      <c r="E143" s="56">
        <v>80</v>
      </c>
    </row>
    <row r="144" spans="1:5" s="69" customFormat="1" x14ac:dyDescent="0.35">
      <c r="A144" s="74"/>
      <c r="B144" s="76">
        <v>44440</v>
      </c>
      <c r="C144" t="s">
        <v>474</v>
      </c>
      <c r="D144" t="s">
        <v>35</v>
      </c>
      <c r="E144" s="56">
        <v>90</v>
      </c>
    </row>
    <row r="145" spans="1:5" s="69" customFormat="1" x14ac:dyDescent="0.35">
      <c r="A145" s="74"/>
      <c r="B145" s="76">
        <v>44440</v>
      </c>
      <c r="C145" t="s">
        <v>375</v>
      </c>
      <c r="D145" s="74" t="s">
        <v>23</v>
      </c>
      <c r="E145" s="56">
        <v>80</v>
      </c>
    </row>
    <row r="146" spans="1:5" s="69" customFormat="1" x14ac:dyDescent="0.35">
      <c r="A146" s="74"/>
      <c r="B146" s="76">
        <v>44440</v>
      </c>
      <c r="C146" t="s">
        <v>376</v>
      </c>
      <c r="D146" s="74" t="s">
        <v>14</v>
      </c>
      <c r="E146" s="56">
        <v>80</v>
      </c>
    </row>
    <row r="147" spans="1:5" s="69" customFormat="1" x14ac:dyDescent="0.35">
      <c r="A147" s="74"/>
      <c r="B147" s="76">
        <v>44453</v>
      </c>
      <c r="C147" t="s">
        <v>377</v>
      </c>
      <c r="D147" s="74" t="s">
        <v>20</v>
      </c>
      <c r="E147" s="56">
        <v>80</v>
      </c>
    </row>
    <row r="148" spans="1:5" s="69" customFormat="1" x14ac:dyDescent="0.35">
      <c r="A148" s="74"/>
      <c r="B148" s="76">
        <v>44453</v>
      </c>
      <c r="C148" t="s">
        <v>378</v>
      </c>
      <c r="D148" s="74" t="s">
        <v>64</v>
      </c>
      <c r="E148" s="56">
        <v>80</v>
      </c>
    </row>
    <row r="149" spans="1:5" s="69" customFormat="1" x14ac:dyDescent="0.35">
      <c r="A149" s="74"/>
      <c r="B149" s="76">
        <v>44460</v>
      </c>
      <c r="C149" t="s">
        <v>379</v>
      </c>
      <c r="D149" s="74" t="s">
        <v>381</v>
      </c>
      <c r="E149" s="56">
        <v>80</v>
      </c>
    </row>
    <row r="150" spans="1:5" s="69" customFormat="1" x14ac:dyDescent="0.35">
      <c r="A150" s="74"/>
      <c r="B150" s="76">
        <v>44464</v>
      </c>
      <c r="C150" t="s">
        <v>382</v>
      </c>
      <c r="D150" s="74" t="s">
        <v>7</v>
      </c>
      <c r="E150" s="56">
        <v>80</v>
      </c>
    </row>
    <row r="151" spans="1:5" s="69" customFormat="1" ht="14" customHeight="1" x14ac:dyDescent="0.35">
      <c r="A151" s="74"/>
      <c r="B151" s="74" t="s">
        <v>765</v>
      </c>
      <c r="C151" t="s">
        <v>473</v>
      </c>
      <c r="D151" s="74" t="s">
        <v>23</v>
      </c>
      <c r="E151" s="56">
        <v>100</v>
      </c>
    </row>
    <row r="152" spans="1:5" s="69" customFormat="1" ht="14" customHeight="1" x14ac:dyDescent="0.35">
      <c r="A152" s="74"/>
      <c r="B152" s="76">
        <v>44467</v>
      </c>
      <c r="C152" t="s">
        <v>385</v>
      </c>
      <c r="D152" s="74" t="s">
        <v>35</v>
      </c>
      <c r="E152" s="56">
        <v>80</v>
      </c>
    </row>
    <row r="153" spans="1:5" s="69" customFormat="1" ht="14" customHeight="1" x14ac:dyDescent="0.35">
      <c r="A153" s="23" t="s">
        <v>604</v>
      </c>
      <c r="B153" s="23"/>
      <c r="C153" s="23"/>
      <c r="D153" s="23"/>
      <c r="E153" s="29">
        <f>SUM(E143:E152)</f>
        <v>830</v>
      </c>
    </row>
    <row r="154" spans="1:5" s="69" customFormat="1" x14ac:dyDescent="0.35">
      <c r="A154" s="74">
        <v>10</v>
      </c>
      <c r="B154" s="76">
        <v>44470</v>
      </c>
      <c r="C154" t="s">
        <v>404</v>
      </c>
      <c r="D154" s="74" t="s">
        <v>43</v>
      </c>
      <c r="E154" s="56">
        <v>80</v>
      </c>
    </row>
    <row r="155" spans="1:5" s="69" customFormat="1" x14ac:dyDescent="0.35">
      <c r="A155" s="74"/>
      <c r="B155" s="76">
        <v>44471</v>
      </c>
      <c r="C155" t="s">
        <v>594</v>
      </c>
      <c r="D155" s="74" t="s">
        <v>407</v>
      </c>
      <c r="E155" s="56">
        <v>90</v>
      </c>
    </row>
    <row r="156" spans="1:5" s="69" customFormat="1" x14ac:dyDescent="0.35">
      <c r="A156" s="74"/>
      <c r="B156" s="76">
        <v>44474</v>
      </c>
      <c r="C156" t="s">
        <v>409</v>
      </c>
      <c r="D156" s="74" t="s">
        <v>64</v>
      </c>
      <c r="E156" s="56">
        <v>80</v>
      </c>
    </row>
    <row r="157" spans="1:5" s="69" customFormat="1" x14ac:dyDescent="0.35">
      <c r="A157" s="74"/>
      <c r="B157" s="76">
        <v>44476</v>
      </c>
      <c r="C157" t="s">
        <v>410</v>
      </c>
      <c r="D157" s="74" t="s">
        <v>20</v>
      </c>
      <c r="E157" s="56">
        <v>80</v>
      </c>
    </row>
    <row r="158" spans="1:5" s="69" customFormat="1" x14ac:dyDescent="0.35">
      <c r="A158" s="74"/>
      <c r="B158" s="76">
        <v>44477</v>
      </c>
      <c r="C158" t="s">
        <v>412</v>
      </c>
      <c r="D158" s="74" t="s">
        <v>20</v>
      </c>
      <c r="E158" s="56">
        <v>80</v>
      </c>
    </row>
    <row r="159" spans="1:5" s="69" customFormat="1" x14ac:dyDescent="0.35">
      <c r="A159" s="74"/>
      <c r="B159" s="76">
        <v>44478</v>
      </c>
      <c r="C159" t="s">
        <v>414</v>
      </c>
      <c r="D159" s="74" t="s">
        <v>416</v>
      </c>
      <c r="E159" s="56">
        <v>100</v>
      </c>
    </row>
    <row r="160" spans="1:5" s="69" customFormat="1" x14ac:dyDescent="0.35">
      <c r="A160" s="74"/>
      <c r="B160" s="76">
        <v>44480</v>
      </c>
      <c r="C160" t="s">
        <v>417</v>
      </c>
      <c r="D160" s="74" t="s">
        <v>595</v>
      </c>
      <c r="E160" s="56">
        <v>80</v>
      </c>
    </row>
    <row r="161" spans="1:5" s="69" customFormat="1" x14ac:dyDescent="0.35">
      <c r="A161" s="74"/>
      <c r="B161" s="76">
        <v>44481</v>
      </c>
      <c r="C161" t="s">
        <v>418</v>
      </c>
      <c r="D161" s="74" t="s">
        <v>416</v>
      </c>
      <c r="E161" s="56">
        <v>150</v>
      </c>
    </row>
    <row r="162" spans="1:5" s="69" customFormat="1" x14ac:dyDescent="0.35">
      <c r="A162" s="74"/>
      <c r="B162" s="74" t="s">
        <v>766</v>
      </c>
      <c r="C162" t="s">
        <v>596</v>
      </c>
      <c r="D162" s="74" t="s">
        <v>407</v>
      </c>
      <c r="E162" s="56">
        <v>90</v>
      </c>
    </row>
    <row r="163" spans="1:5" s="69" customFormat="1" x14ac:dyDescent="0.35">
      <c r="A163" s="74"/>
      <c r="B163" s="76">
        <v>44483</v>
      </c>
      <c r="C163" t="s">
        <v>425</v>
      </c>
      <c r="D163" s="74" t="s">
        <v>60</v>
      </c>
      <c r="E163" s="56">
        <v>80</v>
      </c>
    </row>
    <row r="164" spans="1:5" s="69" customFormat="1" x14ac:dyDescent="0.35">
      <c r="A164" s="74"/>
      <c r="B164" s="76">
        <v>44484</v>
      </c>
      <c r="C164" t="s">
        <v>426</v>
      </c>
      <c r="D164" s="74" t="s">
        <v>268</v>
      </c>
      <c r="E164" s="56">
        <v>80</v>
      </c>
    </row>
    <row r="165" spans="1:5" s="69" customFormat="1" x14ac:dyDescent="0.35">
      <c r="A165" s="74"/>
      <c r="B165" s="76">
        <v>44484</v>
      </c>
      <c r="C165" t="s">
        <v>430</v>
      </c>
      <c r="D165" s="74" t="s">
        <v>35</v>
      </c>
      <c r="E165" s="56">
        <v>80</v>
      </c>
    </row>
    <row r="166" spans="1:5" s="69" customFormat="1" x14ac:dyDescent="0.35">
      <c r="A166" s="74"/>
      <c r="B166" s="76">
        <v>44487</v>
      </c>
      <c r="C166" t="s">
        <v>432</v>
      </c>
      <c r="D166" s="74" t="s">
        <v>416</v>
      </c>
      <c r="E166" s="56">
        <v>150</v>
      </c>
    </row>
    <row r="167" spans="1:5" s="69" customFormat="1" x14ac:dyDescent="0.35">
      <c r="A167" s="74"/>
      <c r="B167" s="76">
        <v>44488</v>
      </c>
      <c r="C167" t="s">
        <v>433</v>
      </c>
      <c r="D167" s="74" t="s">
        <v>416</v>
      </c>
      <c r="E167" s="56">
        <v>100</v>
      </c>
    </row>
    <row r="168" spans="1:5" s="69" customFormat="1" x14ac:dyDescent="0.35">
      <c r="A168" s="74"/>
      <c r="B168" s="76">
        <v>44489</v>
      </c>
      <c r="C168" t="s">
        <v>434</v>
      </c>
      <c r="D168" s="74" t="s">
        <v>416</v>
      </c>
      <c r="E168" s="56">
        <v>150</v>
      </c>
    </row>
    <row r="169" spans="1:5" s="69" customFormat="1" x14ac:dyDescent="0.35">
      <c r="A169" s="74"/>
      <c r="B169" s="76">
        <v>44492</v>
      </c>
      <c r="C169" t="s">
        <v>448</v>
      </c>
      <c r="D169" s="74" t="s">
        <v>54</v>
      </c>
      <c r="E169" s="56">
        <v>100</v>
      </c>
    </row>
    <row r="170" spans="1:5" s="69" customFormat="1" x14ac:dyDescent="0.35">
      <c r="A170" s="74"/>
      <c r="B170" s="76">
        <v>44495</v>
      </c>
      <c r="C170" t="s">
        <v>449</v>
      </c>
      <c r="D170" s="74" t="s">
        <v>7</v>
      </c>
      <c r="E170" s="56">
        <v>80</v>
      </c>
    </row>
    <row r="171" spans="1:5" s="69" customFormat="1" x14ac:dyDescent="0.35">
      <c r="A171" s="74"/>
      <c r="B171" s="76">
        <v>44495</v>
      </c>
      <c r="C171" t="s">
        <v>450</v>
      </c>
      <c r="D171" s="74" t="s">
        <v>416</v>
      </c>
      <c r="E171" s="56">
        <v>150</v>
      </c>
    </row>
    <row r="172" spans="1:5" s="69" customFormat="1" x14ac:dyDescent="0.35">
      <c r="A172" s="74"/>
      <c r="B172" s="76">
        <v>44497</v>
      </c>
      <c r="C172" t="s">
        <v>451</v>
      </c>
      <c r="D172" s="74" t="s">
        <v>54</v>
      </c>
      <c r="E172" s="56">
        <v>90</v>
      </c>
    </row>
    <row r="173" spans="1:5" s="69" customFormat="1" x14ac:dyDescent="0.35">
      <c r="A173" s="74"/>
      <c r="B173" s="76">
        <v>44496</v>
      </c>
      <c r="C173" t="s">
        <v>452</v>
      </c>
      <c r="D173" s="74" t="s">
        <v>416</v>
      </c>
      <c r="E173" s="56">
        <v>150</v>
      </c>
    </row>
    <row r="174" spans="1:5" s="69" customFormat="1" x14ac:dyDescent="0.35">
      <c r="A174" s="74"/>
      <c r="B174" s="76">
        <v>44497</v>
      </c>
      <c r="C174" t="s">
        <v>453</v>
      </c>
      <c r="D174" s="74" t="s">
        <v>64</v>
      </c>
      <c r="E174" s="56">
        <v>80</v>
      </c>
    </row>
    <row r="175" spans="1:5" s="69" customFormat="1" x14ac:dyDescent="0.35">
      <c r="A175" s="74"/>
      <c r="B175" s="76">
        <v>44497</v>
      </c>
      <c r="C175" t="s">
        <v>454</v>
      </c>
      <c r="D175" s="74" t="s">
        <v>407</v>
      </c>
      <c r="E175" s="56">
        <v>80</v>
      </c>
    </row>
    <row r="176" spans="1:5" s="69" customFormat="1" x14ac:dyDescent="0.35">
      <c r="A176" s="74"/>
      <c r="B176" s="76">
        <v>44499</v>
      </c>
      <c r="C176" t="s">
        <v>456</v>
      </c>
      <c r="D176" s="74" t="s">
        <v>64</v>
      </c>
      <c r="E176" s="56">
        <v>80</v>
      </c>
    </row>
    <row r="177" spans="1:5" s="69" customFormat="1" x14ac:dyDescent="0.35">
      <c r="A177" s="23" t="s">
        <v>607</v>
      </c>
      <c r="B177" s="23"/>
      <c r="C177" s="23"/>
      <c r="D177" s="23"/>
      <c r="E177" s="29">
        <f>SUM(E154:E176)</f>
        <v>2280</v>
      </c>
    </row>
    <row r="178" spans="1:5" s="69" customFormat="1" x14ac:dyDescent="0.35">
      <c r="A178" s="74">
        <v>11</v>
      </c>
      <c r="B178" s="76">
        <v>44501</v>
      </c>
      <c r="C178" t="s">
        <v>462</v>
      </c>
      <c r="D178" s="74" t="s">
        <v>35</v>
      </c>
      <c r="E178" s="56">
        <v>80</v>
      </c>
    </row>
    <row r="179" spans="1:5" s="69" customFormat="1" x14ac:dyDescent="0.35">
      <c r="A179" s="74"/>
      <c r="B179" s="76">
        <v>44502</v>
      </c>
      <c r="C179" t="s">
        <v>464</v>
      </c>
      <c r="D179" s="74" t="s">
        <v>407</v>
      </c>
      <c r="E179" s="56">
        <v>80</v>
      </c>
    </row>
    <row r="180" spans="1:5" s="69" customFormat="1" x14ac:dyDescent="0.35">
      <c r="A180" s="74"/>
      <c r="B180" s="76">
        <v>44502</v>
      </c>
      <c r="C180" t="s">
        <v>465</v>
      </c>
      <c r="D180" s="74" t="s">
        <v>20</v>
      </c>
      <c r="E180" s="56">
        <v>80</v>
      </c>
    </row>
    <row r="181" spans="1:5" s="69" customFormat="1" x14ac:dyDescent="0.35">
      <c r="A181" s="74"/>
      <c r="B181" s="76">
        <v>44503</v>
      </c>
      <c r="C181" t="s">
        <v>466</v>
      </c>
      <c r="D181" s="74" t="s">
        <v>416</v>
      </c>
      <c r="E181" s="56">
        <v>150</v>
      </c>
    </row>
    <row r="182" spans="1:5" s="69" customFormat="1" x14ac:dyDescent="0.35">
      <c r="A182" s="74"/>
      <c r="B182" s="76">
        <v>44503</v>
      </c>
      <c r="C182" t="s">
        <v>467</v>
      </c>
      <c r="D182" s="74" t="s">
        <v>64</v>
      </c>
      <c r="E182" s="56">
        <v>80</v>
      </c>
    </row>
    <row r="183" spans="1:5" s="69" customFormat="1" x14ac:dyDescent="0.35">
      <c r="A183" s="74"/>
      <c r="B183" s="76">
        <v>44506</v>
      </c>
      <c r="C183" t="s">
        <v>471</v>
      </c>
      <c r="D183" s="74" t="s">
        <v>416</v>
      </c>
      <c r="E183" s="56">
        <v>150</v>
      </c>
    </row>
    <row r="184" spans="1:5" s="69" customFormat="1" x14ac:dyDescent="0.35">
      <c r="A184" s="74"/>
      <c r="B184" s="76">
        <v>44508</v>
      </c>
      <c r="C184" t="s">
        <v>472</v>
      </c>
      <c r="D184" s="74" t="s">
        <v>64</v>
      </c>
      <c r="E184" s="56">
        <v>80</v>
      </c>
    </row>
    <row r="185" spans="1:5" s="69" customFormat="1" x14ac:dyDescent="0.35">
      <c r="A185" s="74"/>
      <c r="B185" s="76">
        <v>44510</v>
      </c>
      <c r="C185" t="s">
        <v>480</v>
      </c>
      <c r="D185" s="74" t="s">
        <v>499</v>
      </c>
      <c r="E185" s="56">
        <v>80</v>
      </c>
    </row>
    <row r="186" spans="1:5" s="69" customFormat="1" x14ac:dyDescent="0.35">
      <c r="A186" s="74"/>
      <c r="B186" s="76">
        <v>44511</v>
      </c>
      <c r="C186" t="s">
        <v>597</v>
      </c>
      <c r="D186" s="74" t="s">
        <v>416</v>
      </c>
      <c r="E186" s="56">
        <v>150</v>
      </c>
    </row>
    <row r="187" spans="1:5" s="69" customFormat="1" x14ac:dyDescent="0.35">
      <c r="A187" s="74"/>
      <c r="B187" s="76">
        <v>44510</v>
      </c>
      <c r="C187" t="s">
        <v>484</v>
      </c>
      <c r="D187" s="74" t="s">
        <v>595</v>
      </c>
      <c r="E187" s="56">
        <v>80</v>
      </c>
    </row>
    <row r="188" spans="1:5" s="69" customFormat="1" x14ac:dyDescent="0.35">
      <c r="A188" s="74"/>
      <c r="B188" s="76">
        <v>44513</v>
      </c>
      <c r="C188" t="s">
        <v>485</v>
      </c>
      <c r="D188" s="74" t="s">
        <v>407</v>
      </c>
      <c r="E188" s="56">
        <v>80</v>
      </c>
    </row>
    <row r="189" spans="1:5" s="69" customFormat="1" x14ac:dyDescent="0.35">
      <c r="A189" s="74"/>
      <c r="B189" s="76">
        <v>44523</v>
      </c>
      <c r="C189" t="s">
        <v>488</v>
      </c>
      <c r="D189" s="74" t="s">
        <v>20</v>
      </c>
      <c r="E189" s="56">
        <v>80</v>
      </c>
    </row>
    <row r="190" spans="1:5" s="69" customFormat="1" x14ac:dyDescent="0.35">
      <c r="A190" s="74"/>
      <c r="B190" s="76">
        <v>44526</v>
      </c>
      <c r="C190" t="s">
        <v>598</v>
      </c>
      <c r="D190" s="74" t="s">
        <v>407</v>
      </c>
      <c r="E190" s="56">
        <v>100</v>
      </c>
    </row>
    <row r="191" spans="1:5" s="69" customFormat="1" x14ac:dyDescent="0.35">
      <c r="A191" s="74"/>
      <c r="B191" s="76">
        <v>44529</v>
      </c>
      <c r="C191" t="s">
        <v>492</v>
      </c>
      <c r="D191" s="74" t="s">
        <v>54</v>
      </c>
      <c r="E191" s="56">
        <v>80</v>
      </c>
    </row>
    <row r="192" spans="1:5" s="69" customFormat="1" x14ac:dyDescent="0.35">
      <c r="A192" s="23" t="s">
        <v>608</v>
      </c>
      <c r="B192" s="23"/>
      <c r="C192" s="23"/>
      <c r="D192" s="23"/>
      <c r="E192" s="29">
        <f>SUM(E178:E191)</f>
        <v>1350</v>
      </c>
    </row>
    <row r="193" spans="1:5" s="69" customFormat="1" x14ac:dyDescent="0.35">
      <c r="A193" s="74">
        <v>12</v>
      </c>
      <c r="B193" s="76">
        <v>44537</v>
      </c>
      <c r="C193" t="s">
        <v>509</v>
      </c>
      <c r="D193" s="74" t="s">
        <v>416</v>
      </c>
      <c r="E193" s="56">
        <v>150</v>
      </c>
    </row>
    <row r="194" spans="1:5" s="69" customFormat="1" x14ac:dyDescent="0.35">
      <c r="A194" s="74"/>
      <c r="B194" s="76">
        <v>44540</v>
      </c>
      <c r="C194" t="s">
        <v>510</v>
      </c>
      <c r="D194" s="74" t="s">
        <v>595</v>
      </c>
      <c r="E194" s="56">
        <v>80</v>
      </c>
    </row>
    <row r="195" spans="1:5" s="69" customFormat="1" x14ac:dyDescent="0.35">
      <c r="A195" s="74"/>
      <c r="B195" s="76">
        <v>44540</v>
      </c>
      <c r="C195" t="s">
        <v>512</v>
      </c>
      <c r="D195" s="74" t="s">
        <v>416</v>
      </c>
      <c r="E195" s="56">
        <v>80</v>
      </c>
    </row>
    <row r="196" spans="1:5" s="69" customFormat="1" x14ac:dyDescent="0.35">
      <c r="A196" s="74"/>
      <c r="B196" s="76">
        <v>44545</v>
      </c>
      <c r="C196" t="s">
        <v>515</v>
      </c>
      <c r="D196" s="74" t="s">
        <v>64</v>
      </c>
      <c r="E196" s="56">
        <v>80</v>
      </c>
    </row>
    <row r="197" spans="1:5" s="69" customFormat="1" x14ac:dyDescent="0.35">
      <c r="A197" s="74"/>
      <c r="B197" s="74" t="s">
        <v>767</v>
      </c>
      <c r="C197" t="s">
        <v>599</v>
      </c>
      <c r="D197" s="74" t="s">
        <v>23</v>
      </c>
      <c r="E197" s="56">
        <v>100</v>
      </c>
    </row>
    <row r="198" spans="1:5" s="69" customFormat="1" x14ac:dyDescent="0.35">
      <c r="A198" s="74"/>
      <c r="B198" s="76">
        <v>44550</v>
      </c>
      <c r="C198" t="s">
        <v>520</v>
      </c>
      <c r="D198" s="74" t="s">
        <v>416</v>
      </c>
      <c r="E198" s="56">
        <v>150</v>
      </c>
    </row>
    <row r="199" spans="1:5" s="69" customFormat="1" x14ac:dyDescent="0.35">
      <c r="A199" s="74"/>
      <c r="B199" s="76">
        <v>44551</v>
      </c>
      <c r="C199" t="s">
        <v>521</v>
      </c>
      <c r="D199" s="74" t="s">
        <v>23</v>
      </c>
      <c r="E199" s="56">
        <v>80</v>
      </c>
    </row>
    <row r="200" spans="1:5" s="69" customFormat="1" x14ac:dyDescent="0.35">
      <c r="A200" s="74"/>
      <c r="B200" s="76">
        <v>44552</v>
      </c>
      <c r="C200" t="s">
        <v>531</v>
      </c>
      <c r="D200" s="74" t="s">
        <v>416</v>
      </c>
      <c r="E200" s="56">
        <v>150</v>
      </c>
    </row>
    <row r="201" spans="1:5" s="69" customFormat="1" x14ac:dyDescent="0.35">
      <c r="A201" s="74"/>
      <c r="B201" s="76">
        <v>44558</v>
      </c>
      <c r="C201" t="s">
        <v>540</v>
      </c>
      <c r="D201" s="74" t="s">
        <v>7</v>
      </c>
      <c r="E201" s="56">
        <v>80</v>
      </c>
    </row>
    <row r="202" spans="1:5" s="69" customFormat="1" x14ac:dyDescent="0.35">
      <c r="A202" s="74"/>
      <c r="B202" s="76">
        <v>44560</v>
      </c>
      <c r="C202" t="s">
        <v>541</v>
      </c>
      <c r="D202" s="74" t="s">
        <v>416</v>
      </c>
      <c r="E202" s="56">
        <v>150</v>
      </c>
    </row>
    <row r="203" spans="1:5" s="69" customFormat="1" x14ac:dyDescent="0.35">
      <c r="A203" s="74"/>
      <c r="B203" s="76">
        <v>44561</v>
      </c>
      <c r="C203" t="s">
        <v>544</v>
      </c>
      <c r="D203" s="74" t="s">
        <v>64</v>
      </c>
      <c r="E203" s="56">
        <v>80</v>
      </c>
    </row>
    <row r="204" spans="1:5" s="69" customFormat="1" x14ac:dyDescent="0.35">
      <c r="A204" s="74"/>
      <c r="B204" s="76">
        <v>44561</v>
      </c>
      <c r="C204" t="s">
        <v>545</v>
      </c>
      <c r="D204" s="74" t="s">
        <v>407</v>
      </c>
      <c r="E204" s="56">
        <v>150</v>
      </c>
    </row>
    <row r="205" spans="1:5" s="69" customFormat="1" x14ac:dyDescent="0.35">
      <c r="A205" s="23" t="s">
        <v>609</v>
      </c>
      <c r="B205" s="23"/>
      <c r="C205" s="23"/>
      <c r="D205" s="23"/>
      <c r="E205" s="29">
        <f>SUM(E193:E204)</f>
        <v>1330</v>
      </c>
    </row>
    <row r="206" spans="1:5" s="69" customFormat="1" x14ac:dyDescent="0.35">
      <c r="A206" s="73" t="s">
        <v>768</v>
      </c>
      <c r="B206" s="73"/>
      <c r="C206" s="73"/>
      <c r="D206" s="73"/>
      <c r="E206" s="75">
        <f>SUM(E205,E192,E177,E153)</f>
        <v>5790</v>
      </c>
    </row>
    <row r="207" spans="1:5" s="69" customFormat="1" x14ac:dyDescent="0.35">
      <c r="A207" s="74"/>
      <c r="B207" s="74"/>
      <c r="C207" s="74"/>
      <c r="D207" s="74"/>
      <c r="E207" s="56"/>
    </row>
    <row r="208" spans="1:5" s="69" customFormat="1" x14ac:dyDescent="0.35">
      <c r="A208" s="74"/>
      <c r="B208" s="74"/>
      <c r="C208" s="74"/>
      <c r="D208" s="74"/>
      <c r="E208" s="56"/>
    </row>
    <row r="209" spans="1:5" s="69" customFormat="1" x14ac:dyDescent="0.35">
      <c r="A209" s="82" t="s">
        <v>167</v>
      </c>
      <c r="B209" s="79" t="s">
        <v>313</v>
      </c>
      <c r="C209" s="80" t="s">
        <v>2</v>
      </c>
      <c r="D209" s="80" t="s">
        <v>1</v>
      </c>
      <c r="E209" s="83" t="s">
        <v>312</v>
      </c>
    </row>
    <row r="210" spans="1:5" s="69" customFormat="1" x14ac:dyDescent="0.35">
      <c r="A210" s="124" t="s">
        <v>769</v>
      </c>
      <c r="B210" s="76">
        <v>44564</v>
      </c>
      <c r="C210" t="s">
        <v>555</v>
      </c>
      <c r="D210" s="74" t="s">
        <v>416</v>
      </c>
      <c r="E210" s="56">
        <v>150</v>
      </c>
    </row>
    <row r="211" spans="1:5" s="69" customFormat="1" x14ac:dyDescent="0.35">
      <c r="A211" s="74"/>
      <c r="B211" s="76">
        <v>44567</v>
      </c>
      <c r="C211" t="s">
        <v>556</v>
      </c>
      <c r="D211" s="74" t="s">
        <v>407</v>
      </c>
      <c r="E211" s="56">
        <v>80</v>
      </c>
    </row>
    <row r="212" spans="1:5" s="69" customFormat="1" x14ac:dyDescent="0.35">
      <c r="A212" s="74"/>
      <c r="B212" s="76">
        <v>44569</v>
      </c>
      <c r="C212" t="s">
        <v>600</v>
      </c>
      <c r="D212" s="74" t="s">
        <v>416</v>
      </c>
      <c r="E212" s="56">
        <v>150</v>
      </c>
    </row>
    <row r="213" spans="1:5" s="69" customFormat="1" x14ac:dyDescent="0.35">
      <c r="A213" s="74"/>
      <c r="B213" s="76">
        <v>44571</v>
      </c>
      <c r="C213" t="s">
        <v>559</v>
      </c>
      <c r="D213" s="74" t="s">
        <v>20</v>
      </c>
      <c r="E213" s="56">
        <v>80</v>
      </c>
    </row>
    <row r="214" spans="1:5" s="69" customFormat="1" x14ac:dyDescent="0.35">
      <c r="A214" s="74"/>
      <c r="B214" s="76">
        <v>44572</v>
      </c>
      <c r="C214" t="s">
        <v>561</v>
      </c>
      <c r="D214" s="74" t="s">
        <v>64</v>
      </c>
      <c r="E214" s="56">
        <v>80</v>
      </c>
    </row>
    <row r="215" spans="1:5" s="69" customFormat="1" x14ac:dyDescent="0.35">
      <c r="A215" s="74"/>
      <c r="B215" s="76">
        <v>44574</v>
      </c>
      <c r="C215" t="s">
        <v>566</v>
      </c>
      <c r="D215" s="74" t="s">
        <v>407</v>
      </c>
      <c r="E215" s="56">
        <v>80</v>
      </c>
    </row>
    <row r="216" spans="1:5" s="69" customFormat="1" x14ac:dyDescent="0.35">
      <c r="A216" s="74"/>
      <c r="B216" s="76">
        <v>44574</v>
      </c>
      <c r="C216" t="s">
        <v>567</v>
      </c>
      <c r="D216" s="74" t="s">
        <v>416</v>
      </c>
      <c r="E216" s="56">
        <v>150</v>
      </c>
    </row>
    <row r="217" spans="1:5" s="69" customFormat="1" x14ac:dyDescent="0.35">
      <c r="A217" s="74"/>
      <c r="B217" s="76">
        <v>44575</v>
      </c>
      <c r="C217" t="s">
        <v>568</v>
      </c>
      <c r="D217" s="74" t="s">
        <v>23</v>
      </c>
      <c r="E217" s="56">
        <v>80</v>
      </c>
    </row>
    <row r="218" spans="1:5" s="69" customFormat="1" x14ac:dyDescent="0.35">
      <c r="A218" s="74"/>
      <c r="B218" s="76">
        <v>44575</v>
      </c>
      <c r="C218" t="s">
        <v>570</v>
      </c>
      <c r="D218" s="74" t="s">
        <v>23</v>
      </c>
      <c r="E218" s="56">
        <v>80</v>
      </c>
    </row>
    <row r="219" spans="1:5" s="69" customFormat="1" x14ac:dyDescent="0.35">
      <c r="A219" s="74"/>
      <c r="B219" s="76">
        <v>44578</v>
      </c>
      <c r="C219" t="s">
        <v>571</v>
      </c>
      <c r="D219" s="74" t="s">
        <v>23</v>
      </c>
      <c r="E219" s="56">
        <v>80</v>
      </c>
    </row>
    <row r="220" spans="1:5" s="69" customFormat="1" x14ac:dyDescent="0.35">
      <c r="A220" s="74"/>
      <c r="B220" s="76">
        <v>44579</v>
      </c>
      <c r="C220" t="s">
        <v>573</v>
      </c>
      <c r="D220" s="74" t="s">
        <v>416</v>
      </c>
      <c r="E220" s="56">
        <v>150</v>
      </c>
    </row>
    <row r="221" spans="1:5" s="69" customFormat="1" x14ac:dyDescent="0.35">
      <c r="A221" s="74"/>
      <c r="B221" s="76">
        <v>44583</v>
      </c>
      <c r="C221" t="s">
        <v>574</v>
      </c>
      <c r="D221" s="74" t="s">
        <v>407</v>
      </c>
      <c r="E221" s="56">
        <v>80</v>
      </c>
    </row>
    <row r="222" spans="1:5" s="69" customFormat="1" x14ac:dyDescent="0.35">
      <c r="A222" s="74"/>
      <c r="B222" s="76">
        <v>44585</v>
      </c>
      <c r="C222" t="s">
        <v>576</v>
      </c>
      <c r="D222" s="74" t="s">
        <v>64</v>
      </c>
      <c r="E222" s="56">
        <v>80</v>
      </c>
    </row>
    <row r="223" spans="1:5" s="69" customFormat="1" x14ac:dyDescent="0.35">
      <c r="A223" s="74"/>
      <c r="B223" s="76">
        <v>44586</v>
      </c>
      <c r="C223" t="s">
        <v>577</v>
      </c>
      <c r="D223" s="74" t="s">
        <v>43</v>
      </c>
      <c r="E223" s="56">
        <v>80</v>
      </c>
    </row>
    <row r="224" spans="1:5" s="69" customFormat="1" x14ac:dyDescent="0.35">
      <c r="A224" s="74"/>
      <c r="B224" s="76">
        <v>44587</v>
      </c>
      <c r="C224" t="s">
        <v>578</v>
      </c>
      <c r="D224" s="74" t="s">
        <v>23</v>
      </c>
      <c r="E224" s="56">
        <v>80</v>
      </c>
    </row>
    <row r="225" spans="1:5" s="69" customFormat="1" x14ac:dyDescent="0.35">
      <c r="A225" s="23" t="s">
        <v>601</v>
      </c>
      <c r="B225" s="23"/>
      <c r="C225" s="23"/>
      <c r="D225" s="23"/>
      <c r="E225" s="29">
        <f>SUM(E210:E224)</f>
        <v>1480</v>
      </c>
    </row>
    <row r="226" spans="1:5" s="69" customFormat="1" x14ac:dyDescent="0.35">
      <c r="A226" s="124" t="s">
        <v>770</v>
      </c>
      <c r="B226" s="76">
        <v>44602</v>
      </c>
      <c r="C226" t="s">
        <v>610</v>
      </c>
      <c r="D226" s="74" t="s">
        <v>407</v>
      </c>
      <c r="E226" s="56">
        <v>80</v>
      </c>
    </row>
    <row r="227" spans="1:5" s="69" customFormat="1" x14ac:dyDescent="0.35">
      <c r="A227" s="74"/>
      <c r="B227" s="76">
        <v>44607</v>
      </c>
      <c r="C227" t="s">
        <v>611</v>
      </c>
      <c r="D227" s="74" t="s">
        <v>23</v>
      </c>
      <c r="E227" s="56">
        <v>80</v>
      </c>
    </row>
    <row r="228" spans="1:5" s="69" customFormat="1" x14ac:dyDescent="0.35">
      <c r="A228" s="74"/>
      <c r="B228" s="76">
        <v>44609</v>
      </c>
      <c r="C228" t="s">
        <v>612</v>
      </c>
      <c r="D228" s="74" t="s">
        <v>64</v>
      </c>
      <c r="E228" s="56">
        <v>80</v>
      </c>
    </row>
    <row r="229" spans="1:5" s="69" customFormat="1" x14ac:dyDescent="0.35">
      <c r="A229" s="74"/>
      <c r="B229" s="76">
        <v>44610</v>
      </c>
      <c r="C229" t="s">
        <v>613</v>
      </c>
      <c r="D229" s="74" t="s">
        <v>60</v>
      </c>
      <c r="E229" s="56">
        <v>80</v>
      </c>
    </row>
    <row r="230" spans="1:5" s="69" customFormat="1" x14ac:dyDescent="0.35">
      <c r="A230" s="74"/>
      <c r="B230" s="76">
        <v>44611</v>
      </c>
      <c r="C230" t="s">
        <v>614</v>
      </c>
      <c r="D230" s="74" t="s">
        <v>20</v>
      </c>
      <c r="E230" s="56">
        <v>80</v>
      </c>
    </row>
    <row r="231" spans="1:5" s="69" customFormat="1" x14ac:dyDescent="0.35">
      <c r="A231" s="74"/>
      <c r="B231" s="76">
        <v>44613</v>
      </c>
      <c r="C231" t="s">
        <v>615</v>
      </c>
      <c r="D231" s="74" t="s">
        <v>499</v>
      </c>
      <c r="E231" s="56">
        <v>150</v>
      </c>
    </row>
    <row r="232" spans="1:5" s="69" customFormat="1" x14ac:dyDescent="0.35">
      <c r="A232" s="74"/>
      <c r="B232" s="76">
        <v>44613</v>
      </c>
      <c r="C232" t="s">
        <v>616</v>
      </c>
      <c r="D232" s="74" t="s">
        <v>43</v>
      </c>
      <c r="E232" s="56">
        <v>80</v>
      </c>
    </row>
    <row r="233" spans="1:5" s="69" customFormat="1" x14ac:dyDescent="0.35">
      <c r="A233" s="74"/>
      <c r="B233" s="76">
        <v>44614</v>
      </c>
      <c r="C233" t="s">
        <v>617</v>
      </c>
      <c r="D233" s="74" t="s">
        <v>407</v>
      </c>
      <c r="E233" s="56">
        <v>80</v>
      </c>
    </row>
    <row r="234" spans="1:5" s="69" customFormat="1" x14ac:dyDescent="0.35">
      <c r="A234" s="74"/>
      <c r="B234" s="76">
        <v>44616</v>
      </c>
      <c r="C234" t="s">
        <v>618</v>
      </c>
      <c r="D234" s="74" t="s">
        <v>416</v>
      </c>
      <c r="E234" s="56">
        <v>150</v>
      </c>
    </row>
    <row r="235" spans="1:5" s="69" customFormat="1" x14ac:dyDescent="0.35">
      <c r="A235" s="74"/>
      <c r="B235" s="76">
        <v>44618</v>
      </c>
      <c r="C235" t="s">
        <v>619</v>
      </c>
      <c r="D235" s="74" t="s">
        <v>416</v>
      </c>
      <c r="E235" s="56">
        <v>150</v>
      </c>
    </row>
    <row r="236" spans="1:5" s="69" customFormat="1" x14ac:dyDescent="0.35">
      <c r="A236" s="74"/>
      <c r="B236" s="76">
        <v>44618</v>
      </c>
      <c r="C236" t="s">
        <v>620</v>
      </c>
      <c r="D236" s="74" t="s">
        <v>20</v>
      </c>
      <c r="E236" s="56">
        <v>80</v>
      </c>
    </row>
    <row r="237" spans="1:5" s="69" customFormat="1" x14ac:dyDescent="0.35">
      <c r="A237" s="115" t="s">
        <v>621</v>
      </c>
      <c r="B237" s="23"/>
      <c r="C237" s="23"/>
      <c r="D237" s="23"/>
      <c r="E237" s="29">
        <f>SUM(E226:E236)</f>
        <v>1090</v>
      </c>
    </row>
    <row r="238" spans="1:5" x14ac:dyDescent="0.35">
      <c r="A238" s="73" t="s">
        <v>135</v>
      </c>
      <c r="B238" s="73"/>
      <c r="C238" s="73"/>
      <c r="D238" s="73"/>
      <c r="E238" s="75">
        <f>SUM(E237,E225)</f>
        <v>2570</v>
      </c>
    </row>
    <row r="242" spans="1:5" x14ac:dyDescent="0.35">
      <c r="A242" s="82" t="s">
        <v>167</v>
      </c>
      <c r="B242" s="79" t="s">
        <v>313</v>
      </c>
      <c r="C242" s="80" t="s">
        <v>2</v>
      </c>
      <c r="D242" s="80" t="s">
        <v>1</v>
      </c>
      <c r="E242" s="83" t="s">
        <v>312</v>
      </c>
    </row>
    <row r="243" spans="1:5" x14ac:dyDescent="0.35">
      <c r="C243" t="s">
        <v>642</v>
      </c>
      <c r="D243" s="74" t="s">
        <v>499</v>
      </c>
      <c r="E243" s="22">
        <v>150</v>
      </c>
    </row>
    <row r="244" spans="1:5" x14ac:dyDescent="0.35">
      <c r="C244" t="s">
        <v>643</v>
      </c>
      <c r="D244" s="68" t="s">
        <v>646</v>
      </c>
      <c r="E244" s="22">
        <v>80</v>
      </c>
    </row>
    <row r="245" spans="1:5" x14ac:dyDescent="0.35">
      <c r="C245" t="s">
        <v>644</v>
      </c>
      <c r="D245" s="74" t="s">
        <v>64</v>
      </c>
      <c r="E245" s="22">
        <v>80</v>
      </c>
    </row>
    <row r="246" spans="1:5" x14ac:dyDescent="0.35">
      <c r="C246" t="s">
        <v>651</v>
      </c>
      <c r="D246" s="68" t="s">
        <v>646</v>
      </c>
      <c r="E246" s="22">
        <v>80</v>
      </c>
    </row>
    <row r="247" spans="1:5" x14ac:dyDescent="0.35">
      <c r="C247" t="s">
        <v>652</v>
      </c>
      <c r="D247" s="68" t="s">
        <v>407</v>
      </c>
      <c r="E247" s="22">
        <v>80</v>
      </c>
    </row>
    <row r="248" spans="1:5" x14ac:dyDescent="0.35">
      <c r="C248" t="s">
        <v>653</v>
      </c>
      <c r="D248" s="68" t="s">
        <v>646</v>
      </c>
      <c r="E248" s="22">
        <v>80</v>
      </c>
    </row>
    <row r="249" spans="1:5" x14ac:dyDescent="0.35">
      <c r="C249" t="s">
        <v>654</v>
      </c>
      <c r="D249" s="68" t="s">
        <v>43</v>
      </c>
      <c r="E249" s="22">
        <v>80</v>
      </c>
    </row>
    <row r="250" spans="1:5" x14ac:dyDescent="0.35">
      <c r="C250" t="s">
        <v>655</v>
      </c>
      <c r="D250" s="68" t="s">
        <v>416</v>
      </c>
      <c r="E250" s="22">
        <v>150</v>
      </c>
    </row>
    <row r="251" spans="1:5" x14ac:dyDescent="0.35">
      <c r="C251" t="s">
        <v>656</v>
      </c>
      <c r="D251" s="68" t="s">
        <v>64</v>
      </c>
      <c r="E251" s="22">
        <v>80</v>
      </c>
    </row>
    <row r="252" spans="1:5" x14ac:dyDescent="0.35">
      <c r="C252" t="s">
        <v>657</v>
      </c>
      <c r="D252" s="68" t="s">
        <v>416</v>
      </c>
      <c r="E252" s="22">
        <v>150</v>
      </c>
    </row>
    <row r="253" spans="1:5" x14ac:dyDescent="0.35">
      <c r="C253" t="s">
        <v>658</v>
      </c>
      <c r="D253" s="68" t="s">
        <v>407</v>
      </c>
      <c r="E253" s="22">
        <v>80</v>
      </c>
    </row>
    <row r="254" spans="1:5" x14ac:dyDescent="0.35">
      <c r="C254" t="s">
        <v>659</v>
      </c>
      <c r="D254" s="68" t="s">
        <v>416</v>
      </c>
      <c r="E254" s="22">
        <v>150</v>
      </c>
    </row>
    <row r="255" spans="1:5" x14ac:dyDescent="0.35">
      <c r="C255" t="s">
        <v>660</v>
      </c>
      <c r="D255" s="68" t="s">
        <v>499</v>
      </c>
      <c r="E255" s="22">
        <v>150</v>
      </c>
    </row>
    <row r="256" spans="1:5" x14ac:dyDescent="0.35">
      <c r="C256" t="s">
        <v>661</v>
      </c>
      <c r="D256" s="68" t="s">
        <v>43</v>
      </c>
      <c r="E256" s="22">
        <v>80</v>
      </c>
    </row>
    <row r="257" spans="1:5" x14ac:dyDescent="0.35">
      <c r="C257" t="s">
        <v>662</v>
      </c>
      <c r="D257" s="68" t="s">
        <v>416</v>
      </c>
      <c r="E257" s="22">
        <v>150</v>
      </c>
    </row>
    <row r="258" spans="1:5" x14ac:dyDescent="0.35">
      <c r="C258" t="s">
        <v>669</v>
      </c>
      <c r="D258" s="68" t="s">
        <v>416</v>
      </c>
      <c r="E258" s="22">
        <v>150</v>
      </c>
    </row>
    <row r="259" spans="1:5" x14ac:dyDescent="0.35">
      <c r="C259" t="s">
        <v>670</v>
      </c>
      <c r="D259" s="68" t="s">
        <v>7</v>
      </c>
      <c r="E259" s="22">
        <v>80</v>
      </c>
    </row>
    <row r="260" spans="1:5" x14ac:dyDescent="0.35">
      <c r="C260" t="s">
        <v>671</v>
      </c>
      <c r="D260" s="68" t="s">
        <v>416</v>
      </c>
      <c r="E260" s="22">
        <v>150</v>
      </c>
    </row>
    <row r="261" spans="1:5" x14ac:dyDescent="0.35">
      <c r="C261" t="s">
        <v>672</v>
      </c>
      <c r="D261" s="68" t="s">
        <v>674</v>
      </c>
      <c r="E261" s="22">
        <v>150</v>
      </c>
    </row>
    <row r="262" spans="1:5" x14ac:dyDescent="0.35">
      <c r="A262" s="115" t="s">
        <v>641</v>
      </c>
      <c r="B262" s="23"/>
      <c r="C262" s="23"/>
      <c r="D262" s="23"/>
      <c r="E262" s="29">
        <f>SUM(E243:E261)</f>
        <v>2150</v>
      </c>
    </row>
    <row r="263" spans="1:5" x14ac:dyDescent="0.35">
      <c r="A263" s="122"/>
      <c r="B263" s="74"/>
      <c r="C263" s="74" t="s">
        <v>689</v>
      </c>
      <c r="D263" s="74" t="s">
        <v>499</v>
      </c>
      <c r="E263" s="56">
        <v>150</v>
      </c>
    </row>
    <row r="264" spans="1:5" x14ac:dyDescent="0.35">
      <c r="A264" s="122"/>
      <c r="B264" s="74"/>
      <c r="C264" s="74" t="s">
        <v>692</v>
      </c>
      <c r="D264" s="74" t="s">
        <v>416</v>
      </c>
      <c r="E264" s="56">
        <v>150</v>
      </c>
    </row>
    <row r="265" spans="1:5" x14ac:dyDescent="0.35">
      <c r="A265" s="122"/>
      <c r="B265" s="74"/>
      <c r="C265" s="74" t="s">
        <v>693</v>
      </c>
      <c r="D265" s="74" t="s">
        <v>646</v>
      </c>
      <c r="E265" s="56">
        <v>80</v>
      </c>
    </row>
    <row r="266" spans="1:5" x14ac:dyDescent="0.35">
      <c r="A266" s="122"/>
      <c r="B266" s="74"/>
      <c r="C266" s="74" t="s">
        <v>694</v>
      </c>
      <c r="D266" s="74" t="s">
        <v>416</v>
      </c>
      <c r="E266" s="56">
        <v>150</v>
      </c>
    </row>
    <row r="267" spans="1:5" x14ac:dyDescent="0.35">
      <c r="A267" s="122"/>
      <c r="B267" s="74"/>
      <c r="C267" s="74" t="s">
        <v>695</v>
      </c>
      <c r="D267" s="74" t="s">
        <v>407</v>
      </c>
      <c r="E267" s="56">
        <v>80</v>
      </c>
    </row>
    <row r="268" spans="1:5" x14ac:dyDescent="0.35">
      <c r="A268" s="122"/>
      <c r="B268" s="74"/>
      <c r="C268" s="74" t="s">
        <v>696</v>
      </c>
      <c r="D268" s="74"/>
      <c r="E268" s="56"/>
    </row>
    <row r="269" spans="1:5" x14ac:dyDescent="0.35">
      <c r="A269" s="122"/>
      <c r="B269" s="74"/>
      <c r="C269" s="74" t="s">
        <v>697</v>
      </c>
      <c r="D269" s="74"/>
      <c r="E269" s="56"/>
    </row>
    <row r="270" spans="1:5" x14ac:dyDescent="0.35">
      <c r="A270" s="122"/>
      <c r="B270" s="74"/>
      <c r="C270" s="74" t="s">
        <v>698</v>
      </c>
      <c r="D270" s="74"/>
      <c r="E270" s="56"/>
    </row>
    <row r="271" spans="1:5" x14ac:dyDescent="0.35">
      <c r="A271" s="122"/>
      <c r="B271" s="74"/>
      <c r="C271" s="74" t="s">
        <v>699</v>
      </c>
      <c r="D271" s="74"/>
      <c r="E271" s="56"/>
    </row>
    <row r="272" spans="1:5" x14ac:dyDescent="0.35">
      <c r="A272" s="122"/>
      <c r="B272" s="74"/>
      <c r="C272" s="74" t="s">
        <v>700</v>
      </c>
      <c r="D272" s="74"/>
      <c r="E272" s="56"/>
    </row>
    <row r="273" spans="1:5" x14ac:dyDescent="0.35">
      <c r="A273" s="122"/>
      <c r="B273" s="74"/>
      <c r="C273" s="74" t="s">
        <v>701</v>
      </c>
      <c r="D273" s="74"/>
      <c r="E273" s="56"/>
    </row>
    <row r="274" spans="1:5" x14ac:dyDescent="0.35">
      <c r="A274" s="122"/>
      <c r="B274" s="74"/>
      <c r="C274" s="74" t="s">
        <v>702</v>
      </c>
      <c r="D274" s="74"/>
      <c r="E274" s="56"/>
    </row>
    <row r="275" spans="1:5" x14ac:dyDescent="0.35">
      <c r="A275" s="122"/>
      <c r="B275" s="74"/>
      <c r="C275" s="74" t="s">
        <v>703</v>
      </c>
      <c r="D275" s="74"/>
      <c r="E275" s="56"/>
    </row>
    <row r="276" spans="1:5" x14ac:dyDescent="0.35">
      <c r="A276" s="122"/>
      <c r="B276" s="74"/>
      <c r="C276" s="74" t="s">
        <v>704</v>
      </c>
      <c r="D276" s="74"/>
      <c r="E276" s="56"/>
    </row>
    <row r="277" spans="1:5" x14ac:dyDescent="0.35">
      <c r="A277" s="122"/>
      <c r="B277" s="74"/>
      <c r="C277" s="74" t="s">
        <v>705</v>
      </c>
      <c r="D277" s="74"/>
      <c r="E277" s="56"/>
    </row>
    <row r="278" spans="1:5" x14ac:dyDescent="0.35">
      <c r="A278" s="122"/>
      <c r="B278" s="74"/>
      <c r="C278" s="74" t="s">
        <v>706</v>
      </c>
      <c r="D278" s="74"/>
      <c r="E278" s="56"/>
    </row>
    <row r="279" spans="1:5" x14ac:dyDescent="0.35">
      <c r="A279" s="122"/>
      <c r="B279" s="74"/>
      <c r="C279" s="74" t="s">
        <v>707</v>
      </c>
      <c r="D279" s="74"/>
      <c r="E279" s="56"/>
    </row>
    <row r="280" spans="1:5" x14ac:dyDescent="0.35">
      <c r="A280" s="122"/>
      <c r="B280" s="74"/>
      <c r="C280" s="74" t="s">
        <v>708</v>
      </c>
      <c r="D280" s="74"/>
      <c r="E280" s="56"/>
    </row>
    <row r="281" spans="1:5" x14ac:dyDescent="0.35">
      <c r="A281" s="122"/>
      <c r="B281" s="74"/>
      <c r="C281" s="74" t="s">
        <v>709</v>
      </c>
      <c r="D281" s="74"/>
      <c r="E281" s="56"/>
    </row>
    <row r="282" spans="1:5" x14ac:dyDescent="0.35">
      <c r="A282" s="122"/>
      <c r="B282" s="74"/>
      <c r="C282" s="74" t="s">
        <v>710</v>
      </c>
      <c r="D282" s="74"/>
      <c r="E282" s="56"/>
    </row>
    <row r="283" spans="1:5" x14ac:dyDescent="0.35">
      <c r="A283" s="115" t="s">
        <v>711</v>
      </c>
      <c r="B283" s="23"/>
      <c r="C283" s="23"/>
      <c r="D283" s="23"/>
      <c r="E283" s="29">
        <f>SUM(E263:E282)</f>
        <v>610</v>
      </c>
    </row>
    <row r="284" spans="1:5" x14ac:dyDescent="0.35">
      <c r="A284" s="122"/>
      <c r="B284" s="74"/>
      <c r="C284" s="74"/>
      <c r="D284" s="74"/>
      <c r="E284" s="56"/>
    </row>
    <row r="285" spans="1:5" x14ac:dyDescent="0.35">
      <c r="A285" s="122"/>
      <c r="B285" s="74"/>
      <c r="C285" s="74"/>
      <c r="D285" s="74"/>
      <c r="E285" s="56"/>
    </row>
    <row r="286" spans="1:5" x14ac:dyDescent="0.35">
      <c r="A286" s="122"/>
      <c r="B286" s="74"/>
      <c r="C286" s="74"/>
      <c r="D286" s="74"/>
      <c r="E286" s="56"/>
    </row>
    <row r="287" spans="1:5" x14ac:dyDescent="0.35">
      <c r="A287" s="122"/>
      <c r="B287" s="74"/>
      <c r="C287" s="74"/>
      <c r="D287" s="74"/>
      <c r="E287" s="56"/>
    </row>
    <row r="288" spans="1:5" x14ac:dyDescent="0.35">
      <c r="A288" s="122"/>
      <c r="B288" s="74"/>
      <c r="C288" s="74"/>
      <c r="D288" s="74"/>
      <c r="E288" s="56"/>
    </row>
    <row r="289" spans="1:5" x14ac:dyDescent="0.35">
      <c r="A289" s="122"/>
      <c r="B289" s="74"/>
      <c r="C289" s="74"/>
      <c r="D289" s="74"/>
      <c r="E289" s="56"/>
    </row>
    <row r="290" spans="1:5" x14ac:dyDescent="0.35">
      <c r="A290" s="122"/>
      <c r="B290" s="74"/>
      <c r="C290" s="74"/>
      <c r="D290" s="74"/>
      <c r="E290" s="56"/>
    </row>
    <row r="291" spans="1:5" x14ac:dyDescent="0.35">
      <c r="A291" s="122"/>
      <c r="B291" s="74"/>
      <c r="C291" s="74"/>
      <c r="D291" s="74"/>
      <c r="E291" s="56"/>
    </row>
    <row r="292" spans="1:5" x14ac:dyDescent="0.35">
      <c r="A292" s="122"/>
      <c r="B292" s="74"/>
      <c r="C292" s="74"/>
      <c r="D292" s="74"/>
      <c r="E292" s="56"/>
    </row>
    <row r="293" spans="1:5" x14ac:dyDescent="0.35">
      <c r="A293" s="122"/>
      <c r="B293" s="74"/>
      <c r="C293" s="74"/>
      <c r="D293" s="74"/>
      <c r="E293" s="56"/>
    </row>
    <row r="294" spans="1:5" x14ac:dyDescent="0.35">
      <c r="A294" s="122"/>
      <c r="B294" s="74"/>
      <c r="C294" s="74"/>
      <c r="D294" s="74"/>
      <c r="E294" s="56"/>
    </row>
    <row r="295" spans="1:5" x14ac:dyDescent="0.35">
      <c r="A295" s="122"/>
      <c r="B295" s="74"/>
      <c r="C295" s="74"/>
      <c r="D295" s="74"/>
      <c r="E295" s="56"/>
    </row>
    <row r="296" spans="1:5" x14ac:dyDescent="0.35">
      <c r="A296" s="122"/>
      <c r="B296" s="74"/>
      <c r="C296" s="74"/>
      <c r="D296" s="74"/>
      <c r="E296" s="56"/>
    </row>
    <row r="297" spans="1:5" x14ac:dyDescent="0.35">
      <c r="A297" s="73" t="s">
        <v>135</v>
      </c>
      <c r="B297" s="73"/>
      <c r="C297" s="73"/>
      <c r="D297" s="73"/>
      <c r="E297" s="75">
        <f>SUM(E283,E262)</f>
        <v>2760</v>
      </c>
    </row>
  </sheetData>
  <phoneticPr fontId="2" type="noConversion"/>
  <pageMargins left="0.78740157480314965" right="0" top="0.39370078740157483" bottom="0.39370078740157483" header="0.31496062992125984" footer="0"/>
  <pageSetup scale="7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 codeName="Sheet6">
    <tabColor rgb="FFFF0000"/>
  </sheetPr>
  <dimension ref="A1:AT355"/>
  <sheetViews>
    <sheetView topLeftCell="J134" workbookViewId="0">
      <selection activeCell="S138" sqref="S138"/>
    </sheetView>
  </sheetViews>
  <sheetFormatPr defaultRowHeight="14.5" x14ac:dyDescent="0.35"/>
  <cols>
    <col min="1" max="1" width="14.453125" bestFit="1" customWidth="1"/>
    <col min="2" max="2" width="19" customWidth="1"/>
    <col min="3" max="3" width="31.4531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7" width="16.81640625" style="44" bestFit="1" customWidth="1"/>
    <col min="8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45" width="9.90625" bestFit="1" customWidth="1"/>
    <col min="46" max="46" width="11.453125" bestFit="1" customWidth="1"/>
  </cols>
  <sheetData>
    <row r="1" spans="1:46" x14ac:dyDescent="0.35">
      <c r="A1" s="20" t="s">
        <v>230</v>
      </c>
      <c r="B1" s="121">
        <v>2022</v>
      </c>
    </row>
    <row r="3" spans="1:46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46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S4" t="s">
        <v>593</v>
      </c>
      <c r="AT4" t="s">
        <v>135</v>
      </c>
    </row>
    <row r="5" spans="1:46" x14ac:dyDescent="0.35">
      <c r="A5">
        <v>6</v>
      </c>
      <c r="B5" t="s">
        <v>835</v>
      </c>
      <c r="C5" t="s">
        <v>416</v>
      </c>
      <c r="D5" s="24">
        <v>12427</v>
      </c>
      <c r="E5" s="48"/>
      <c r="F5" s="24">
        <v>12427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6</v>
      </c>
      <c r="AL5">
        <v>7</v>
      </c>
      <c r="AM5">
        <v>8</v>
      </c>
      <c r="AN5">
        <v>1</v>
      </c>
      <c r="AO5">
        <v>2</v>
      </c>
      <c r="AP5">
        <v>3</v>
      </c>
      <c r="AQ5">
        <v>4</v>
      </c>
      <c r="AR5">
        <v>5</v>
      </c>
    </row>
    <row r="6" spans="1:46" x14ac:dyDescent="0.35">
      <c r="B6" t="s">
        <v>836</v>
      </c>
      <c r="C6" t="s">
        <v>646</v>
      </c>
      <c r="D6" s="24">
        <v>2112</v>
      </c>
      <c r="E6" s="48"/>
      <c r="F6" s="24">
        <v>2112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>
        <v>1586</v>
      </c>
    </row>
    <row r="7" spans="1:46" x14ac:dyDescent="0.35">
      <c r="B7" t="s">
        <v>837</v>
      </c>
      <c r="C7" t="s">
        <v>416</v>
      </c>
      <c r="D7" s="24">
        <v>9000</v>
      </c>
      <c r="E7" s="48"/>
      <c r="F7" s="24">
        <v>9000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>
        <v>1496</v>
      </c>
    </row>
    <row r="8" spans="1:46" x14ac:dyDescent="0.35">
      <c r="B8" t="s">
        <v>838</v>
      </c>
      <c r="C8" t="s">
        <v>7</v>
      </c>
      <c r="D8" s="24">
        <v>2356</v>
      </c>
      <c r="E8" s="48">
        <v>-2356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>
        <v>90</v>
      </c>
    </row>
    <row r="9" spans="1:46" x14ac:dyDescent="0.35">
      <c r="B9" t="s">
        <v>840</v>
      </c>
      <c r="C9" t="s">
        <v>64</v>
      </c>
      <c r="D9" s="24">
        <v>12690</v>
      </c>
      <c r="E9" s="48">
        <v>-179.4</v>
      </c>
      <c r="F9" s="24">
        <v>12510.6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>
        <v>1496</v>
      </c>
    </row>
    <row r="10" spans="1:46" x14ac:dyDescent="0.35">
      <c r="B10" t="s">
        <v>841</v>
      </c>
      <c r="C10" t="s">
        <v>646</v>
      </c>
      <c r="D10" s="24">
        <v>2112</v>
      </c>
      <c r="E10" s="48"/>
      <c r="F10" s="24">
        <v>2112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>
        <v>1496</v>
      </c>
    </row>
    <row r="11" spans="1:46" x14ac:dyDescent="0.35">
      <c r="B11" t="s">
        <v>842</v>
      </c>
      <c r="C11" t="s">
        <v>499</v>
      </c>
      <c r="D11" s="24">
        <v>2746</v>
      </c>
      <c r="E11" s="48"/>
      <c r="F11" s="24">
        <v>2746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>
        <v>1630</v>
      </c>
    </row>
    <row r="12" spans="1:46" x14ac:dyDescent="0.35">
      <c r="B12" t="s">
        <v>843</v>
      </c>
      <c r="C12" t="s">
        <v>416</v>
      </c>
      <c r="D12" s="24">
        <v>4950</v>
      </c>
      <c r="E12" s="48"/>
      <c r="F12" s="24">
        <v>4950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>
        <v>1540</v>
      </c>
    </row>
    <row r="13" spans="1:46" x14ac:dyDescent="0.35">
      <c r="B13" t="s">
        <v>844</v>
      </c>
      <c r="C13" t="s">
        <v>674</v>
      </c>
      <c r="D13" s="24">
        <v>2158</v>
      </c>
      <c r="E13" s="48">
        <v>-2158</v>
      </c>
      <c r="F13" s="24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>
        <v>1750</v>
      </c>
    </row>
    <row r="14" spans="1:46" x14ac:dyDescent="0.35">
      <c r="B14" t="s">
        <v>845</v>
      </c>
      <c r="C14" t="s">
        <v>60</v>
      </c>
      <c r="D14" s="24">
        <v>3960</v>
      </c>
      <c r="E14" s="48"/>
      <c r="F14" s="24">
        <v>3960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/>
      <c r="AN14" s="24"/>
      <c r="AO14" s="24"/>
      <c r="AP14" s="24"/>
      <c r="AQ14" s="24"/>
      <c r="AR14" s="24"/>
      <c r="AS14" s="24"/>
      <c r="AT14" s="24">
        <v>225</v>
      </c>
    </row>
    <row r="15" spans="1:46" x14ac:dyDescent="0.35">
      <c r="B15" t="s">
        <v>846</v>
      </c>
      <c r="C15" t="s">
        <v>7</v>
      </c>
      <c r="D15" s="24">
        <v>3232</v>
      </c>
      <c r="E15" s="48">
        <v>-3232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>
        <v>1876</v>
      </c>
    </row>
    <row r="16" spans="1:46" x14ac:dyDescent="0.35">
      <c r="B16" t="s">
        <v>851</v>
      </c>
      <c r="C16" t="s">
        <v>416</v>
      </c>
      <c r="D16" s="24">
        <v>4431.5</v>
      </c>
      <c r="E16" s="48"/>
      <c r="F16" s="24">
        <v>4431.5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/>
      <c r="AN16" s="24"/>
      <c r="AO16" s="24"/>
      <c r="AP16" s="24"/>
      <c r="AQ16" s="24"/>
      <c r="AR16" s="24"/>
      <c r="AS16" s="24"/>
      <c r="AT16" s="24">
        <v>1826</v>
      </c>
    </row>
    <row r="17" spans="1:46" x14ac:dyDescent="0.35">
      <c r="B17" t="s">
        <v>852</v>
      </c>
      <c r="C17" t="s">
        <v>43</v>
      </c>
      <c r="D17" s="24">
        <v>2068</v>
      </c>
      <c r="E17" s="48">
        <v>-2068</v>
      </c>
      <c r="F17" s="24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/>
      <c r="AN17" s="24"/>
      <c r="AO17" s="24"/>
      <c r="AP17" s="24"/>
      <c r="AQ17" s="24"/>
      <c r="AR17" s="24"/>
      <c r="AS17" s="24"/>
      <c r="AT17" s="24">
        <v>100</v>
      </c>
    </row>
    <row r="18" spans="1:46" x14ac:dyDescent="0.35">
      <c r="B18" t="s">
        <v>853</v>
      </c>
      <c r="C18" t="s">
        <v>499</v>
      </c>
      <c r="D18" s="24">
        <v>3374.5</v>
      </c>
      <c r="E18" s="48"/>
      <c r="F18" s="24">
        <v>3374.5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/>
      <c r="AN18" s="24"/>
      <c r="AO18" s="24"/>
      <c r="AP18" s="24"/>
      <c r="AQ18" s="24"/>
      <c r="AR18" s="24"/>
      <c r="AS18" s="24"/>
      <c r="AT18" s="24">
        <v>1826</v>
      </c>
    </row>
    <row r="19" spans="1:46" x14ac:dyDescent="0.35">
      <c r="B19" t="s">
        <v>854</v>
      </c>
      <c r="C19" t="s">
        <v>416</v>
      </c>
      <c r="D19" s="24">
        <v>5889</v>
      </c>
      <c r="E19" s="48"/>
      <c r="F19" s="24">
        <v>5889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/>
      <c r="AN19" s="24"/>
      <c r="AO19" s="24"/>
      <c r="AP19" s="24"/>
      <c r="AQ19" s="24"/>
      <c r="AR19" s="24"/>
      <c r="AS19" s="24"/>
      <c r="AT19" s="24">
        <v>1926</v>
      </c>
    </row>
    <row r="20" spans="1:46" x14ac:dyDescent="0.35">
      <c r="B20" t="s">
        <v>855</v>
      </c>
      <c r="C20" t="s">
        <v>407</v>
      </c>
      <c r="D20" s="24">
        <v>6223.6</v>
      </c>
      <c r="E20" s="48">
        <v>-6223.6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/>
      <c r="AN20" s="24"/>
      <c r="AO20" s="24"/>
      <c r="AP20" s="24"/>
      <c r="AQ20" s="24"/>
      <c r="AR20" s="24"/>
      <c r="AS20" s="24"/>
      <c r="AT20" s="24">
        <v>1826</v>
      </c>
    </row>
    <row r="21" spans="1:46" x14ac:dyDescent="0.35">
      <c r="B21" t="s">
        <v>856</v>
      </c>
      <c r="C21" t="s">
        <v>64</v>
      </c>
      <c r="D21" s="24">
        <v>18515</v>
      </c>
      <c r="E21" s="48"/>
      <c r="F21" s="24">
        <v>18515</v>
      </c>
      <c r="G21"/>
      <c r="H21"/>
      <c r="I21"/>
      <c r="J21" s="45"/>
      <c r="O21" t="s">
        <v>430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/>
      <c r="AN21" s="24"/>
      <c r="AO21" s="24"/>
      <c r="AP21" s="24"/>
      <c r="AQ21" s="24"/>
      <c r="AR21" s="24"/>
      <c r="AS21" s="24"/>
      <c r="AT21" s="24">
        <v>1926</v>
      </c>
    </row>
    <row r="22" spans="1:46" x14ac:dyDescent="0.35">
      <c r="A22" s="23" t="s">
        <v>145</v>
      </c>
      <c r="B22" s="23"/>
      <c r="C22" s="23"/>
      <c r="D22" s="25">
        <v>98244.6</v>
      </c>
      <c r="E22" s="49">
        <v>-16217</v>
      </c>
      <c r="F22" s="25">
        <v>82027.600000000006</v>
      </c>
      <c r="G22"/>
      <c r="H22"/>
      <c r="I22"/>
      <c r="J22" s="45"/>
      <c r="O22" t="s">
        <v>462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>
        <v>380.4</v>
      </c>
    </row>
    <row r="23" spans="1:46" x14ac:dyDescent="0.35">
      <c r="A23">
        <v>7</v>
      </c>
      <c r="B23" t="s">
        <v>865</v>
      </c>
      <c r="C23" t="s">
        <v>60</v>
      </c>
      <c r="D23" s="24">
        <v>1539</v>
      </c>
      <c r="E23" s="48"/>
      <c r="F23" s="24">
        <v>1539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>
        <v>22995.4</v>
      </c>
    </row>
    <row r="24" spans="1:46" x14ac:dyDescent="0.35">
      <c r="B24" t="s">
        <v>866</v>
      </c>
      <c r="C24" t="s">
        <v>407</v>
      </c>
      <c r="D24" s="24">
        <v>5183.6000000000004</v>
      </c>
      <c r="E24" s="48">
        <v>-5183.6000000000004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>
        <v>2956</v>
      </c>
    </row>
    <row r="25" spans="1:46" x14ac:dyDescent="0.35">
      <c r="B25" t="s">
        <v>867</v>
      </c>
      <c r="C25" t="s">
        <v>416</v>
      </c>
      <c r="D25" s="24">
        <v>12855.5</v>
      </c>
      <c r="E25" s="48"/>
      <c r="F25" s="24">
        <v>12855.5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>
        <v>2650</v>
      </c>
    </row>
    <row r="26" spans="1:46" x14ac:dyDescent="0.35">
      <c r="B26" t="s">
        <v>870</v>
      </c>
      <c r="C26" t="s">
        <v>868</v>
      </c>
      <c r="D26" s="24">
        <v>8568.2000000000007</v>
      </c>
      <c r="E26" s="48">
        <v>-8568.2000000000007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5606</v>
      </c>
    </row>
    <row r="27" spans="1:46" x14ac:dyDescent="0.35">
      <c r="B27" t="s">
        <v>875</v>
      </c>
      <c r="C27" t="s">
        <v>416</v>
      </c>
      <c r="D27" s="24">
        <v>9153</v>
      </c>
      <c r="E27" s="48"/>
      <c r="F27" s="24">
        <v>9153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>
        <v>2552</v>
      </c>
    </row>
    <row r="28" spans="1:46" x14ac:dyDescent="0.35">
      <c r="B28" t="s">
        <v>876</v>
      </c>
      <c r="C28" t="s">
        <v>416</v>
      </c>
      <c r="D28" s="24">
        <v>925.5</v>
      </c>
      <c r="E28" s="48"/>
      <c r="F28" s="24">
        <v>925.5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>
        <v>1231.2</v>
      </c>
    </row>
    <row r="29" spans="1:46" x14ac:dyDescent="0.35">
      <c r="B29" t="s">
        <v>877</v>
      </c>
      <c r="C29" t="s">
        <v>416</v>
      </c>
      <c r="D29" s="24">
        <v>6625</v>
      </c>
      <c r="E29" s="48"/>
      <c r="F29" s="24">
        <v>6625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>
        <v>408</v>
      </c>
    </row>
    <row r="30" spans="1:46" x14ac:dyDescent="0.35">
      <c r="B30" t="s">
        <v>878</v>
      </c>
      <c r="C30" t="s">
        <v>7</v>
      </c>
      <c r="D30" s="24">
        <v>4092</v>
      </c>
      <c r="E30" s="48">
        <v>-4092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/>
      <c r="AN30" s="24"/>
      <c r="AO30" s="24"/>
      <c r="AP30" s="24"/>
      <c r="AQ30" s="24"/>
      <c r="AR30" s="24"/>
      <c r="AS30" s="24"/>
      <c r="AT30" s="24">
        <v>6459.6</v>
      </c>
    </row>
    <row r="31" spans="1:46" x14ac:dyDescent="0.35">
      <c r="B31" t="s">
        <v>879</v>
      </c>
      <c r="C31" t="s">
        <v>64</v>
      </c>
      <c r="D31" s="24">
        <v>13445</v>
      </c>
      <c r="E31" s="48"/>
      <c r="F31" s="24">
        <v>13445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/>
      <c r="AN31" s="24"/>
      <c r="AO31" s="24"/>
      <c r="AP31" s="24"/>
      <c r="AQ31" s="24"/>
      <c r="AR31" s="24"/>
      <c r="AS31" s="24"/>
      <c r="AT31" s="24">
        <v>90</v>
      </c>
    </row>
    <row r="32" spans="1:46" x14ac:dyDescent="0.35">
      <c r="B32" t="s">
        <v>880</v>
      </c>
      <c r="C32" t="s">
        <v>499</v>
      </c>
      <c r="D32" s="24">
        <v>2180</v>
      </c>
      <c r="E32" s="48"/>
      <c r="F32" s="24">
        <v>2180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/>
      <c r="AN32" s="24"/>
      <c r="AO32" s="24"/>
      <c r="AP32" s="24"/>
      <c r="AQ32" s="24"/>
      <c r="AR32" s="24"/>
      <c r="AS32" s="24"/>
      <c r="AT32" s="24">
        <v>7482</v>
      </c>
    </row>
    <row r="33" spans="1:46" x14ac:dyDescent="0.35">
      <c r="B33" t="s">
        <v>882</v>
      </c>
      <c r="C33" t="s">
        <v>60</v>
      </c>
      <c r="D33" s="24">
        <v>4596.5</v>
      </c>
      <c r="E33" s="48"/>
      <c r="F33" s="24">
        <v>4596.5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/>
      <c r="AN33" s="24"/>
      <c r="AO33" s="24"/>
      <c r="AP33" s="24"/>
      <c r="AQ33" s="24"/>
      <c r="AR33" s="24"/>
      <c r="AS33" s="24"/>
      <c r="AT33" s="24">
        <v>3825</v>
      </c>
    </row>
    <row r="34" spans="1:46" x14ac:dyDescent="0.35">
      <c r="A34" s="23" t="s">
        <v>146</v>
      </c>
      <c r="B34" s="23"/>
      <c r="C34" s="23"/>
      <c r="D34" s="25">
        <v>69163.3</v>
      </c>
      <c r="E34" s="49">
        <v>-17843.800000000003</v>
      </c>
      <c r="F34" s="25">
        <v>51319.5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/>
      <c r="AN34" s="24"/>
      <c r="AO34" s="24"/>
      <c r="AP34" s="24"/>
      <c r="AQ34" s="24"/>
      <c r="AR34" s="24"/>
      <c r="AS34" s="24"/>
      <c r="AT34" s="24">
        <v>690</v>
      </c>
    </row>
    <row r="35" spans="1:46" x14ac:dyDescent="0.35">
      <c r="A35">
        <v>8</v>
      </c>
      <c r="B35" t="s">
        <v>901</v>
      </c>
      <c r="C35" t="s">
        <v>868</v>
      </c>
      <c r="D35" s="24">
        <v>12643.199999999999</v>
      </c>
      <c r="E35" s="48"/>
      <c r="F35" s="24">
        <v>12643.199999999999</v>
      </c>
      <c r="G35"/>
      <c r="H35"/>
      <c r="I35"/>
      <c r="J35" s="45"/>
      <c r="O35" t="s">
        <v>425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/>
      <c r="AN35" s="24"/>
      <c r="AO35" s="24"/>
      <c r="AP35" s="24"/>
      <c r="AQ35" s="24"/>
      <c r="AR35" s="24"/>
      <c r="AS35" s="24"/>
      <c r="AT35" s="24">
        <v>5100</v>
      </c>
    </row>
    <row r="36" spans="1:46" x14ac:dyDescent="0.35">
      <c r="B36" t="s">
        <v>905</v>
      </c>
      <c r="C36" t="s">
        <v>416</v>
      </c>
      <c r="D36" s="24">
        <v>5268.6</v>
      </c>
      <c r="E36" s="48"/>
      <c r="F36" s="24">
        <v>5268.6</v>
      </c>
      <c r="G36"/>
      <c r="H36"/>
      <c r="I36"/>
      <c r="J36" s="45"/>
      <c r="O36" t="s">
        <v>613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>
        <v>5940</v>
      </c>
      <c r="AP36" s="24"/>
      <c r="AQ36" s="24"/>
      <c r="AR36" s="24"/>
      <c r="AS36" s="24">
        <v>5940</v>
      </c>
      <c r="AT36" s="24">
        <v>5940</v>
      </c>
    </row>
    <row r="37" spans="1:46" x14ac:dyDescent="0.35">
      <c r="B37" t="s">
        <v>907</v>
      </c>
      <c r="C37" t="s">
        <v>7</v>
      </c>
      <c r="D37" s="24">
        <v>864</v>
      </c>
      <c r="E37" s="48">
        <v>-864</v>
      </c>
      <c r="F37" s="24">
        <v>0</v>
      </c>
      <c r="G37"/>
      <c r="H37"/>
      <c r="I37"/>
      <c r="J37" s="45"/>
      <c r="O37" t="s">
        <v>697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>
        <v>5043</v>
      </c>
      <c r="AR37" s="24"/>
      <c r="AS37" s="24">
        <v>5043</v>
      </c>
      <c r="AT37" s="24">
        <v>5043</v>
      </c>
    </row>
    <row r="38" spans="1:46" x14ac:dyDescent="0.35">
      <c r="B38" t="s">
        <v>908</v>
      </c>
      <c r="C38" t="s">
        <v>793</v>
      </c>
      <c r="D38" s="24">
        <v>2068</v>
      </c>
      <c r="E38" s="48">
        <v>-2068</v>
      </c>
      <c r="F38" s="24">
        <v>0</v>
      </c>
      <c r="G38"/>
      <c r="H38"/>
      <c r="I38"/>
      <c r="J38" s="45"/>
      <c r="O38" t="s">
        <v>774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>
        <v>5100</v>
      </c>
      <c r="AS38" s="24">
        <v>5100</v>
      </c>
      <c r="AT38" s="24">
        <v>5100</v>
      </c>
    </row>
    <row r="39" spans="1:46" x14ac:dyDescent="0.35">
      <c r="B39" t="s">
        <v>909</v>
      </c>
      <c r="C39" t="s">
        <v>416</v>
      </c>
      <c r="D39" s="24">
        <v>4312.5</v>
      </c>
      <c r="E39" s="48"/>
      <c r="F39" s="24">
        <v>4312.5</v>
      </c>
      <c r="G39"/>
      <c r="H39"/>
      <c r="I39"/>
      <c r="J39" s="45"/>
      <c r="O39" t="s">
        <v>845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>
        <v>3960</v>
      </c>
      <c r="AL39" s="24"/>
      <c r="AM39" s="24"/>
      <c r="AN39" s="24"/>
      <c r="AO39" s="24"/>
      <c r="AP39" s="24"/>
      <c r="AQ39" s="24"/>
      <c r="AR39" s="24"/>
      <c r="AS39" s="24">
        <v>3960</v>
      </c>
      <c r="AT39" s="24">
        <v>3960</v>
      </c>
    </row>
    <row r="40" spans="1:46" x14ac:dyDescent="0.35">
      <c r="B40" t="s">
        <v>910</v>
      </c>
      <c r="C40" t="s">
        <v>911</v>
      </c>
      <c r="D40" s="24">
        <v>0</v>
      </c>
      <c r="E40" s="48"/>
      <c r="F40" s="24">
        <v>0</v>
      </c>
      <c r="G40"/>
      <c r="H40"/>
      <c r="I40"/>
      <c r="J40" s="45"/>
      <c r="O40" t="s">
        <v>865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>
        <v>1539</v>
      </c>
      <c r="AM40" s="24"/>
      <c r="AN40" s="24"/>
      <c r="AO40" s="24"/>
      <c r="AP40" s="24"/>
      <c r="AQ40" s="24"/>
      <c r="AR40" s="24"/>
      <c r="AS40" s="24">
        <v>1539</v>
      </c>
      <c r="AT40" s="24">
        <v>1539</v>
      </c>
    </row>
    <row r="41" spans="1:46" x14ac:dyDescent="0.35">
      <c r="B41" t="s">
        <v>912</v>
      </c>
      <c r="C41" t="s">
        <v>23</v>
      </c>
      <c r="D41" s="24">
        <v>16536.7</v>
      </c>
      <c r="E41" s="48"/>
      <c r="F41" s="24">
        <v>16536.7</v>
      </c>
      <c r="G41"/>
      <c r="H41"/>
      <c r="I41"/>
      <c r="J41" s="45"/>
      <c r="O41" t="s">
        <v>882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>
        <v>4596.5</v>
      </c>
      <c r="AM41" s="24"/>
      <c r="AN41" s="24"/>
      <c r="AO41" s="24"/>
      <c r="AP41" s="24"/>
      <c r="AQ41" s="24"/>
      <c r="AR41" s="24"/>
      <c r="AS41" s="24">
        <v>4596.5</v>
      </c>
      <c r="AT41" s="24">
        <v>4596.5</v>
      </c>
    </row>
    <row r="42" spans="1:46" x14ac:dyDescent="0.35">
      <c r="B42" t="s">
        <v>916</v>
      </c>
      <c r="C42" t="s">
        <v>20</v>
      </c>
      <c r="D42" s="24">
        <v>7521</v>
      </c>
      <c r="E42" s="48"/>
      <c r="F42" s="24">
        <v>7521</v>
      </c>
      <c r="G42"/>
      <c r="H42"/>
      <c r="I42"/>
      <c r="J42" s="45"/>
      <c r="O42" t="s">
        <v>921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>
        <v>762</v>
      </c>
      <c r="AN42" s="24"/>
      <c r="AO42" s="24"/>
      <c r="AP42" s="24"/>
      <c r="AQ42" s="24"/>
      <c r="AR42" s="24"/>
      <c r="AS42" s="24">
        <v>762</v>
      </c>
      <c r="AT42" s="24">
        <v>762</v>
      </c>
    </row>
    <row r="43" spans="1:46" x14ac:dyDescent="0.35">
      <c r="B43" t="s">
        <v>917</v>
      </c>
      <c r="C43" t="s">
        <v>499</v>
      </c>
      <c r="D43" s="24">
        <v>3459</v>
      </c>
      <c r="E43" s="48"/>
      <c r="F43" s="24">
        <v>3459</v>
      </c>
      <c r="G43"/>
      <c r="H43"/>
      <c r="I43"/>
      <c r="J43" s="45"/>
      <c r="N43" s="23" t="s">
        <v>138</v>
      </c>
      <c r="O43" s="23"/>
      <c r="P43" s="25"/>
      <c r="Q43" s="25"/>
      <c r="R43" s="25"/>
      <c r="S43" s="25"/>
      <c r="T43" s="25">
        <v>2552</v>
      </c>
      <c r="U43" s="25"/>
      <c r="V43" s="25"/>
      <c r="W43" s="25">
        <v>1639.2</v>
      </c>
      <c r="X43" s="25"/>
      <c r="Y43" s="25">
        <v>4191.2</v>
      </c>
      <c r="Z43" s="25">
        <v>4515</v>
      </c>
      <c r="AA43" s="25"/>
      <c r="AB43" s="25">
        <v>5100</v>
      </c>
      <c r="AC43" s="25"/>
      <c r="AD43" s="25"/>
      <c r="AE43" s="25"/>
      <c r="AF43" s="25"/>
      <c r="AG43" s="25">
        <v>6549.6</v>
      </c>
      <c r="AH43" s="25">
        <v>7482</v>
      </c>
      <c r="AI43" s="25"/>
      <c r="AJ43" s="25">
        <v>23646.6</v>
      </c>
      <c r="AK43" s="25">
        <v>3960</v>
      </c>
      <c r="AL43" s="25">
        <v>6135.5</v>
      </c>
      <c r="AM43" s="25">
        <v>762</v>
      </c>
      <c r="AN43" s="25"/>
      <c r="AO43" s="25">
        <v>5940</v>
      </c>
      <c r="AP43" s="25"/>
      <c r="AQ43" s="25">
        <v>5043</v>
      </c>
      <c r="AR43" s="25">
        <v>5100</v>
      </c>
      <c r="AS43" s="25">
        <v>26940.5</v>
      </c>
      <c r="AT43" s="25">
        <v>54778.3</v>
      </c>
    </row>
    <row r="44" spans="1:46" x14ac:dyDescent="0.35">
      <c r="B44" t="s">
        <v>919</v>
      </c>
      <c r="C44" t="s">
        <v>868</v>
      </c>
      <c r="D44" s="24">
        <v>5840</v>
      </c>
      <c r="E44" s="48"/>
      <c r="F44" s="24">
        <v>5840</v>
      </c>
      <c r="G44"/>
      <c r="H44"/>
      <c r="I44"/>
      <c r="J44" s="45"/>
      <c r="N44" t="s">
        <v>7</v>
      </c>
      <c r="O44" t="s">
        <v>10</v>
      </c>
      <c r="P44" s="24"/>
      <c r="Q44" s="24"/>
      <c r="R44" s="24">
        <v>480</v>
      </c>
      <c r="S44" s="24"/>
      <c r="T44" s="24"/>
      <c r="U44" s="24"/>
      <c r="V44" s="24"/>
      <c r="W44" s="24"/>
      <c r="X44" s="24"/>
      <c r="Y44" s="24">
        <v>480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>
        <v>480</v>
      </c>
    </row>
    <row r="45" spans="1:46" x14ac:dyDescent="0.35">
      <c r="B45" t="s">
        <v>920</v>
      </c>
      <c r="C45" t="s">
        <v>416</v>
      </c>
      <c r="D45" s="24">
        <v>6838.5</v>
      </c>
      <c r="E45" s="48"/>
      <c r="F45" s="24">
        <v>6838.5</v>
      </c>
      <c r="G45"/>
      <c r="H45"/>
      <c r="I45"/>
      <c r="J45" s="45"/>
      <c r="O45" t="s">
        <v>12</v>
      </c>
      <c r="P45" s="24"/>
      <c r="Q45" s="24"/>
      <c r="R45" s="24">
        <v>2435</v>
      </c>
      <c r="S45" s="24"/>
      <c r="T45" s="24"/>
      <c r="U45" s="24"/>
      <c r="V45" s="24"/>
      <c r="W45" s="24"/>
      <c r="X45" s="24"/>
      <c r="Y45" s="24">
        <v>2435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>
        <v>2435</v>
      </c>
    </row>
    <row r="46" spans="1:46" x14ac:dyDescent="0.35">
      <c r="B46" t="s">
        <v>921</v>
      </c>
      <c r="C46" t="s">
        <v>60</v>
      </c>
      <c r="D46" s="24">
        <v>762</v>
      </c>
      <c r="E46" s="48"/>
      <c r="F46" s="24">
        <v>762</v>
      </c>
      <c r="G46"/>
      <c r="H46"/>
      <c r="I46"/>
      <c r="J46" s="45"/>
      <c r="O46" t="s">
        <v>27</v>
      </c>
      <c r="P46" s="24"/>
      <c r="Q46" s="24"/>
      <c r="R46" s="24"/>
      <c r="S46" s="24">
        <v>2098</v>
      </c>
      <c r="T46" s="24"/>
      <c r="U46" s="24"/>
      <c r="V46" s="24"/>
      <c r="W46" s="24"/>
      <c r="X46" s="24"/>
      <c r="Y46" s="24">
        <v>2098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>
        <v>2098</v>
      </c>
    </row>
    <row r="47" spans="1:46" x14ac:dyDescent="0.35">
      <c r="B47" t="s">
        <v>922</v>
      </c>
      <c r="C47" t="s">
        <v>64</v>
      </c>
      <c r="D47" s="24">
        <v>15671</v>
      </c>
      <c r="E47" s="48"/>
      <c r="F47" s="24">
        <v>15671</v>
      </c>
      <c r="G47"/>
      <c r="H47"/>
      <c r="I47"/>
      <c r="J47" s="45"/>
      <c r="O47" t="s">
        <v>37</v>
      </c>
      <c r="P47" s="24"/>
      <c r="Q47" s="24"/>
      <c r="R47" s="24"/>
      <c r="S47" s="24"/>
      <c r="T47" s="24">
        <v>2922</v>
      </c>
      <c r="U47" s="24"/>
      <c r="V47" s="24"/>
      <c r="W47" s="24"/>
      <c r="X47" s="24"/>
      <c r="Y47" s="24">
        <v>2922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>
        <v>2922</v>
      </c>
    </row>
    <row r="48" spans="1:46" x14ac:dyDescent="0.35">
      <c r="B48" t="s">
        <v>924</v>
      </c>
      <c r="C48" t="s">
        <v>868</v>
      </c>
      <c r="D48" s="24">
        <v>6006</v>
      </c>
      <c r="E48" s="48"/>
      <c r="F48" s="24">
        <v>6006</v>
      </c>
      <c r="G48"/>
      <c r="H48"/>
      <c r="I48"/>
      <c r="J48" s="45"/>
      <c r="O48" t="s">
        <v>38</v>
      </c>
      <c r="P48" s="24"/>
      <c r="Q48" s="24"/>
      <c r="R48" s="24"/>
      <c r="S48" s="24"/>
      <c r="T48" s="24">
        <v>960</v>
      </c>
      <c r="U48" s="24"/>
      <c r="V48" s="24"/>
      <c r="W48" s="24"/>
      <c r="X48" s="24"/>
      <c r="Y48" s="24">
        <v>960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>
        <v>960</v>
      </c>
    </row>
    <row r="49" spans="1:46" x14ac:dyDescent="0.35">
      <c r="B49" t="s">
        <v>925</v>
      </c>
      <c r="C49" t="s">
        <v>407</v>
      </c>
      <c r="D49" s="24">
        <v>6136.8</v>
      </c>
      <c r="E49" s="48"/>
      <c r="F49" s="24">
        <v>6136.8</v>
      </c>
      <c r="G49"/>
      <c r="H49"/>
      <c r="I49"/>
      <c r="J49" s="45"/>
      <c r="O49" t="s">
        <v>58</v>
      </c>
      <c r="P49" s="24"/>
      <c r="Q49" s="24"/>
      <c r="R49" s="24"/>
      <c r="S49" s="24"/>
      <c r="T49" s="24">
        <v>1496</v>
      </c>
      <c r="U49" s="24"/>
      <c r="V49" s="24"/>
      <c r="W49" s="24"/>
      <c r="X49" s="24"/>
      <c r="Y49" s="24">
        <v>1496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>
        <v>1496</v>
      </c>
    </row>
    <row r="50" spans="1:46" x14ac:dyDescent="0.35">
      <c r="A50" s="23" t="s">
        <v>147</v>
      </c>
      <c r="B50" s="23"/>
      <c r="C50" s="23"/>
      <c r="D50" s="25">
        <v>93927.3</v>
      </c>
      <c r="E50" s="49">
        <v>-2932</v>
      </c>
      <c r="F50" s="25">
        <v>90995.3</v>
      </c>
      <c r="G50"/>
      <c r="H50"/>
      <c r="I50"/>
      <c r="J50" s="45"/>
      <c r="O50" t="s">
        <v>70</v>
      </c>
      <c r="P50" s="24"/>
      <c r="Q50" s="24"/>
      <c r="R50" s="24"/>
      <c r="S50" s="24"/>
      <c r="T50" s="24"/>
      <c r="U50" s="24">
        <v>1250</v>
      </c>
      <c r="V50" s="24"/>
      <c r="W50" s="24"/>
      <c r="X50" s="24"/>
      <c r="Y50" s="24">
        <v>1250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>
        <v>1250</v>
      </c>
    </row>
    <row r="51" spans="1:46" x14ac:dyDescent="0.35">
      <c r="A51">
        <v>1</v>
      </c>
      <c r="B51" t="s">
        <v>555</v>
      </c>
      <c r="C51" t="s">
        <v>416</v>
      </c>
      <c r="D51" s="24">
        <v>8273</v>
      </c>
      <c r="E51" s="48">
        <v>-8273</v>
      </c>
      <c r="F51" s="24">
        <v>0</v>
      </c>
      <c r="G51"/>
      <c r="H51"/>
      <c r="I51"/>
      <c r="J51" s="45"/>
      <c r="O51" t="s">
        <v>95</v>
      </c>
      <c r="P51" s="24"/>
      <c r="Q51" s="24"/>
      <c r="R51" s="24"/>
      <c r="S51" s="24"/>
      <c r="T51" s="24"/>
      <c r="U51" s="24">
        <v>2458</v>
      </c>
      <c r="V51" s="24"/>
      <c r="W51" s="24"/>
      <c r="X51" s="24"/>
      <c r="Y51" s="24">
        <v>2458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>
        <v>2458</v>
      </c>
    </row>
    <row r="52" spans="1:46" x14ac:dyDescent="0.35">
      <c r="B52" t="s">
        <v>556</v>
      </c>
      <c r="C52" t="s">
        <v>407</v>
      </c>
      <c r="D52" s="24">
        <v>1080</v>
      </c>
      <c r="E52" s="48">
        <v>-1080</v>
      </c>
      <c r="F52" s="24">
        <v>0</v>
      </c>
      <c r="G52"/>
      <c r="H52"/>
      <c r="I52"/>
      <c r="J52" s="45"/>
      <c r="O52" t="s">
        <v>104</v>
      </c>
      <c r="P52" s="24"/>
      <c r="Q52" s="24"/>
      <c r="R52" s="24"/>
      <c r="S52" s="24"/>
      <c r="T52" s="24"/>
      <c r="U52" s="24">
        <v>1977</v>
      </c>
      <c r="V52" s="24"/>
      <c r="W52" s="24"/>
      <c r="X52" s="24"/>
      <c r="Y52" s="24">
        <v>1977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>
        <v>1977</v>
      </c>
    </row>
    <row r="53" spans="1:46" x14ac:dyDescent="0.35">
      <c r="B53" t="s">
        <v>557</v>
      </c>
      <c r="C53" t="s">
        <v>416</v>
      </c>
      <c r="D53" s="24">
        <v>1233</v>
      </c>
      <c r="E53" s="48">
        <v>-1233</v>
      </c>
      <c r="F53" s="24">
        <v>0</v>
      </c>
      <c r="G53"/>
      <c r="H53"/>
      <c r="I53"/>
      <c r="J53" s="45"/>
      <c r="O53" t="s">
        <v>107</v>
      </c>
      <c r="P53" s="24"/>
      <c r="Q53" s="24"/>
      <c r="R53" s="24"/>
      <c r="S53" s="24"/>
      <c r="T53" s="24"/>
      <c r="U53" s="24">
        <v>1392</v>
      </c>
      <c r="V53" s="24"/>
      <c r="W53" s="24"/>
      <c r="X53" s="24"/>
      <c r="Y53" s="24">
        <v>1392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>
        <v>1392</v>
      </c>
    </row>
    <row r="54" spans="1:46" x14ac:dyDescent="0.35">
      <c r="B54" t="s">
        <v>558</v>
      </c>
      <c r="C54" t="s">
        <v>416</v>
      </c>
      <c r="D54" s="24">
        <v>7377</v>
      </c>
      <c r="E54" s="48">
        <v>-7377</v>
      </c>
      <c r="F54" s="24">
        <v>0</v>
      </c>
      <c r="G54"/>
      <c r="H54"/>
      <c r="I54"/>
      <c r="J54" s="45"/>
      <c r="O54" t="s">
        <v>109</v>
      </c>
      <c r="P54" s="24"/>
      <c r="Q54" s="24"/>
      <c r="R54" s="24"/>
      <c r="S54" s="24"/>
      <c r="T54" s="24"/>
      <c r="U54" s="24">
        <v>1496</v>
      </c>
      <c r="V54" s="24"/>
      <c r="W54" s="24"/>
      <c r="X54" s="24"/>
      <c r="Y54" s="24">
        <v>1496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>
        <v>1496</v>
      </c>
    </row>
    <row r="55" spans="1:46" x14ac:dyDescent="0.35">
      <c r="B55" t="s">
        <v>559</v>
      </c>
      <c r="C55" t="s">
        <v>20</v>
      </c>
      <c r="D55" s="24">
        <v>7335</v>
      </c>
      <c r="E55" s="48">
        <v>-7335</v>
      </c>
      <c r="F55" s="24">
        <v>0</v>
      </c>
      <c r="G55"/>
      <c r="H55"/>
      <c r="I55"/>
      <c r="J55" s="45"/>
      <c r="O55" t="s">
        <v>120</v>
      </c>
      <c r="P55" s="24"/>
      <c r="Q55" s="24"/>
      <c r="R55" s="24"/>
      <c r="S55" s="24"/>
      <c r="T55" s="24"/>
      <c r="U55" s="24"/>
      <c r="V55" s="24">
        <v>2458</v>
      </c>
      <c r="W55" s="24"/>
      <c r="X55" s="24"/>
      <c r="Y55" s="24">
        <v>2458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>
        <v>2458</v>
      </c>
    </row>
    <row r="56" spans="1:46" x14ac:dyDescent="0.35">
      <c r="B56" t="s">
        <v>561</v>
      </c>
      <c r="C56" t="s">
        <v>64</v>
      </c>
      <c r="D56" s="24">
        <v>15346</v>
      </c>
      <c r="E56" s="48">
        <v>-15346</v>
      </c>
      <c r="F56" s="24">
        <v>0</v>
      </c>
      <c r="G56"/>
      <c r="H56"/>
      <c r="I56"/>
      <c r="J56" s="45"/>
      <c r="O56" t="s">
        <v>126</v>
      </c>
      <c r="P56" s="24"/>
      <c r="Q56" s="24"/>
      <c r="R56" s="24"/>
      <c r="S56" s="24"/>
      <c r="T56" s="24"/>
      <c r="U56" s="24"/>
      <c r="V56" s="24">
        <v>1645</v>
      </c>
      <c r="W56" s="24"/>
      <c r="X56" s="24"/>
      <c r="Y56" s="24">
        <v>1645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>
        <v>1645</v>
      </c>
    </row>
    <row r="57" spans="1:46" x14ac:dyDescent="0.35">
      <c r="B57" t="s">
        <v>566</v>
      </c>
      <c r="C57" t="s">
        <v>407</v>
      </c>
      <c r="D57" s="24">
        <v>5183.6000000000004</v>
      </c>
      <c r="E57" s="48">
        <v>-5183.6000000000004</v>
      </c>
      <c r="F57" s="24">
        <v>0</v>
      </c>
      <c r="G57"/>
      <c r="H57"/>
      <c r="I57"/>
      <c r="J57" s="45"/>
      <c r="O57" t="s">
        <v>152</v>
      </c>
      <c r="P57" s="24"/>
      <c r="Q57" s="24"/>
      <c r="R57" s="24"/>
      <c r="S57" s="24"/>
      <c r="T57" s="24"/>
      <c r="U57" s="24"/>
      <c r="V57" s="24">
        <v>2458</v>
      </c>
      <c r="W57" s="24"/>
      <c r="X57" s="24"/>
      <c r="Y57" s="24">
        <v>2458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>
        <v>2458</v>
      </c>
    </row>
    <row r="58" spans="1:46" x14ac:dyDescent="0.35">
      <c r="B58" t="s">
        <v>567</v>
      </c>
      <c r="C58" t="s">
        <v>416</v>
      </c>
      <c r="D58" s="24">
        <v>28549</v>
      </c>
      <c r="E58" s="48">
        <v>-28549</v>
      </c>
      <c r="F58" s="24">
        <v>0</v>
      </c>
      <c r="G58"/>
      <c r="H58"/>
      <c r="I58"/>
      <c r="J58" s="45"/>
      <c r="O58" t="s">
        <v>158</v>
      </c>
      <c r="P58" s="24"/>
      <c r="Q58" s="24"/>
      <c r="R58" s="24"/>
      <c r="S58" s="24"/>
      <c r="T58" s="24"/>
      <c r="U58" s="24"/>
      <c r="V58" s="24"/>
      <c r="W58" s="24">
        <v>1954</v>
      </c>
      <c r="X58" s="24"/>
      <c r="Y58" s="24">
        <v>1954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>
        <v>1954</v>
      </c>
    </row>
    <row r="59" spans="1:46" x14ac:dyDescent="0.35">
      <c r="B59" t="s">
        <v>568</v>
      </c>
      <c r="C59" t="s">
        <v>23</v>
      </c>
      <c r="D59" s="24">
        <v>6803</v>
      </c>
      <c r="E59" s="48">
        <v>-6803</v>
      </c>
      <c r="F59" s="24">
        <v>0</v>
      </c>
      <c r="G59"/>
      <c r="H59"/>
      <c r="I59"/>
      <c r="J59" s="45"/>
      <c r="O59" t="s">
        <v>170</v>
      </c>
      <c r="P59" s="24"/>
      <c r="Q59" s="24"/>
      <c r="R59" s="24"/>
      <c r="S59" s="24"/>
      <c r="T59" s="24"/>
      <c r="U59" s="24"/>
      <c r="V59" s="24"/>
      <c r="W59" s="24">
        <v>1584</v>
      </c>
      <c r="X59" s="24"/>
      <c r="Y59" s="24">
        <v>1584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>
        <v>1584</v>
      </c>
    </row>
    <row r="60" spans="1:46" x14ac:dyDescent="0.35">
      <c r="B60" t="s">
        <v>570</v>
      </c>
      <c r="C60" t="s">
        <v>23</v>
      </c>
      <c r="D60" s="24">
        <v>1202.5</v>
      </c>
      <c r="E60" s="48">
        <v>-1202.5</v>
      </c>
      <c r="F60" s="24">
        <v>0</v>
      </c>
      <c r="G60"/>
      <c r="H60"/>
      <c r="I60"/>
      <c r="J60" s="45"/>
      <c r="O60" t="s">
        <v>171</v>
      </c>
      <c r="P60" s="24"/>
      <c r="Q60" s="24"/>
      <c r="R60" s="24"/>
      <c r="S60" s="24"/>
      <c r="T60" s="24"/>
      <c r="U60" s="24"/>
      <c r="V60" s="24"/>
      <c r="W60" s="24">
        <v>520</v>
      </c>
      <c r="X60" s="24"/>
      <c r="Y60" s="24">
        <v>520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>
        <v>520</v>
      </c>
    </row>
    <row r="61" spans="1:46" x14ac:dyDescent="0.35">
      <c r="B61" t="s">
        <v>571</v>
      </c>
      <c r="C61" t="s">
        <v>23</v>
      </c>
      <c r="D61" s="24">
        <v>8486</v>
      </c>
      <c r="E61" s="48">
        <v>-8486</v>
      </c>
      <c r="F61" s="24">
        <v>0</v>
      </c>
      <c r="G61"/>
      <c r="H61"/>
      <c r="I61"/>
      <c r="J61" s="45"/>
      <c r="O61" t="s">
        <v>186</v>
      </c>
      <c r="P61" s="24"/>
      <c r="Q61" s="24"/>
      <c r="R61" s="24"/>
      <c r="S61" s="24"/>
      <c r="T61" s="24"/>
      <c r="U61" s="24"/>
      <c r="V61" s="24"/>
      <c r="W61" s="24">
        <v>2424</v>
      </c>
      <c r="X61" s="24"/>
      <c r="Y61" s="24">
        <v>2424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>
        <v>2424</v>
      </c>
    </row>
    <row r="62" spans="1:46" x14ac:dyDescent="0.35">
      <c r="B62" t="s">
        <v>573</v>
      </c>
      <c r="C62" t="s">
        <v>416</v>
      </c>
      <c r="D62" s="24">
        <v>11502</v>
      </c>
      <c r="E62" s="48">
        <v>-11502</v>
      </c>
      <c r="F62" s="24">
        <v>0</v>
      </c>
      <c r="G62"/>
      <c r="H62"/>
      <c r="I62"/>
      <c r="J62" s="45"/>
      <c r="O62" t="s">
        <v>215</v>
      </c>
      <c r="P62" s="24"/>
      <c r="Q62" s="24"/>
      <c r="R62" s="24"/>
      <c r="S62" s="24"/>
      <c r="T62" s="24"/>
      <c r="U62" s="24"/>
      <c r="V62" s="24"/>
      <c r="W62" s="24"/>
      <c r="X62" s="24">
        <v>2228</v>
      </c>
      <c r="Y62" s="24">
        <v>2228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>
        <v>2228</v>
      </c>
    </row>
    <row r="63" spans="1:46" x14ac:dyDescent="0.35">
      <c r="B63" t="s">
        <v>574</v>
      </c>
      <c r="C63" t="s">
        <v>407</v>
      </c>
      <c r="D63" s="24">
        <v>2696.8</v>
      </c>
      <c r="E63" s="48">
        <v>-2696.8</v>
      </c>
      <c r="F63" s="24">
        <v>0</v>
      </c>
      <c r="G63"/>
      <c r="H63"/>
      <c r="I63"/>
      <c r="J63" s="45"/>
      <c r="O63" t="s">
        <v>258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>
        <v>2866</v>
      </c>
      <c r="AF63" s="24"/>
      <c r="AG63" s="24"/>
      <c r="AH63" s="24"/>
      <c r="AI63" s="24"/>
      <c r="AJ63" s="24">
        <v>2866</v>
      </c>
      <c r="AK63" s="24"/>
      <c r="AL63" s="24"/>
      <c r="AM63" s="24"/>
      <c r="AN63" s="24"/>
      <c r="AO63" s="24"/>
      <c r="AP63" s="24"/>
      <c r="AQ63" s="24"/>
      <c r="AR63" s="24"/>
      <c r="AS63" s="24"/>
      <c r="AT63" s="24">
        <v>2866</v>
      </c>
    </row>
    <row r="64" spans="1:46" x14ac:dyDescent="0.35">
      <c r="B64" t="s">
        <v>576</v>
      </c>
      <c r="C64" t="s">
        <v>64</v>
      </c>
      <c r="D64" s="24">
        <v>13474</v>
      </c>
      <c r="E64" s="48">
        <v>-13474</v>
      </c>
      <c r="F64" s="24">
        <v>0</v>
      </c>
      <c r="G64"/>
      <c r="H64"/>
      <c r="I64"/>
      <c r="J64" s="45"/>
      <c r="O64" t="s">
        <v>279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v>1694</v>
      </c>
      <c r="AG64" s="24"/>
      <c r="AH64" s="24"/>
      <c r="AI64" s="24"/>
      <c r="AJ64" s="24">
        <v>1694</v>
      </c>
      <c r="AK64" s="24"/>
      <c r="AL64" s="24"/>
      <c r="AM64" s="24"/>
      <c r="AN64" s="24"/>
      <c r="AO64" s="24"/>
      <c r="AP64" s="24"/>
      <c r="AQ64" s="24"/>
      <c r="AR64" s="24"/>
      <c r="AS64" s="24"/>
      <c r="AT64" s="24">
        <v>1694</v>
      </c>
    </row>
    <row r="65" spans="1:46" x14ac:dyDescent="0.35">
      <c r="B65" t="s">
        <v>577</v>
      </c>
      <c r="C65" t="s">
        <v>43</v>
      </c>
      <c r="D65" s="24">
        <v>2309</v>
      </c>
      <c r="E65" s="48">
        <v>-2309</v>
      </c>
      <c r="F65" s="24">
        <v>0</v>
      </c>
      <c r="G65"/>
      <c r="H65"/>
      <c r="I65"/>
      <c r="J65" s="45"/>
      <c r="O65" t="s">
        <v>317</v>
      </c>
      <c r="P65" s="24">
        <v>2973</v>
      </c>
      <c r="Q65" s="24">
        <v>2973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>
        <v>2973</v>
      </c>
    </row>
    <row r="66" spans="1:46" x14ac:dyDescent="0.35">
      <c r="B66" t="s">
        <v>578</v>
      </c>
      <c r="C66" t="s">
        <v>23</v>
      </c>
      <c r="D66" s="24">
        <v>15108</v>
      </c>
      <c r="E66" s="48">
        <v>-15108</v>
      </c>
      <c r="F66" s="24">
        <v>0</v>
      </c>
      <c r="G66"/>
      <c r="H66"/>
      <c r="I66"/>
      <c r="J66" s="45"/>
      <c r="O66" t="s">
        <v>333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>
        <v>520</v>
      </c>
      <c r="AI66" s="24"/>
      <c r="AJ66" s="24">
        <v>520</v>
      </c>
      <c r="AK66" s="24"/>
      <c r="AL66" s="24"/>
      <c r="AM66" s="24"/>
      <c r="AN66" s="24"/>
      <c r="AO66" s="24"/>
      <c r="AP66" s="24"/>
      <c r="AQ66" s="24"/>
      <c r="AR66" s="24"/>
      <c r="AS66" s="24"/>
      <c r="AT66" s="24">
        <v>520</v>
      </c>
    </row>
    <row r="67" spans="1:46" x14ac:dyDescent="0.35">
      <c r="A67" s="23" t="s">
        <v>260</v>
      </c>
      <c r="B67" s="23"/>
      <c r="C67" s="23"/>
      <c r="D67" s="25">
        <v>135957.90000000002</v>
      </c>
      <c r="E67" s="49">
        <v>-135957.90000000002</v>
      </c>
      <c r="F67" s="25">
        <v>0</v>
      </c>
      <c r="G67"/>
      <c r="H67"/>
      <c r="I67"/>
      <c r="J67" s="45"/>
      <c r="O67" t="s">
        <v>344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>
        <v>2846</v>
      </c>
      <c r="AJ67" s="24">
        <v>2846</v>
      </c>
      <c r="AK67" s="24"/>
      <c r="AL67" s="24"/>
      <c r="AM67" s="24"/>
      <c r="AN67" s="24"/>
      <c r="AO67" s="24"/>
      <c r="AP67" s="24"/>
      <c r="AQ67" s="24"/>
      <c r="AR67" s="24"/>
      <c r="AS67" s="24"/>
      <c r="AT67" s="24">
        <v>2846</v>
      </c>
    </row>
    <row r="68" spans="1:46" x14ac:dyDescent="0.35">
      <c r="A68">
        <v>2</v>
      </c>
      <c r="B68" t="s">
        <v>610</v>
      </c>
      <c r="C68" t="s">
        <v>407</v>
      </c>
      <c r="D68" s="24">
        <v>6532.4</v>
      </c>
      <c r="E68" s="48">
        <v>-6532.4</v>
      </c>
      <c r="F68" s="24">
        <v>0</v>
      </c>
      <c r="G68"/>
      <c r="H68"/>
      <c r="I68"/>
      <c r="J68" s="45"/>
      <c r="O68" t="s">
        <v>382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>
        <v>1870</v>
      </c>
      <c r="AB68" s="24"/>
      <c r="AC68" s="24"/>
      <c r="AD68" s="24"/>
      <c r="AE68" s="24"/>
      <c r="AF68" s="24"/>
      <c r="AG68" s="24"/>
      <c r="AH68" s="24"/>
      <c r="AI68" s="24"/>
      <c r="AJ68" s="24">
        <v>1870</v>
      </c>
      <c r="AK68" s="24"/>
      <c r="AL68" s="24"/>
      <c r="AM68" s="24"/>
      <c r="AN68" s="24"/>
      <c r="AO68" s="24"/>
      <c r="AP68" s="24"/>
      <c r="AQ68" s="24"/>
      <c r="AR68" s="24"/>
      <c r="AS68" s="24"/>
      <c r="AT68" s="24">
        <v>1870</v>
      </c>
    </row>
    <row r="69" spans="1:46" x14ac:dyDescent="0.35">
      <c r="B69" t="s">
        <v>611</v>
      </c>
      <c r="C69" t="s">
        <v>23</v>
      </c>
      <c r="D69" s="24">
        <v>1480</v>
      </c>
      <c r="E69" s="48">
        <v>-1480</v>
      </c>
      <c r="F69" s="24">
        <v>0</v>
      </c>
      <c r="G69"/>
      <c r="H69"/>
      <c r="I69"/>
      <c r="J69" s="45"/>
      <c r="O69" t="s">
        <v>449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>
        <v>6656</v>
      </c>
      <c r="AC69" s="24"/>
      <c r="AD69" s="24"/>
      <c r="AE69" s="24"/>
      <c r="AF69" s="24"/>
      <c r="AG69" s="24"/>
      <c r="AH69" s="24"/>
      <c r="AI69" s="24"/>
      <c r="AJ69" s="24">
        <v>6656</v>
      </c>
      <c r="AK69" s="24"/>
      <c r="AL69" s="24"/>
      <c r="AM69" s="24"/>
      <c r="AN69" s="24"/>
      <c r="AO69" s="24"/>
      <c r="AP69" s="24"/>
      <c r="AQ69" s="24"/>
      <c r="AR69" s="24"/>
      <c r="AS69" s="24"/>
      <c r="AT69" s="24">
        <v>6656</v>
      </c>
    </row>
    <row r="70" spans="1:46" x14ac:dyDescent="0.35">
      <c r="B70" t="s">
        <v>612</v>
      </c>
      <c r="C70" t="s">
        <v>64</v>
      </c>
      <c r="D70" s="24">
        <v>14395</v>
      </c>
      <c r="E70" s="48">
        <v>-14395</v>
      </c>
      <c r="F70" s="24">
        <v>0</v>
      </c>
      <c r="G70"/>
      <c r="H70"/>
      <c r="I70"/>
      <c r="J70" s="45"/>
      <c r="O70" t="s">
        <v>540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>
        <v>5591</v>
      </c>
      <c r="AE70" s="24"/>
      <c r="AF70" s="24"/>
      <c r="AG70" s="24"/>
      <c r="AH70" s="24"/>
      <c r="AI70" s="24"/>
      <c r="AJ70" s="24">
        <v>5591</v>
      </c>
      <c r="AK70" s="24"/>
      <c r="AL70" s="24"/>
      <c r="AM70" s="24"/>
      <c r="AN70" s="24"/>
      <c r="AO70" s="24"/>
      <c r="AP70" s="24"/>
      <c r="AQ70" s="24"/>
      <c r="AR70" s="24"/>
      <c r="AS70" s="24"/>
      <c r="AT70" s="24">
        <v>5591</v>
      </c>
    </row>
    <row r="71" spans="1:46" x14ac:dyDescent="0.35">
      <c r="B71" t="s">
        <v>613</v>
      </c>
      <c r="C71" t="s">
        <v>60</v>
      </c>
      <c r="D71" s="24">
        <v>5940</v>
      </c>
      <c r="E71" s="48">
        <v>-5940</v>
      </c>
      <c r="F71" s="24">
        <v>0</v>
      </c>
      <c r="G71"/>
      <c r="H71"/>
      <c r="I71"/>
      <c r="J71" s="45"/>
      <c r="O71" t="s">
        <v>670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>
        <v>3232</v>
      </c>
      <c r="AQ71" s="24"/>
      <c r="AR71" s="24"/>
      <c r="AS71" s="24">
        <v>3232</v>
      </c>
      <c r="AT71" s="24">
        <v>3232</v>
      </c>
    </row>
    <row r="72" spans="1:46" x14ac:dyDescent="0.35">
      <c r="B72" t="s">
        <v>614</v>
      </c>
      <c r="C72" t="s">
        <v>20</v>
      </c>
      <c r="D72" s="24">
        <v>7271</v>
      </c>
      <c r="E72" s="48">
        <v>-7271</v>
      </c>
      <c r="F72" s="24">
        <v>0</v>
      </c>
      <c r="G72"/>
      <c r="H72"/>
      <c r="I72"/>
      <c r="J72" s="45"/>
      <c r="O72" t="s">
        <v>724</v>
      </c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>
        <v>2488</v>
      </c>
      <c r="AR72" s="24"/>
      <c r="AS72" s="24">
        <v>2488</v>
      </c>
      <c r="AT72" s="24">
        <v>2488</v>
      </c>
    </row>
    <row r="73" spans="1:46" x14ac:dyDescent="0.35">
      <c r="B73" t="s">
        <v>615</v>
      </c>
      <c r="C73" t="s">
        <v>499</v>
      </c>
      <c r="D73" s="24">
        <v>5822</v>
      </c>
      <c r="E73" s="48">
        <v>-5822</v>
      </c>
      <c r="F73" s="24">
        <v>0</v>
      </c>
      <c r="G73"/>
      <c r="H73"/>
      <c r="I73"/>
      <c r="J73" s="45"/>
      <c r="O73" t="s">
        <v>838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>
        <v>2356</v>
      </c>
      <c r="AL73" s="24"/>
      <c r="AM73" s="24"/>
      <c r="AN73" s="24"/>
      <c r="AO73" s="24"/>
      <c r="AP73" s="24"/>
      <c r="AQ73" s="24"/>
      <c r="AR73" s="24"/>
      <c r="AS73" s="24">
        <v>2356</v>
      </c>
      <c r="AT73" s="24">
        <v>2356</v>
      </c>
    </row>
    <row r="74" spans="1:46" x14ac:dyDescent="0.35">
      <c r="B74" t="s">
        <v>616</v>
      </c>
      <c r="C74" t="s">
        <v>43</v>
      </c>
      <c r="D74" s="24">
        <v>175</v>
      </c>
      <c r="E74" s="48">
        <v>-175</v>
      </c>
      <c r="F74" s="24">
        <v>0</v>
      </c>
      <c r="G74"/>
      <c r="H74"/>
      <c r="I74"/>
      <c r="J74" s="45"/>
      <c r="O74" t="s">
        <v>846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>
        <v>3232</v>
      </c>
      <c r="AL74" s="24"/>
      <c r="AM74" s="24"/>
      <c r="AN74" s="24"/>
      <c r="AO74" s="24"/>
      <c r="AP74" s="24"/>
      <c r="AQ74" s="24"/>
      <c r="AR74" s="24"/>
      <c r="AS74" s="24">
        <v>3232</v>
      </c>
      <c r="AT74" s="24">
        <v>3232</v>
      </c>
    </row>
    <row r="75" spans="1:46" x14ac:dyDescent="0.35">
      <c r="B75" t="s">
        <v>617</v>
      </c>
      <c r="C75" t="s">
        <v>407</v>
      </c>
      <c r="D75" s="24">
        <v>5877.3</v>
      </c>
      <c r="E75" s="48">
        <v>-5877.3</v>
      </c>
      <c r="F75" s="24">
        <v>0</v>
      </c>
      <c r="G75"/>
      <c r="O75" t="s">
        <v>878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>
        <v>4092</v>
      </c>
      <c r="AM75" s="24"/>
      <c r="AN75" s="24"/>
      <c r="AO75" s="24"/>
      <c r="AP75" s="24"/>
      <c r="AQ75" s="24"/>
      <c r="AR75" s="24"/>
      <c r="AS75" s="24">
        <v>4092</v>
      </c>
      <c r="AT75" s="24">
        <v>4092</v>
      </c>
    </row>
    <row r="76" spans="1:46" x14ac:dyDescent="0.35">
      <c r="B76" t="s">
        <v>618</v>
      </c>
      <c r="C76" t="s">
        <v>416</v>
      </c>
      <c r="D76" s="24">
        <v>7961</v>
      </c>
      <c r="E76" s="48">
        <v>-7961</v>
      </c>
      <c r="F76" s="24">
        <v>0</v>
      </c>
      <c r="G76"/>
      <c r="O76" t="s">
        <v>907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>
        <v>864</v>
      </c>
      <c r="AN76" s="24"/>
      <c r="AO76" s="24"/>
      <c r="AP76" s="24"/>
      <c r="AQ76" s="24"/>
      <c r="AR76" s="24"/>
      <c r="AS76" s="24">
        <v>864</v>
      </c>
      <c r="AT76" s="24">
        <v>864</v>
      </c>
    </row>
    <row r="77" spans="1:46" x14ac:dyDescent="0.35">
      <c r="B77" t="s">
        <v>619</v>
      </c>
      <c r="C77" t="s">
        <v>416</v>
      </c>
      <c r="D77" s="24">
        <v>2678</v>
      </c>
      <c r="E77" s="48">
        <v>-2678</v>
      </c>
      <c r="F77" s="24">
        <v>0</v>
      </c>
      <c r="G77"/>
      <c r="N77" s="23" t="s">
        <v>139</v>
      </c>
      <c r="O77" s="23"/>
      <c r="P77" s="25">
        <v>2973</v>
      </c>
      <c r="Q77" s="25">
        <v>2973</v>
      </c>
      <c r="R77" s="25">
        <v>2915</v>
      </c>
      <c r="S77" s="25">
        <v>2098</v>
      </c>
      <c r="T77" s="25">
        <v>5378</v>
      </c>
      <c r="U77" s="25">
        <v>8573</v>
      </c>
      <c r="V77" s="25">
        <v>6561</v>
      </c>
      <c r="W77" s="25">
        <v>6482</v>
      </c>
      <c r="X77" s="25">
        <v>2228</v>
      </c>
      <c r="Y77" s="25">
        <v>34235</v>
      </c>
      <c r="Z77" s="25"/>
      <c r="AA77" s="25">
        <v>1870</v>
      </c>
      <c r="AB77" s="25">
        <v>6656</v>
      </c>
      <c r="AC77" s="25"/>
      <c r="AD77" s="25">
        <v>5591</v>
      </c>
      <c r="AE77" s="25">
        <v>2866</v>
      </c>
      <c r="AF77" s="25">
        <v>1694</v>
      </c>
      <c r="AG77" s="25"/>
      <c r="AH77" s="25">
        <v>520</v>
      </c>
      <c r="AI77" s="25">
        <v>2846</v>
      </c>
      <c r="AJ77" s="25">
        <v>22043</v>
      </c>
      <c r="AK77" s="25">
        <v>5588</v>
      </c>
      <c r="AL77" s="25">
        <v>4092</v>
      </c>
      <c r="AM77" s="25">
        <v>864</v>
      </c>
      <c r="AN77" s="25"/>
      <c r="AO77" s="25"/>
      <c r="AP77" s="25">
        <v>3232</v>
      </c>
      <c r="AQ77" s="25">
        <v>2488</v>
      </c>
      <c r="AR77" s="25"/>
      <c r="AS77" s="25">
        <v>16264</v>
      </c>
      <c r="AT77" s="25">
        <v>75515</v>
      </c>
    </row>
    <row r="78" spans="1:46" x14ac:dyDescent="0.35">
      <c r="B78" t="s">
        <v>620</v>
      </c>
      <c r="C78" t="s">
        <v>20</v>
      </c>
      <c r="D78" s="24">
        <v>315</v>
      </c>
      <c r="E78" s="48">
        <v>-315</v>
      </c>
      <c r="F78" s="24">
        <v>0</v>
      </c>
      <c r="G78"/>
      <c r="N78" t="s">
        <v>20</v>
      </c>
      <c r="O78" t="s">
        <v>18</v>
      </c>
      <c r="P78" s="24"/>
      <c r="Q78" s="24"/>
      <c r="R78" s="24">
        <v>1827.5</v>
      </c>
      <c r="S78" s="24"/>
      <c r="T78" s="24"/>
      <c r="U78" s="24"/>
      <c r="V78" s="24"/>
      <c r="W78" s="24"/>
      <c r="X78" s="24"/>
      <c r="Y78" s="24">
        <v>1827.5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>
        <v>1827.5</v>
      </c>
    </row>
    <row r="79" spans="1:46" x14ac:dyDescent="0.35">
      <c r="A79" s="23" t="s">
        <v>278</v>
      </c>
      <c r="B79" s="23"/>
      <c r="C79" s="23"/>
      <c r="D79" s="25">
        <v>58446.700000000004</v>
      </c>
      <c r="E79" s="49">
        <v>-58446.700000000004</v>
      </c>
      <c r="F79" s="25">
        <v>0</v>
      </c>
      <c r="G79"/>
      <c r="O79" t="s">
        <v>26</v>
      </c>
      <c r="P79" s="24"/>
      <c r="Q79" s="24"/>
      <c r="R79" s="24"/>
      <c r="S79" s="24">
        <v>1200</v>
      </c>
      <c r="T79" s="24"/>
      <c r="U79" s="24"/>
      <c r="V79" s="24"/>
      <c r="W79" s="24"/>
      <c r="X79" s="24"/>
      <c r="Y79" s="24">
        <v>1200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>
        <v>1200</v>
      </c>
    </row>
    <row r="80" spans="1:46" x14ac:dyDescent="0.35">
      <c r="A80">
        <v>3</v>
      </c>
      <c r="B80" t="s">
        <v>642</v>
      </c>
      <c r="C80" t="s">
        <v>499</v>
      </c>
      <c r="D80" s="24">
        <v>6301</v>
      </c>
      <c r="E80" s="48">
        <v>-6301</v>
      </c>
      <c r="F80" s="24">
        <v>0</v>
      </c>
      <c r="G80"/>
      <c r="O80" t="s">
        <v>36</v>
      </c>
      <c r="P80" s="24"/>
      <c r="Q80" s="24"/>
      <c r="R80" s="24"/>
      <c r="S80" s="24"/>
      <c r="T80" s="24">
        <v>3406</v>
      </c>
      <c r="U80" s="24"/>
      <c r="V80" s="24"/>
      <c r="W80" s="24"/>
      <c r="X80" s="24"/>
      <c r="Y80" s="24">
        <v>3406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>
        <v>3406</v>
      </c>
    </row>
    <row r="81" spans="2:46" x14ac:dyDescent="0.35">
      <c r="B81" t="s">
        <v>643</v>
      </c>
      <c r="C81" t="s">
        <v>646</v>
      </c>
      <c r="D81" s="24">
        <v>4873</v>
      </c>
      <c r="E81" s="48">
        <v>-4873</v>
      </c>
      <c r="F81" s="24">
        <v>0</v>
      </c>
      <c r="G81"/>
      <c r="O81" t="s">
        <v>40</v>
      </c>
      <c r="P81" s="24"/>
      <c r="Q81" s="24"/>
      <c r="R81" s="24"/>
      <c r="S81" s="24"/>
      <c r="T81" s="24">
        <v>367.2</v>
      </c>
      <c r="U81" s="24"/>
      <c r="V81" s="24"/>
      <c r="W81" s="24"/>
      <c r="X81" s="24"/>
      <c r="Y81" s="24">
        <v>367.2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>
        <v>367.2</v>
      </c>
    </row>
    <row r="82" spans="2:46" x14ac:dyDescent="0.35">
      <c r="B82" t="s">
        <v>644</v>
      </c>
      <c r="C82" t="s">
        <v>64</v>
      </c>
      <c r="D82" s="24">
        <v>15280</v>
      </c>
      <c r="E82" s="48">
        <v>-15280</v>
      </c>
      <c r="F82" s="24">
        <v>0</v>
      </c>
      <c r="G82"/>
      <c r="O82" t="s">
        <v>55</v>
      </c>
      <c r="P82" s="24"/>
      <c r="Q82" s="24"/>
      <c r="R82" s="24"/>
      <c r="S82" s="24"/>
      <c r="T82" s="24">
        <v>1903</v>
      </c>
      <c r="U82" s="24"/>
      <c r="V82" s="24"/>
      <c r="W82" s="24"/>
      <c r="X82" s="24"/>
      <c r="Y82" s="24">
        <v>1903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>
        <v>1903</v>
      </c>
    </row>
    <row r="83" spans="2:46" x14ac:dyDescent="0.35">
      <c r="B83" t="s">
        <v>651</v>
      </c>
      <c r="C83" t="s">
        <v>646</v>
      </c>
      <c r="D83" s="24">
        <v>65</v>
      </c>
      <c r="E83" s="48">
        <v>-65</v>
      </c>
      <c r="F83" s="24">
        <v>0</v>
      </c>
      <c r="G83"/>
      <c r="O83" t="s">
        <v>113</v>
      </c>
      <c r="P83" s="24"/>
      <c r="Q83" s="24"/>
      <c r="R83" s="24"/>
      <c r="S83" s="24"/>
      <c r="T83" s="24"/>
      <c r="U83" s="24"/>
      <c r="V83" s="24">
        <v>5713</v>
      </c>
      <c r="W83" s="24"/>
      <c r="X83" s="24"/>
      <c r="Y83" s="24">
        <v>5713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>
        <v>5713</v>
      </c>
    </row>
    <row r="84" spans="2:46" x14ac:dyDescent="0.35">
      <c r="B84" t="s">
        <v>652</v>
      </c>
      <c r="C84" t="s">
        <v>407</v>
      </c>
      <c r="D84" s="24">
        <v>6379.9</v>
      </c>
      <c r="E84" s="48">
        <v>-6379.9</v>
      </c>
      <c r="F84" s="24">
        <v>0</v>
      </c>
      <c r="G84"/>
      <c r="O84" t="s">
        <v>122</v>
      </c>
      <c r="P84" s="24"/>
      <c r="Q84" s="24"/>
      <c r="R84" s="24"/>
      <c r="S84" s="24"/>
      <c r="T84" s="24"/>
      <c r="U84" s="24"/>
      <c r="V84" s="24">
        <v>180</v>
      </c>
      <c r="W84" s="24"/>
      <c r="X84" s="24"/>
      <c r="Y84" s="24">
        <v>180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>
        <v>180</v>
      </c>
    </row>
    <row r="85" spans="2:46" x14ac:dyDescent="0.35">
      <c r="B85" t="s">
        <v>653</v>
      </c>
      <c r="C85" t="s">
        <v>646</v>
      </c>
      <c r="D85" s="24">
        <v>390</v>
      </c>
      <c r="E85" s="48">
        <v>-390</v>
      </c>
      <c r="F85" s="24">
        <v>0</v>
      </c>
      <c r="G85"/>
      <c r="O85" t="s">
        <v>124</v>
      </c>
      <c r="P85" s="24"/>
      <c r="Q85" s="24"/>
      <c r="R85" s="24"/>
      <c r="S85" s="24"/>
      <c r="T85" s="24"/>
      <c r="U85" s="24"/>
      <c r="V85" s="24">
        <v>204</v>
      </c>
      <c r="W85" s="24"/>
      <c r="X85" s="24"/>
      <c r="Y85" s="24">
        <v>204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>
        <v>204</v>
      </c>
    </row>
    <row r="86" spans="2:46" x14ac:dyDescent="0.35">
      <c r="B86" t="s">
        <v>654</v>
      </c>
      <c r="C86" t="s">
        <v>43</v>
      </c>
      <c r="D86" s="24">
        <v>2068</v>
      </c>
      <c r="E86" s="48">
        <v>-2068</v>
      </c>
      <c r="F86" s="24">
        <v>0</v>
      </c>
      <c r="G86"/>
      <c r="O86" t="s">
        <v>134</v>
      </c>
      <c r="P86" s="24"/>
      <c r="Q86" s="24"/>
      <c r="R86" s="24"/>
      <c r="S86" s="24"/>
      <c r="T86" s="24"/>
      <c r="U86" s="24"/>
      <c r="V86" s="24">
        <v>5109</v>
      </c>
      <c r="W86" s="24"/>
      <c r="X86" s="24"/>
      <c r="Y86" s="24">
        <v>5109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>
        <v>5109</v>
      </c>
    </row>
    <row r="87" spans="2:46" x14ac:dyDescent="0.35">
      <c r="B87" t="s">
        <v>655</v>
      </c>
      <c r="C87" t="s">
        <v>416</v>
      </c>
      <c r="D87" s="24">
        <v>3029</v>
      </c>
      <c r="E87" s="48">
        <v>-3029</v>
      </c>
      <c r="F87" s="24">
        <v>0</v>
      </c>
      <c r="G87"/>
      <c r="O87" t="s">
        <v>184</v>
      </c>
      <c r="P87" s="24"/>
      <c r="Q87" s="24"/>
      <c r="R87" s="24"/>
      <c r="S87" s="24"/>
      <c r="T87" s="24"/>
      <c r="U87" s="24"/>
      <c r="V87" s="24"/>
      <c r="W87" s="24">
        <v>2008</v>
      </c>
      <c r="X87" s="24"/>
      <c r="Y87" s="24">
        <v>2008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>
        <v>2008</v>
      </c>
    </row>
    <row r="88" spans="2:46" x14ac:dyDescent="0.35">
      <c r="B88" t="s">
        <v>656</v>
      </c>
      <c r="C88" t="s">
        <v>64</v>
      </c>
      <c r="D88" s="24">
        <v>14185</v>
      </c>
      <c r="E88" s="48">
        <v>-14185</v>
      </c>
      <c r="F88" s="24">
        <v>0</v>
      </c>
      <c r="G88"/>
      <c r="O88" t="s">
        <v>221</v>
      </c>
      <c r="P88" s="24"/>
      <c r="Q88" s="24"/>
      <c r="R88" s="24"/>
      <c r="S88" s="24"/>
      <c r="T88" s="24"/>
      <c r="U88" s="24"/>
      <c r="V88" s="24"/>
      <c r="W88" s="24"/>
      <c r="X88" s="24">
        <v>6108</v>
      </c>
      <c r="Y88" s="24">
        <v>6108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>
        <v>6108</v>
      </c>
    </row>
    <row r="89" spans="2:46" x14ac:dyDescent="0.35">
      <c r="B89" t="s">
        <v>657</v>
      </c>
      <c r="C89" t="s">
        <v>416</v>
      </c>
      <c r="D89" s="24">
        <v>11425</v>
      </c>
      <c r="E89" s="48">
        <v>-11425</v>
      </c>
      <c r="F89" s="24">
        <v>0</v>
      </c>
      <c r="G89"/>
      <c r="O89" t="s">
        <v>250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>
        <v>340</v>
      </c>
      <c r="AF89" s="24"/>
      <c r="AG89" s="24"/>
      <c r="AH89" s="24"/>
      <c r="AI89" s="24"/>
      <c r="AJ89" s="24">
        <v>340</v>
      </c>
      <c r="AK89" s="24"/>
      <c r="AL89" s="24"/>
      <c r="AM89" s="24"/>
      <c r="AN89" s="24"/>
      <c r="AO89" s="24"/>
      <c r="AP89" s="24"/>
      <c r="AQ89" s="24"/>
      <c r="AR89" s="24"/>
      <c r="AS89" s="24"/>
      <c r="AT89" s="24">
        <v>340</v>
      </c>
    </row>
    <row r="90" spans="2:46" x14ac:dyDescent="0.35">
      <c r="B90" t="s">
        <v>658</v>
      </c>
      <c r="C90" t="s">
        <v>407</v>
      </c>
      <c r="D90" s="24">
        <v>315</v>
      </c>
      <c r="E90" s="48">
        <v>-315</v>
      </c>
      <c r="F90" s="24">
        <v>0</v>
      </c>
      <c r="G90"/>
      <c r="O90" t="s">
        <v>256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>
        <v>5887</v>
      </c>
      <c r="AF90" s="24"/>
      <c r="AG90" s="24"/>
      <c r="AH90" s="24"/>
      <c r="AI90" s="24"/>
      <c r="AJ90" s="24">
        <v>5887</v>
      </c>
      <c r="AK90" s="24"/>
      <c r="AL90" s="24"/>
      <c r="AM90" s="24"/>
      <c r="AN90" s="24"/>
      <c r="AO90" s="24"/>
      <c r="AP90" s="24"/>
      <c r="AQ90" s="24"/>
      <c r="AR90" s="24"/>
      <c r="AS90" s="24"/>
      <c r="AT90" s="24">
        <v>5887</v>
      </c>
    </row>
    <row r="91" spans="2:46" x14ac:dyDescent="0.35">
      <c r="B91" t="s">
        <v>659</v>
      </c>
      <c r="C91" t="s">
        <v>416</v>
      </c>
      <c r="D91" s="24">
        <v>9888</v>
      </c>
      <c r="E91" s="48">
        <v>-9888</v>
      </c>
      <c r="F91" s="24">
        <v>0</v>
      </c>
      <c r="G91"/>
      <c r="O91" t="s">
        <v>329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>
        <v>6621</v>
      </c>
      <c r="AI91" s="24"/>
      <c r="AJ91" s="24">
        <v>6621</v>
      </c>
      <c r="AK91" s="24"/>
      <c r="AL91" s="24"/>
      <c r="AM91" s="24"/>
      <c r="AN91" s="24"/>
      <c r="AO91" s="24"/>
      <c r="AP91" s="24"/>
      <c r="AQ91" s="24"/>
      <c r="AR91" s="24"/>
      <c r="AS91" s="24"/>
      <c r="AT91" s="24">
        <v>6621</v>
      </c>
    </row>
    <row r="92" spans="2:46" x14ac:dyDescent="0.35">
      <c r="B92" t="s">
        <v>660</v>
      </c>
      <c r="C92" t="s">
        <v>499</v>
      </c>
      <c r="D92" s="24">
        <v>8127.5</v>
      </c>
      <c r="E92" s="48">
        <v>-8127.5</v>
      </c>
      <c r="F92" s="24">
        <v>0</v>
      </c>
      <c r="G92"/>
      <c r="O92" t="s">
        <v>330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>
        <v>90</v>
      </c>
      <c r="AI92" s="24"/>
      <c r="AJ92" s="24">
        <v>90</v>
      </c>
      <c r="AK92" s="24"/>
      <c r="AL92" s="24"/>
      <c r="AM92" s="24"/>
      <c r="AN92" s="24"/>
      <c r="AO92" s="24"/>
      <c r="AP92" s="24"/>
      <c r="AQ92" s="24"/>
      <c r="AR92" s="24"/>
      <c r="AS92" s="24"/>
      <c r="AT92" s="24">
        <v>90</v>
      </c>
    </row>
    <row r="93" spans="2:46" x14ac:dyDescent="0.35">
      <c r="B93" t="s">
        <v>661</v>
      </c>
      <c r="C93" t="s">
        <v>43</v>
      </c>
      <c r="D93" s="24">
        <v>337.5</v>
      </c>
      <c r="E93" s="48">
        <v>-337.5</v>
      </c>
      <c r="F93" s="24">
        <v>0</v>
      </c>
      <c r="G93"/>
      <c r="O93" t="s">
        <v>347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>
        <v>6450</v>
      </c>
      <c r="AJ93" s="24">
        <v>6450</v>
      </c>
      <c r="AK93" s="24"/>
      <c r="AL93" s="24"/>
      <c r="AM93" s="24"/>
      <c r="AN93" s="24"/>
      <c r="AO93" s="24"/>
      <c r="AP93" s="24"/>
      <c r="AQ93" s="24"/>
      <c r="AR93" s="24"/>
      <c r="AS93" s="24"/>
      <c r="AT93" s="24">
        <v>6450</v>
      </c>
    </row>
    <row r="94" spans="2:46" x14ac:dyDescent="0.35">
      <c r="B94" t="s">
        <v>662</v>
      </c>
      <c r="C94" t="s">
        <v>416</v>
      </c>
      <c r="D94" s="24">
        <v>8819</v>
      </c>
      <c r="E94" s="48">
        <v>-8819</v>
      </c>
      <c r="F94" s="24">
        <v>0</v>
      </c>
      <c r="G94"/>
      <c r="O94" t="s">
        <v>377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>
        <v>6914</v>
      </c>
      <c r="AB94" s="24"/>
      <c r="AC94" s="24"/>
      <c r="AD94" s="24"/>
      <c r="AE94" s="24"/>
      <c r="AF94" s="24"/>
      <c r="AG94" s="24"/>
      <c r="AH94" s="24"/>
      <c r="AI94" s="24"/>
      <c r="AJ94" s="24">
        <v>6914</v>
      </c>
      <c r="AK94" s="24"/>
      <c r="AL94" s="24"/>
      <c r="AM94" s="24"/>
      <c r="AN94" s="24"/>
      <c r="AO94" s="24"/>
      <c r="AP94" s="24"/>
      <c r="AQ94" s="24"/>
      <c r="AR94" s="24"/>
      <c r="AS94" s="24"/>
      <c r="AT94" s="24">
        <v>6914</v>
      </c>
    </row>
    <row r="95" spans="2:46" x14ac:dyDescent="0.35">
      <c r="B95" t="s">
        <v>669</v>
      </c>
      <c r="C95" t="s">
        <v>416</v>
      </c>
      <c r="D95" s="24">
        <v>14422</v>
      </c>
      <c r="E95" s="48">
        <v>-14422</v>
      </c>
      <c r="F95" s="24">
        <v>0</v>
      </c>
      <c r="G95"/>
      <c r="O95" t="s">
        <v>410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>
        <v>2330</v>
      </c>
      <c r="AC95" s="24"/>
      <c r="AD95" s="24"/>
      <c r="AE95" s="24"/>
      <c r="AF95" s="24"/>
      <c r="AG95" s="24"/>
      <c r="AH95" s="24"/>
      <c r="AI95" s="24"/>
      <c r="AJ95" s="24">
        <v>2330</v>
      </c>
      <c r="AK95" s="24"/>
      <c r="AL95" s="24"/>
      <c r="AM95" s="24"/>
      <c r="AN95" s="24"/>
      <c r="AO95" s="24"/>
      <c r="AP95" s="24"/>
      <c r="AQ95" s="24"/>
      <c r="AR95" s="24"/>
      <c r="AS95" s="24"/>
      <c r="AT95" s="24">
        <v>2330</v>
      </c>
    </row>
    <row r="96" spans="2:46" x14ac:dyDescent="0.35">
      <c r="B96" t="s">
        <v>670</v>
      </c>
      <c r="C96" t="s">
        <v>7</v>
      </c>
      <c r="D96" s="24">
        <v>3232</v>
      </c>
      <c r="E96" s="48">
        <v>-3232</v>
      </c>
      <c r="F96" s="24">
        <v>0</v>
      </c>
      <c r="G96"/>
      <c r="O96" t="s">
        <v>412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>
        <v>1300</v>
      </c>
      <c r="AC96" s="24"/>
      <c r="AD96" s="24"/>
      <c r="AE96" s="24"/>
      <c r="AF96" s="24"/>
      <c r="AG96" s="24"/>
      <c r="AH96" s="24"/>
      <c r="AI96" s="24"/>
      <c r="AJ96" s="24">
        <v>1300</v>
      </c>
      <c r="AK96" s="24"/>
      <c r="AL96" s="24"/>
      <c r="AM96" s="24"/>
      <c r="AN96" s="24"/>
      <c r="AO96" s="24"/>
      <c r="AP96" s="24"/>
      <c r="AQ96" s="24"/>
      <c r="AR96" s="24"/>
      <c r="AS96" s="24"/>
      <c r="AT96" s="24">
        <v>1300</v>
      </c>
    </row>
    <row r="97" spans="1:46" x14ac:dyDescent="0.35">
      <c r="B97" t="s">
        <v>671</v>
      </c>
      <c r="C97" t="s">
        <v>416</v>
      </c>
      <c r="D97" s="24">
        <v>7593</v>
      </c>
      <c r="E97" s="48">
        <v>-7593</v>
      </c>
      <c r="F97" s="24">
        <v>0</v>
      </c>
      <c r="G97"/>
      <c r="O97" t="s">
        <v>465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>
        <v>2184</v>
      </c>
      <c r="AD97" s="24"/>
      <c r="AE97" s="24"/>
      <c r="AF97" s="24"/>
      <c r="AG97" s="24"/>
      <c r="AH97" s="24"/>
      <c r="AI97" s="24"/>
      <c r="AJ97" s="24">
        <v>2184</v>
      </c>
      <c r="AK97" s="24"/>
      <c r="AL97" s="24"/>
      <c r="AM97" s="24"/>
      <c r="AN97" s="24"/>
      <c r="AO97" s="24"/>
      <c r="AP97" s="24"/>
      <c r="AQ97" s="24"/>
      <c r="AR97" s="24"/>
      <c r="AS97" s="24"/>
      <c r="AT97" s="24">
        <v>2184</v>
      </c>
    </row>
    <row r="98" spans="1:46" x14ac:dyDescent="0.35">
      <c r="B98" t="s">
        <v>672</v>
      </c>
      <c r="C98" t="s">
        <v>674</v>
      </c>
      <c r="D98" s="24">
        <v>3555</v>
      </c>
      <c r="E98" s="48">
        <v>-3555</v>
      </c>
      <c r="F98" s="24">
        <v>0</v>
      </c>
      <c r="G98"/>
      <c r="O98" t="s">
        <v>488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>
        <v>2366.5</v>
      </c>
      <c r="AD98" s="24"/>
      <c r="AE98" s="24"/>
      <c r="AF98" s="24"/>
      <c r="AG98" s="24"/>
      <c r="AH98" s="24"/>
      <c r="AI98" s="24"/>
      <c r="AJ98" s="24">
        <v>2366.5</v>
      </c>
      <c r="AK98" s="24"/>
      <c r="AL98" s="24"/>
      <c r="AM98" s="24"/>
      <c r="AN98" s="24"/>
      <c r="AO98" s="24"/>
      <c r="AP98" s="24"/>
      <c r="AQ98" s="24"/>
      <c r="AR98" s="24"/>
      <c r="AS98" s="24"/>
      <c r="AT98" s="24">
        <v>2366.5</v>
      </c>
    </row>
    <row r="99" spans="1:46" x14ac:dyDescent="0.35">
      <c r="A99" s="23" t="s">
        <v>293</v>
      </c>
      <c r="B99" s="23"/>
      <c r="C99" s="23"/>
      <c r="D99" s="25">
        <v>120284.9</v>
      </c>
      <c r="E99" s="49">
        <v>-120284.9</v>
      </c>
      <c r="F99" s="25">
        <v>0</v>
      </c>
      <c r="G99"/>
      <c r="O99" t="s">
        <v>559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>
        <v>7335</v>
      </c>
      <c r="AO99" s="24"/>
      <c r="AP99" s="24"/>
      <c r="AQ99" s="24"/>
      <c r="AR99" s="24"/>
      <c r="AS99" s="24">
        <v>7335</v>
      </c>
      <c r="AT99" s="24">
        <v>7335</v>
      </c>
    </row>
    <row r="100" spans="1:46" x14ac:dyDescent="0.35">
      <c r="A100">
        <v>4</v>
      </c>
      <c r="B100" t="s">
        <v>689</v>
      </c>
      <c r="C100" t="s">
        <v>499</v>
      </c>
      <c r="D100" s="24">
        <v>6083.5</v>
      </c>
      <c r="E100" s="48">
        <v>-6083.5</v>
      </c>
      <c r="F100" s="24">
        <v>0</v>
      </c>
      <c r="G100"/>
      <c r="O100" t="s">
        <v>614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>
        <v>7271</v>
      </c>
      <c r="AP100" s="24"/>
      <c r="AQ100" s="24"/>
      <c r="AR100" s="24"/>
      <c r="AS100" s="24">
        <v>7271</v>
      </c>
      <c r="AT100" s="24">
        <v>7271</v>
      </c>
    </row>
    <row r="101" spans="1:46" x14ac:dyDescent="0.35">
      <c r="B101" t="s">
        <v>692</v>
      </c>
      <c r="C101" t="s">
        <v>416</v>
      </c>
      <c r="D101" s="24">
        <v>9157.5</v>
      </c>
      <c r="E101" s="48">
        <v>-9157.5</v>
      </c>
      <c r="F101" s="24">
        <v>0</v>
      </c>
      <c r="G101"/>
      <c r="O101" t="s">
        <v>620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>
        <v>315</v>
      </c>
      <c r="AP101" s="24"/>
      <c r="AQ101" s="24"/>
      <c r="AR101" s="24"/>
      <c r="AS101" s="24">
        <v>315</v>
      </c>
      <c r="AT101" s="24">
        <v>315</v>
      </c>
    </row>
    <row r="102" spans="1:46" x14ac:dyDescent="0.35">
      <c r="B102" t="s">
        <v>693</v>
      </c>
      <c r="C102" t="s">
        <v>646</v>
      </c>
      <c r="D102" s="24">
        <v>3480</v>
      </c>
      <c r="E102" s="48">
        <v>-3480</v>
      </c>
      <c r="F102" s="24">
        <v>0</v>
      </c>
      <c r="G102"/>
      <c r="O102" t="s">
        <v>696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>
        <v>7316</v>
      </c>
      <c r="AR102" s="24"/>
      <c r="AS102" s="24">
        <v>7316</v>
      </c>
      <c r="AT102" s="24">
        <v>7316</v>
      </c>
    </row>
    <row r="103" spans="1:46" x14ac:dyDescent="0.35">
      <c r="B103" t="s">
        <v>694</v>
      </c>
      <c r="C103" t="s">
        <v>416</v>
      </c>
      <c r="D103" s="24">
        <v>10497.5</v>
      </c>
      <c r="E103" s="48">
        <v>-2876.8</v>
      </c>
      <c r="F103" s="24">
        <v>7620.7</v>
      </c>
      <c r="G103"/>
      <c r="O103" t="s">
        <v>788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>
        <v>7336</v>
      </c>
      <c r="AS103" s="24">
        <v>7336</v>
      </c>
      <c r="AT103" s="24">
        <v>7336</v>
      </c>
    </row>
    <row r="104" spans="1:46" x14ac:dyDescent="0.35">
      <c r="B104" t="s">
        <v>695</v>
      </c>
      <c r="C104" t="s">
        <v>407</v>
      </c>
      <c r="D104" s="24">
        <v>6361.1</v>
      </c>
      <c r="E104" s="48">
        <v>-6361.1</v>
      </c>
      <c r="F104" s="24">
        <v>0</v>
      </c>
      <c r="G104"/>
      <c r="O104" t="s">
        <v>916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>
        <v>7521</v>
      </c>
      <c r="AN104" s="24"/>
      <c r="AO104" s="24"/>
      <c r="AP104" s="24"/>
      <c r="AQ104" s="24"/>
      <c r="AR104" s="24"/>
      <c r="AS104" s="24">
        <v>7521</v>
      </c>
      <c r="AT104" s="24">
        <v>7521</v>
      </c>
    </row>
    <row r="105" spans="1:46" x14ac:dyDescent="0.35">
      <c r="B105" t="s">
        <v>696</v>
      </c>
      <c r="C105" t="s">
        <v>20</v>
      </c>
      <c r="D105" s="24">
        <v>7316</v>
      </c>
      <c r="E105" s="48">
        <v>-7316</v>
      </c>
      <c r="F105" s="24">
        <v>0</v>
      </c>
      <c r="G105"/>
      <c r="N105" s="23" t="s">
        <v>140</v>
      </c>
      <c r="O105" s="23"/>
      <c r="P105" s="25"/>
      <c r="Q105" s="25"/>
      <c r="R105" s="25">
        <v>1827.5</v>
      </c>
      <c r="S105" s="25">
        <v>1200</v>
      </c>
      <c r="T105" s="25">
        <v>5676.2</v>
      </c>
      <c r="U105" s="25"/>
      <c r="V105" s="25">
        <v>11206</v>
      </c>
      <c r="W105" s="25">
        <v>2008</v>
      </c>
      <c r="X105" s="25">
        <v>6108</v>
      </c>
      <c r="Y105" s="25">
        <v>28025.7</v>
      </c>
      <c r="Z105" s="25"/>
      <c r="AA105" s="25">
        <v>6914</v>
      </c>
      <c r="AB105" s="25">
        <v>3630</v>
      </c>
      <c r="AC105" s="25">
        <v>4550.5</v>
      </c>
      <c r="AD105" s="25"/>
      <c r="AE105" s="25">
        <v>6227</v>
      </c>
      <c r="AF105" s="25"/>
      <c r="AG105" s="25"/>
      <c r="AH105" s="25">
        <v>6711</v>
      </c>
      <c r="AI105" s="25">
        <v>6450</v>
      </c>
      <c r="AJ105" s="25">
        <v>34482.5</v>
      </c>
      <c r="AK105" s="25"/>
      <c r="AL105" s="25"/>
      <c r="AM105" s="25">
        <v>7521</v>
      </c>
      <c r="AN105" s="25">
        <v>7335</v>
      </c>
      <c r="AO105" s="25">
        <v>7586</v>
      </c>
      <c r="AP105" s="25"/>
      <c r="AQ105" s="25">
        <v>7316</v>
      </c>
      <c r="AR105" s="25">
        <v>7336</v>
      </c>
      <c r="AS105" s="25">
        <v>37094</v>
      </c>
      <c r="AT105" s="25">
        <v>99602.2</v>
      </c>
    </row>
    <row r="106" spans="1:46" x14ac:dyDescent="0.35">
      <c r="B106" t="s">
        <v>697</v>
      </c>
      <c r="C106" t="s">
        <v>60</v>
      </c>
      <c r="D106" s="24">
        <v>5043</v>
      </c>
      <c r="E106" s="48">
        <v>-5043</v>
      </c>
      <c r="F106" s="24">
        <v>0</v>
      </c>
      <c r="G106"/>
      <c r="N106" t="s">
        <v>43</v>
      </c>
      <c r="O106" t="s">
        <v>41</v>
      </c>
      <c r="P106" s="24"/>
      <c r="Q106" s="24"/>
      <c r="R106" s="24"/>
      <c r="S106" s="24"/>
      <c r="T106" s="24">
        <v>1706</v>
      </c>
      <c r="U106" s="24"/>
      <c r="V106" s="24"/>
      <c r="W106" s="24"/>
      <c r="X106" s="24"/>
      <c r="Y106" s="24">
        <v>1706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>
        <v>1706</v>
      </c>
    </row>
    <row r="107" spans="1:46" x14ac:dyDescent="0.35">
      <c r="B107" t="s">
        <v>698</v>
      </c>
      <c r="C107" t="s">
        <v>416</v>
      </c>
      <c r="D107" s="24">
        <v>8569.5</v>
      </c>
      <c r="E107" s="48"/>
      <c r="F107" s="24">
        <v>8569.5</v>
      </c>
      <c r="G107"/>
      <c r="O107" t="s">
        <v>156</v>
      </c>
      <c r="P107" s="24"/>
      <c r="Q107" s="24"/>
      <c r="R107" s="24"/>
      <c r="S107" s="24"/>
      <c r="T107" s="24"/>
      <c r="U107" s="24"/>
      <c r="V107" s="24"/>
      <c r="W107" s="24">
        <v>2302</v>
      </c>
      <c r="X107" s="24"/>
      <c r="Y107" s="24">
        <v>2302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>
        <v>2302</v>
      </c>
    </row>
    <row r="108" spans="1:46" x14ac:dyDescent="0.35">
      <c r="B108" t="s">
        <v>699</v>
      </c>
      <c r="C108" t="s">
        <v>782</v>
      </c>
      <c r="D108" s="24">
        <v>3881.5</v>
      </c>
      <c r="E108" s="48">
        <v>-3881.5</v>
      </c>
      <c r="F108" s="24">
        <v>0</v>
      </c>
      <c r="G108"/>
      <c r="O108" t="s">
        <v>404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>
        <v>240</v>
      </c>
      <c r="AC108" s="24"/>
      <c r="AD108" s="24"/>
      <c r="AE108" s="24"/>
      <c r="AF108" s="24"/>
      <c r="AG108" s="24"/>
      <c r="AH108" s="24"/>
      <c r="AI108" s="24"/>
      <c r="AJ108" s="24">
        <v>240</v>
      </c>
      <c r="AK108" s="24"/>
      <c r="AL108" s="24"/>
      <c r="AM108" s="24"/>
      <c r="AN108" s="24"/>
      <c r="AO108" s="24"/>
      <c r="AP108" s="24"/>
      <c r="AQ108" s="24"/>
      <c r="AR108" s="24"/>
      <c r="AS108" s="24"/>
      <c r="AT108" s="24">
        <v>240</v>
      </c>
    </row>
    <row r="109" spans="1:46" x14ac:dyDescent="0.35">
      <c r="B109" t="s">
        <v>700</v>
      </c>
      <c r="C109" t="s">
        <v>646</v>
      </c>
      <c r="D109" s="24">
        <v>590</v>
      </c>
      <c r="E109" s="48">
        <v>-590</v>
      </c>
      <c r="F109" s="24">
        <v>0</v>
      </c>
      <c r="G109"/>
      <c r="O109" t="s">
        <v>577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>
        <v>2309</v>
      </c>
      <c r="AO109" s="24"/>
      <c r="AP109" s="24"/>
      <c r="AQ109" s="24"/>
      <c r="AR109" s="24"/>
      <c r="AS109" s="24">
        <v>2309</v>
      </c>
      <c r="AT109" s="24">
        <v>2309</v>
      </c>
    </row>
    <row r="110" spans="1:46" x14ac:dyDescent="0.35">
      <c r="B110" t="s">
        <v>701</v>
      </c>
      <c r="C110" t="s">
        <v>782</v>
      </c>
      <c r="D110" s="24">
        <v>588</v>
      </c>
      <c r="E110" s="48">
        <v>-588</v>
      </c>
      <c r="F110" s="24">
        <v>0</v>
      </c>
      <c r="G110"/>
      <c r="O110" t="s">
        <v>616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>
        <v>175</v>
      </c>
      <c r="AP110" s="24"/>
      <c r="AQ110" s="24"/>
      <c r="AR110" s="24"/>
      <c r="AS110" s="24">
        <v>175</v>
      </c>
      <c r="AT110" s="24">
        <v>175</v>
      </c>
    </row>
    <row r="111" spans="1:46" x14ac:dyDescent="0.35">
      <c r="B111" t="s">
        <v>702</v>
      </c>
      <c r="C111" t="s">
        <v>416</v>
      </c>
      <c r="D111" s="24">
        <v>10975.5</v>
      </c>
      <c r="E111" s="48"/>
      <c r="F111" s="24">
        <v>10975.5</v>
      </c>
      <c r="G111"/>
      <c r="O111" t="s">
        <v>654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>
        <v>2068</v>
      </c>
      <c r="AQ111" s="24"/>
      <c r="AR111" s="24"/>
      <c r="AS111" s="24">
        <v>2068</v>
      </c>
      <c r="AT111" s="24">
        <v>2068</v>
      </c>
    </row>
    <row r="112" spans="1:46" x14ac:dyDescent="0.35">
      <c r="B112" t="s">
        <v>703</v>
      </c>
      <c r="C112" t="s">
        <v>499</v>
      </c>
      <c r="D112" s="24">
        <v>5746</v>
      </c>
      <c r="E112" s="48">
        <v>-5746</v>
      </c>
      <c r="F112" s="24">
        <v>0</v>
      </c>
      <c r="G112"/>
      <c r="O112" t="s">
        <v>661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>
        <v>337.5</v>
      </c>
      <c r="AQ112" s="24"/>
      <c r="AR112" s="24"/>
      <c r="AS112" s="24">
        <v>337.5</v>
      </c>
      <c r="AT112" s="24">
        <v>337.5</v>
      </c>
    </row>
    <row r="113" spans="2:46" x14ac:dyDescent="0.35">
      <c r="B113" t="s">
        <v>704</v>
      </c>
      <c r="C113" t="s">
        <v>782</v>
      </c>
      <c r="D113" s="24">
        <v>2175</v>
      </c>
      <c r="E113" s="48">
        <v>-2175</v>
      </c>
      <c r="F113" s="24">
        <v>0</v>
      </c>
      <c r="G113"/>
      <c r="O113" t="s">
        <v>775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>
        <v>2534</v>
      </c>
      <c r="AS113" s="24">
        <v>2534</v>
      </c>
      <c r="AT113" s="24">
        <v>2534</v>
      </c>
    </row>
    <row r="114" spans="2:46" x14ac:dyDescent="0.35">
      <c r="B114" t="s">
        <v>705</v>
      </c>
      <c r="C114" t="s">
        <v>416</v>
      </c>
      <c r="D114" s="24">
        <v>10103.5</v>
      </c>
      <c r="E114" s="48"/>
      <c r="F114" s="24">
        <v>10103.5</v>
      </c>
      <c r="G114"/>
      <c r="O114" t="s">
        <v>785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>
        <v>100</v>
      </c>
      <c r="AS114" s="24">
        <v>100</v>
      </c>
      <c r="AT114" s="24">
        <v>100</v>
      </c>
    </row>
    <row r="115" spans="2:46" x14ac:dyDescent="0.35">
      <c r="B115" t="s">
        <v>706</v>
      </c>
      <c r="C115" t="s">
        <v>674</v>
      </c>
      <c r="D115" s="24">
        <v>14088.5</v>
      </c>
      <c r="E115" s="48">
        <v>-14088.5</v>
      </c>
      <c r="F115" s="24">
        <v>0</v>
      </c>
      <c r="G115"/>
      <c r="O115" t="s">
        <v>852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>
        <v>2068</v>
      </c>
      <c r="AL115" s="24"/>
      <c r="AM115" s="24"/>
      <c r="AN115" s="24"/>
      <c r="AO115" s="24"/>
      <c r="AP115" s="24"/>
      <c r="AQ115" s="24"/>
      <c r="AR115" s="24"/>
      <c r="AS115" s="24">
        <v>2068</v>
      </c>
      <c r="AT115" s="24">
        <v>2068</v>
      </c>
    </row>
    <row r="116" spans="2:46" x14ac:dyDescent="0.35">
      <c r="B116" t="s">
        <v>707</v>
      </c>
      <c r="C116" t="s">
        <v>416</v>
      </c>
      <c r="D116" s="24">
        <v>3076</v>
      </c>
      <c r="E116" s="48"/>
      <c r="F116" s="24">
        <v>3076</v>
      </c>
      <c r="G116"/>
      <c r="N116" s="23" t="s">
        <v>141</v>
      </c>
      <c r="O116" s="23"/>
      <c r="P116" s="25"/>
      <c r="Q116" s="25"/>
      <c r="R116" s="25"/>
      <c r="S116" s="25"/>
      <c r="T116" s="25">
        <v>1706</v>
      </c>
      <c r="U116" s="25"/>
      <c r="V116" s="25"/>
      <c r="W116" s="25">
        <v>2302</v>
      </c>
      <c r="X116" s="25"/>
      <c r="Y116" s="25">
        <v>4008</v>
      </c>
      <c r="Z116" s="25"/>
      <c r="AA116" s="25"/>
      <c r="AB116" s="25">
        <v>240</v>
      </c>
      <c r="AC116" s="25"/>
      <c r="AD116" s="25"/>
      <c r="AE116" s="25"/>
      <c r="AF116" s="25"/>
      <c r="AG116" s="25"/>
      <c r="AH116" s="25"/>
      <c r="AI116" s="25"/>
      <c r="AJ116" s="25">
        <v>240</v>
      </c>
      <c r="AK116" s="25">
        <v>2068</v>
      </c>
      <c r="AL116" s="25"/>
      <c r="AM116" s="25"/>
      <c r="AN116" s="25">
        <v>2309</v>
      </c>
      <c r="AO116" s="25">
        <v>175</v>
      </c>
      <c r="AP116" s="25">
        <v>2405.5</v>
      </c>
      <c r="AQ116" s="25"/>
      <c r="AR116" s="25">
        <v>2634</v>
      </c>
      <c r="AS116" s="25">
        <v>9591.5</v>
      </c>
      <c r="AT116" s="25">
        <v>13839.5</v>
      </c>
    </row>
    <row r="117" spans="2:46" x14ac:dyDescent="0.35">
      <c r="B117" t="s">
        <v>708</v>
      </c>
      <c r="C117" t="s">
        <v>718</v>
      </c>
      <c r="D117" s="24">
        <v>1170</v>
      </c>
      <c r="E117" s="48">
        <v>-1170</v>
      </c>
      <c r="F117" s="24">
        <v>0</v>
      </c>
      <c r="G117"/>
      <c r="N117" t="s">
        <v>23</v>
      </c>
      <c r="O117" t="s">
        <v>21</v>
      </c>
      <c r="P117" s="24"/>
      <c r="Q117" s="24"/>
      <c r="R117" s="24"/>
      <c r="S117" s="24">
        <v>1836</v>
      </c>
      <c r="T117" s="24"/>
      <c r="U117" s="24"/>
      <c r="V117" s="24"/>
      <c r="W117" s="24"/>
      <c r="X117" s="24"/>
      <c r="Y117" s="24">
        <v>1836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>
        <v>1836</v>
      </c>
    </row>
    <row r="118" spans="2:46" x14ac:dyDescent="0.35">
      <c r="B118" t="s">
        <v>709</v>
      </c>
      <c r="C118" t="s">
        <v>23</v>
      </c>
      <c r="D118" s="24">
        <v>15222</v>
      </c>
      <c r="E118" s="48">
        <v>-15222</v>
      </c>
      <c r="F118" s="24">
        <v>0</v>
      </c>
      <c r="G118"/>
      <c r="O118" t="s">
        <v>30</v>
      </c>
      <c r="P118" s="24"/>
      <c r="Q118" s="24"/>
      <c r="R118" s="24"/>
      <c r="S118" s="24"/>
      <c r="T118" s="24">
        <v>2508</v>
      </c>
      <c r="U118" s="24"/>
      <c r="V118" s="24"/>
      <c r="W118" s="24"/>
      <c r="X118" s="24"/>
      <c r="Y118" s="24">
        <v>2508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>
        <v>2508</v>
      </c>
    </row>
    <row r="119" spans="2:46" x14ac:dyDescent="0.35">
      <c r="B119" t="s">
        <v>710</v>
      </c>
      <c r="C119" t="s">
        <v>718</v>
      </c>
      <c r="D119" s="24">
        <v>68</v>
      </c>
      <c r="E119" s="48">
        <v>-68</v>
      </c>
      <c r="F119" s="24">
        <v>0</v>
      </c>
      <c r="G119"/>
      <c r="O119" t="s">
        <v>31</v>
      </c>
      <c r="P119" s="24"/>
      <c r="Q119" s="24"/>
      <c r="R119" s="24"/>
      <c r="S119" s="24"/>
      <c r="T119" s="24">
        <v>2508</v>
      </c>
      <c r="U119" s="24"/>
      <c r="V119" s="24"/>
      <c r="W119" s="24"/>
      <c r="X119" s="24"/>
      <c r="Y119" s="24">
        <v>2508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>
        <v>2508</v>
      </c>
    </row>
    <row r="120" spans="2:46" x14ac:dyDescent="0.35">
      <c r="B120" t="s">
        <v>724</v>
      </c>
      <c r="C120" t="s">
        <v>7</v>
      </c>
      <c r="D120" s="24">
        <v>2488</v>
      </c>
      <c r="E120" s="48">
        <v>-2488</v>
      </c>
      <c r="F120" s="24">
        <v>0</v>
      </c>
      <c r="G120"/>
      <c r="O120" t="s">
        <v>32</v>
      </c>
      <c r="P120" s="24"/>
      <c r="Q120" s="24"/>
      <c r="R120" s="24"/>
      <c r="S120" s="24"/>
      <c r="T120" s="24">
        <v>324</v>
      </c>
      <c r="U120" s="24"/>
      <c r="V120" s="24"/>
      <c r="W120" s="24"/>
      <c r="X120" s="24"/>
      <c r="Y120" s="24">
        <v>324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>
        <v>324</v>
      </c>
    </row>
    <row r="121" spans="2:46" x14ac:dyDescent="0.35">
      <c r="B121" t="s">
        <v>727</v>
      </c>
      <c r="C121" t="s">
        <v>416</v>
      </c>
      <c r="D121" s="24">
        <v>11151</v>
      </c>
      <c r="E121" s="48"/>
      <c r="F121" s="24">
        <v>11151</v>
      </c>
      <c r="G121"/>
      <c r="O121" t="s">
        <v>103</v>
      </c>
      <c r="P121" s="24"/>
      <c r="Q121" s="24"/>
      <c r="R121" s="24"/>
      <c r="S121" s="24"/>
      <c r="T121" s="24"/>
      <c r="U121" s="24">
        <v>11247.599999999999</v>
      </c>
      <c r="V121" s="24"/>
      <c r="W121" s="24"/>
      <c r="X121" s="24"/>
      <c r="Y121" s="24">
        <v>11247.599999999999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>
        <v>11247.599999999999</v>
      </c>
    </row>
    <row r="122" spans="2:46" x14ac:dyDescent="0.35">
      <c r="B122" t="s">
        <v>729</v>
      </c>
      <c r="C122" t="s">
        <v>674</v>
      </c>
      <c r="D122" s="24">
        <v>3799</v>
      </c>
      <c r="E122" s="48">
        <v>-3799</v>
      </c>
      <c r="F122" s="24">
        <v>0</v>
      </c>
      <c r="G122"/>
      <c r="O122" t="s">
        <v>105</v>
      </c>
      <c r="P122" s="24"/>
      <c r="Q122" s="24"/>
      <c r="R122" s="24"/>
      <c r="S122" s="24"/>
      <c r="T122" s="24"/>
      <c r="U122" s="24">
        <v>11605.2</v>
      </c>
      <c r="V122" s="24"/>
      <c r="W122" s="24"/>
      <c r="X122" s="24"/>
      <c r="Y122" s="24">
        <v>11605.2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>
        <v>11605.2</v>
      </c>
    </row>
    <row r="123" spans="2:46" x14ac:dyDescent="0.35">
      <c r="B123" t="s">
        <v>732</v>
      </c>
      <c r="C123" t="s">
        <v>64</v>
      </c>
      <c r="D123" s="24">
        <v>11160</v>
      </c>
      <c r="E123" s="48">
        <v>-11160</v>
      </c>
      <c r="F123" s="24">
        <v>0</v>
      </c>
      <c r="G123"/>
      <c r="O123" t="s">
        <v>114</v>
      </c>
      <c r="P123" s="24"/>
      <c r="Q123" s="24"/>
      <c r="R123" s="24"/>
      <c r="S123" s="24"/>
      <c r="T123" s="24"/>
      <c r="U123" s="24"/>
      <c r="V123" s="24">
        <v>10618.8</v>
      </c>
      <c r="W123" s="24"/>
      <c r="X123" s="24"/>
      <c r="Y123" s="24">
        <v>10618.8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>
        <v>10618.8</v>
      </c>
    </row>
    <row r="124" spans="2:46" x14ac:dyDescent="0.35">
      <c r="B124" t="s">
        <v>733</v>
      </c>
      <c r="C124" t="s">
        <v>499</v>
      </c>
      <c r="D124" s="24">
        <v>5458</v>
      </c>
      <c r="E124" s="48">
        <v>-5458</v>
      </c>
      <c r="F124" s="24">
        <v>0</v>
      </c>
      <c r="G124"/>
      <c r="O124" t="s">
        <v>116</v>
      </c>
      <c r="P124" s="24"/>
      <c r="Q124" s="24"/>
      <c r="R124" s="24"/>
      <c r="S124" s="24"/>
      <c r="T124" s="24"/>
      <c r="U124" s="24"/>
      <c r="V124" s="24">
        <v>8778</v>
      </c>
      <c r="W124" s="24"/>
      <c r="X124" s="24"/>
      <c r="Y124" s="24">
        <v>8778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>
        <v>8778</v>
      </c>
    </row>
    <row r="125" spans="2:46" x14ac:dyDescent="0.35">
      <c r="B125" t="s">
        <v>734</v>
      </c>
      <c r="C125" t="s">
        <v>416</v>
      </c>
      <c r="D125" s="24">
        <v>11858.5</v>
      </c>
      <c r="E125" s="48"/>
      <c r="F125" s="24">
        <v>11858.5</v>
      </c>
      <c r="G125"/>
      <c r="O125" t="s">
        <v>216</v>
      </c>
      <c r="P125" s="24"/>
      <c r="Q125" s="24"/>
      <c r="R125" s="24"/>
      <c r="S125" s="24"/>
      <c r="T125" s="24"/>
      <c r="U125" s="24"/>
      <c r="V125" s="24"/>
      <c r="W125" s="24"/>
      <c r="X125" s="24">
        <v>2860</v>
      </c>
      <c r="Y125" s="24">
        <v>2860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>
        <v>2860</v>
      </c>
    </row>
    <row r="126" spans="2:46" x14ac:dyDescent="0.35">
      <c r="B126" t="s">
        <v>735</v>
      </c>
      <c r="C126" t="s">
        <v>407</v>
      </c>
      <c r="D126" s="24">
        <v>6096.1</v>
      </c>
      <c r="E126" s="48">
        <v>-6096.1</v>
      </c>
      <c r="F126" s="24">
        <v>0</v>
      </c>
      <c r="G126"/>
      <c r="O126" t="s">
        <v>280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>
        <v>9111.2000000000007</v>
      </c>
      <c r="AG126" s="24"/>
      <c r="AH126" s="24"/>
      <c r="AI126" s="24"/>
      <c r="AJ126" s="24">
        <v>9111.2000000000007</v>
      </c>
      <c r="AK126" s="24"/>
      <c r="AL126" s="24"/>
      <c r="AM126" s="24"/>
      <c r="AN126" s="24"/>
      <c r="AO126" s="24"/>
      <c r="AP126" s="24"/>
      <c r="AQ126" s="24"/>
      <c r="AR126" s="24"/>
      <c r="AS126" s="24"/>
      <c r="AT126" s="24">
        <v>9111.2000000000007</v>
      </c>
    </row>
    <row r="127" spans="2:46" x14ac:dyDescent="0.35">
      <c r="B127" t="s">
        <v>737</v>
      </c>
      <c r="C127" t="s">
        <v>674</v>
      </c>
      <c r="D127" s="24">
        <v>1350</v>
      </c>
      <c r="E127" s="48">
        <v>-1350</v>
      </c>
      <c r="F127" s="24">
        <v>0</v>
      </c>
      <c r="G127"/>
      <c r="O127" t="s">
        <v>291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>
        <v>14813.6</v>
      </c>
      <c r="AH127" s="24"/>
      <c r="AI127" s="24"/>
      <c r="AJ127" s="24">
        <v>14813.6</v>
      </c>
      <c r="AK127" s="24"/>
      <c r="AL127" s="24"/>
      <c r="AM127" s="24"/>
      <c r="AN127" s="24"/>
      <c r="AO127" s="24"/>
      <c r="AP127" s="24"/>
      <c r="AQ127" s="24"/>
      <c r="AR127" s="24"/>
      <c r="AS127" s="24"/>
      <c r="AT127" s="24">
        <v>14813.6</v>
      </c>
    </row>
    <row r="128" spans="2:46" x14ac:dyDescent="0.35">
      <c r="B128" t="s">
        <v>738</v>
      </c>
      <c r="C128" t="s">
        <v>416</v>
      </c>
      <c r="D128" s="24">
        <v>15244</v>
      </c>
      <c r="E128" s="48"/>
      <c r="F128" s="24">
        <v>15244</v>
      </c>
      <c r="G128"/>
      <c r="O128" t="s">
        <v>324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>
        <v>11803.2</v>
      </c>
      <c r="AH128" s="24"/>
      <c r="AI128" s="24"/>
      <c r="AJ128" s="24">
        <v>11803.2</v>
      </c>
      <c r="AK128" s="24"/>
      <c r="AL128" s="24"/>
      <c r="AM128" s="24"/>
      <c r="AN128" s="24"/>
      <c r="AO128" s="24"/>
      <c r="AP128" s="24"/>
      <c r="AQ128" s="24"/>
      <c r="AR128" s="24"/>
      <c r="AS128" s="24"/>
      <c r="AT128" s="24">
        <v>11803.2</v>
      </c>
    </row>
    <row r="129" spans="1:46" x14ac:dyDescent="0.35">
      <c r="A129" s="23" t="s">
        <v>314</v>
      </c>
      <c r="B129" s="23"/>
      <c r="C129" s="23"/>
      <c r="D129" s="25">
        <v>192796.7</v>
      </c>
      <c r="E129" s="49">
        <v>-114198</v>
      </c>
      <c r="F129" s="25">
        <v>78598.7</v>
      </c>
      <c r="G129"/>
      <c r="O129" t="s">
        <v>328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>
        <v>3510</v>
      </c>
      <c r="AH129" s="24"/>
      <c r="AI129" s="24"/>
      <c r="AJ129" s="24">
        <v>3510</v>
      </c>
      <c r="AK129" s="24"/>
      <c r="AL129" s="24"/>
      <c r="AM129" s="24"/>
      <c r="AN129" s="24"/>
      <c r="AO129" s="24"/>
      <c r="AP129" s="24"/>
      <c r="AQ129" s="24"/>
      <c r="AR129" s="24"/>
      <c r="AS129" s="24"/>
      <c r="AT129" s="24">
        <v>3510</v>
      </c>
    </row>
    <row r="130" spans="1:46" x14ac:dyDescent="0.35">
      <c r="A130">
        <v>5</v>
      </c>
      <c r="B130" t="s">
        <v>771</v>
      </c>
      <c r="C130" t="s">
        <v>416</v>
      </c>
      <c r="D130" s="24">
        <v>11530</v>
      </c>
      <c r="E130" s="48"/>
      <c r="F130" s="24">
        <v>11530</v>
      </c>
      <c r="G130"/>
      <c r="O130" t="s">
        <v>335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>
        <v>14034.8</v>
      </c>
      <c r="AJ130" s="24">
        <v>14034.8</v>
      </c>
      <c r="AK130" s="24"/>
      <c r="AL130" s="24"/>
      <c r="AM130" s="24"/>
      <c r="AN130" s="24"/>
      <c r="AO130" s="24"/>
      <c r="AP130" s="24"/>
      <c r="AQ130" s="24"/>
      <c r="AR130" s="24"/>
      <c r="AS130" s="24"/>
      <c r="AT130" s="24">
        <v>14034.8</v>
      </c>
    </row>
    <row r="131" spans="1:46" x14ac:dyDescent="0.35">
      <c r="B131" t="s">
        <v>772</v>
      </c>
      <c r="C131" t="s">
        <v>674</v>
      </c>
      <c r="D131" s="24">
        <v>1350</v>
      </c>
      <c r="E131" s="48">
        <v>-1350</v>
      </c>
      <c r="F131" s="24">
        <v>0</v>
      </c>
      <c r="G131"/>
      <c r="O131" t="s">
        <v>375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>
        <v>3830.4</v>
      </c>
      <c r="AB131" s="24"/>
      <c r="AC131" s="24"/>
      <c r="AD131" s="24"/>
      <c r="AE131" s="24"/>
      <c r="AF131" s="24"/>
      <c r="AG131" s="24"/>
      <c r="AH131" s="24"/>
      <c r="AI131" s="24"/>
      <c r="AJ131" s="24">
        <v>3830.4</v>
      </c>
      <c r="AK131" s="24"/>
      <c r="AL131" s="24"/>
      <c r="AM131" s="24"/>
      <c r="AN131" s="24"/>
      <c r="AO131" s="24"/>
      <c r="AP131" s="24"/>
      <c r="AQ131" s="24"/>
      <c r="AR131" s="24"/>
      <c r="AS131" s="24"/>
      <c r="AT131" s="24">
        <v>3830.4</v>
      </c>
    </row>
    <row r="132" spans="1:46" x14ac:dyDescent="0.35">
      <c r="B132" t="s">
        <v>773</v>
      </c>
      <c r="C132" t="s">
        <v>416</v>
      </c>
      <c r="D132" s="24">
        <v>16245</v>
      </c>
      <c r="E132" s="48"/>
      <c r="F132" s="24">
        <v>16245</v>
      </c>
      <c r="G132"/>
      <c r="O132" t="s">
        <v>383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>
        <v>12524</v>
      </c>
      <c r="AB132" s="24"/>
      <c r="AC132" s="24"/>
      <c r="AD132" s="24"/>
      <c r="AE132" s="24"/>
      <c r="AF132" s="24"/>
      <c r="AG132" s="24"/>
      <c r="AH132" s="24"/>
      <c r="AI132" s="24"/>
      <c r="AJ132" s="24">
        <v>12524</v>
      </c>
      <c r="AK132" s="24"/>
      <c r="AL132" s="24"/>
      <c r="AM132" s="24"/>
      <c r="AN132" s="24"/>
      <c r="AO132" s="24"/>
      <c r="AP132" s="24"/>
      <c r="AQ132" s="24"/>
      <c r="AR132" s="24"/>
      <c r="AS132" s="24"/>
      <c r="AT132" s="24">
        <v>12524</v>
      </c>
    </row>
    <row r="133" spans="1:46" x14ac:dyDescent="0.35">
      <c r="B133" t="s">
        <v>774</v>
      </c>
      <c r="C133" t="s">
        <v>60</v>
      </c>
      <c r="D133" s="24">
        <v>5100</v>
      </c>
      <c r="E133" s="48"/>
      <c r="F133" s="24">
        <v>5100</v>
      </c>
      <c r="G133"/>
      <c r="O133" t="s">
        <v>386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>
        <v>240</v>
      </c>
      <c r="AB133" s="24"/>
      <c r="AC133" s="24"/>
      <c r="AD133" s="24"/>
      <c r="AE133" s="24"/>
      <c r="AF133" s="24"/>
      <c r="AG133" s="24"/>
      <c r="AH133" s="24"/>
      <c r="AI133" s="24"/>
      <c r="AJ133" s="24">
        <v>240</v>
      </c>
      <c r="AK133" s="24"/>
      <c r="AL133" s="24"/>
      <c r="AM133" s="24"/>
      <c r="AN133" s="24"/>
      <c r="AO133" s="24"/>
      <c r="AP133" s="24"/>
      <c r="AQ133" s="24"/>
      <c r="AR133" s="24"/>
      <c r="AS133" s="24"/>
      <c r="AT133" s="24">
        <v>240</v>
      </c>
    </row>
    <row r="134" spans="1:46" x14ac:dyDescent="0.35">
      <c r="B134" t="s">
        <v>775</v>
      </c>
      <c r="C134" t="s">
        <v>43</v>
      </c>
      <c r="D134" s="24">
        <v>2534</v>
      </c>
      <c r="E134" s="48">
        <v>-2534</v>
      </c>
      <c r="F134" s="24">
        <v>0</v>
      </c>
      <c r="G134"/>
      <c r="O134" t="s">
        <v>516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>
        <v>12484</v>
      </c>
      <c r="AE134" s="24"/>
      <c r="AF134" s="24"/>
      <c r="AG134" s="24"/>
      <c r="AH134" s="24"/>
      <c r="AI134" s="24"/>
      <c r="AJ134" s="24">
        <v>12484</v>
      </c>
      <c r="AK134" s="24"/>
      <c r="AL134" s="24"/>
      <c r="AM134" s="24"/>
      <c r="AN134" s="24"/>
      <c r="AO134" s="24"/>
      <c r="AP134" s="24"/>
      <c r="AQ134" s="24"/>
      <c r="AR134" s="24"/>
      <c r="AS134" s="24"/>
      <c r="AT134" s="24">
        <v>12484</v>
      </c>
    </row>
    <row r="135" spans="1:46" x14ac:dyDescent="0.35">
      <c r="B135" t="s">
        <v>778</v>
      </c>
      <c r="C135" t="s">
        <v>646</v>
      </c>
      <c r="D135" s="24">
        <v>4317.8999999999996</v>
      </c>
      <c r="E135" s="48">
        <v>-3000</v>
      </c>
      <c r="F135" s="24">
        <v>1317.9</v>
      </c>
      <c r="G135"/>
      <c r="O135" t="s">
        <v>519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>
        <v>390</v>
      </c>
      <c r="AE135" s="24"/>
      <c r="AF135" s="24"/>
      <c r="AG135" s="24"/>
      <c r="AH135" s="24"/>
      <c r="AI135" s="24"/>
      <c r="AJ135" s="24">
        <v>390</v>
      </c>
      <c r="AK135" s="24"/>
      <c r="AL135" s="24"/>
      <c r="AM135" s="24"/>
      <c r="AN135" s="24"/>
      <c r="AO135" s="24"/>
      <c r="AP135" s="24"/>
      <c r="AQ135" s="24"/>
      <c r="AR135" s="24"/>
      <c r="AS135" s="24"/>
      <c r="AT135" s="24">
        <v>390</v>
      </c>
    </row>
    <row r="136" spans="1:46" x14ac:dyDescent="0.35">
      <c r="B136" t="s">
        <v>783</v>
      </c>
      <c r="C136" t="s">
        <v>782</v>
      </c>
      <c r="D136" s="24">
        <v>8524.5</v>
      </c>
      <c r="E136" s="48">
        <v>-8524.5</v>
      </c>
      <c r="F136" s="24">
        <v>0</v>
      </c>
      <c r="G136"/>
      <c r="O136" t="s">
        <v>521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>
        <v>3021.8</v>
      </c>
      <c r="AE136" s="24"/>
      <c r="AF136" s="24"/>
      <c r="AG136" s="24"/>
      <c r="AH136" s="24"/>
      <c r="AI136" s="24"/>
      <c r="AJ136" s="24">
        <v>3021.8</v>
      </c>
      <c r="AK136" s="24"/>
      <c r="AL136" s="24"/>
      <c r="AM136" s="24"/>
      <c r="AN136" s="24"/>
      <c r="AO136" s="24"/>
      <c r="AP136" s="24"/>
      <c r="AQ136" s="24"/>
      <c r="AR136" s="24"/>
      <c r="AS136" s="24"/>
      <c r="AT136" s="24">
        <v>3021.8</v>
      </c>
    </row>
    <row r="137" spans="1:46" x14ac:dyDescent="0.35">
      <c r="B137" t="s">
        <v>785</v>
      </c>
      <c r="C137" t="s">
        <v>43</v>
      </c>
      <c r="D137" s="24">
        <v>100</v>
      </c>
      <c r="E137" s="48">
        <v>-100</v>
      </c>
      <c r="F137" s="24">
        <v>0</v>
      </c>
      <c r="G137"/>
      <c r="O137" t="s">
        <v>568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>
        <v>6803</v>
      </c>
      <c r="AO137" s="24"/>
      <c r="AP137" s="24"/>
      <c r="AQ137" s="24"/>
      <c r="AR137" s="24"/>
      <c r="AS137" s="24">
        <v>6803</v>
      </c>
      <c r="AT137" s="24">
        <v>6803</v>
      </c>
    </row>
    <row r="138" spans="1:46" x14ac:dyDescent="0.35">
      <c r="B138" t="s">
        <v>786</v>
      </c>
      <c r="C138" t="s">
        <v>416</v>
      </c>
      <c r="D138" s="24">
        <v>10369.5</v>
      </c>
      <c r="E138" s="48"/>
      <c r="F138" s="24">
        <v>10369.5</v>
      </c>
      <c r="G138"/>
      <c r="O138" t="s">
        <v>570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>
        <v>1202.5</v>
      </c>
      <c r="AO138" s="24"/>
      <c r="AP138" s="24"/>
      <c r="AQ138" s="24"/>
      <c r="AR138" s="24"/>
      <c r="AS138" s="24">
        <v>1202.5</v>
      </c>
      <c r="AT138" s="24">
        <v>1202.5</v>
      </c>
    </row>
    <row r="139" spans="1:46" x14ac:dyDescent="0.35">
      <c r="B139" t="s">
        <v>788</v>
      </c>
      <c r="C139" t="s">
        <v>20</v>
      </c>
      <c r="D139" s="24">
        <v>7336</v>
      </c>
      <c r="E139" s="48">
        <v>-7336</v>
      </c>
      <c r="F139" s="24">
        <v>0</v>
      </c>
      <c r="G139"/>
      <c r="O139" t="s">
        <v>571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>
        <v>8486</v>
      </c>
      <c r="AO139" s="24"/>
      <c r="AP139" s="24"/>
      <c r="AQ139" s="24"/>
      <c r="AR139" s="24"/>
      <c r="AS139" s="24">
        <v>8486</v>
      </c>
      <c r="AT139" s="24">
        <v>8486</v>
      </c>
    </row>
    <row r="140" spans="1:46" x14ac:dyDescent="0.35">
      <c r="B140" t="s">
        <v>789</v>
      </c>
      <c r="C140" t="s">
        <v>416</v>
      </c>
      <c r="D140" s="24">
        <v>8417</v>
      </c>
      <c r="E140" s="48"/>
      <c r="F140" s="24">
        <v>8417</v>
      </c>
      <c r="G140"/>
      <c r="O140" t="s">
        <v>578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>
        <v>15108</v>
      </c>
      <c r="AO140" s="24"/>
      <c r="AP140" s="24"/>
      <c r="AQ140" s="24"/>
      <c r="AR140" s="24"/>
      <c r="AS140" s="24">
        <v>15108</v>
      </c>
      <c r="AT140" s="24">
        <v>15108</v>
      </c>
    </row>
    <row r="141" spans="1:46" x14ac:dyDescent="0.35">
      <c r="B141" t="s">
        <v>790</v>
      </c>
      <c r="C141" t="s">
        <v>499</v>
      </c>
      <c r="D141" s="24">
        <v>3484</v>
      </c>
      <c r="E141" s="48">
        <v>-3484</v>
      </c>
      <c r="F141" s="24">
        <v>0</v>
      </c>
      <c r="G141"/>
      <c r="O141" t="s">
        <v>611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>
        <v>1480</v>
      </c>
      <c r="AP141" s="24"/>
      <c r="AQ141" s="24"/>
      <c r="AR141" s="24"/>
      <c r="AS141" s="24">
        <v>1480</v>
      </c>
      <c r="AT141" s="24">
        <v>1480</v>
      </c>
    </row>
    <row r="142" spans="1:46" x14ac:dyDescent="0.35">
      <c r="B142" t="s">
        <v>792</v>
      </c>
      <c r="C142" t="s">
        <v>416</v>
      </c>
      <c r="D142" s="24">
        <v>13110</v>
      </c>
      <c r="E142" s="48"/>
      <c r="F142" s="24">
        <v>13110</v>
      </c>
      <c r="G142"/>
      <c r="O142" t="s">
        <v>709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>
        <v>15222</v>
      </c>
      <c r="AR142" s="24"/>
      <c r="AS142" s="24">
        <v>15222</v>
      </c>
      <c r="AT142" s="24">
        <v>15222</v>
      </c>
    </row>
    <row r="143" spans="1:46" x14ac:dyDescent="0.35">
      <c r="B143" t="s">
        <v>797</v>
      </c>
      <c r="C143" t="s">
        <v>793</v>
      </c>
      <c r="D143" s="24">
        <v>1239.5999999999999</v>
      </c>
      <c r="E143" s="48">
        <v>-1239.5999999999999</v>
      </c>
      <c r="F143" s="24">
        <v>0</v>
      </c>
      <c r="G143"/>
      <c r="O143" t="s">
        <v>804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>
        <v>10120</v>
      </c>
      <c r="AS143" s="24">
        <v>10120</v>
      </c>
      <c r="AT143" s="24">
        <v>10120</v>
      </c>
    </row>
    <row r="144" spans="1:46" x14ac:dyDescent="0.35">
      <c r="B144" t="s">
        <v>798</v>
      </c>
      <c r="C144" t="s">
        <v>416</v>
      </c>
      <c r="D144" s="24">
        <v>13110</v>
      </c>
      <c r="E144" s="48"/>
      <c r="F144" s="24">
        <v>13110</v>
      </c>
      <c r="G144"/>
      <c r="O144" t="s">
        <v>912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>
        <v>16536.699999999997</v>
      </c>
      <c r="AN144" s="24"/>
      <c r="AO144" s="24"/>
      <c r="AP144" s="24"/>
      <c r="AQ144" s="24"/>
      <c r="AR144" s="24"/>
      <c r="AS144" s="24">
        <v>16536.699999999997</v>
      </c>
      <c r="AT144" s="24">
        <v>16536.699999999997</v>
      </c>
    </row>
    <row r="145" spans="1:46" x14ac:dyDescent="0.35">
      <c r="B145" t="s">
        <v>799</v>
      </c>
      <c r="C145" t="s">
        <v>64</v>
      </c>
      <c r="D145" s="24">
        <v>14715</v>
      </c>
      <c r="E145" s="48">
        <v>-14715</v>
      </c>
      <c r="F145" s="24">
        <v>0</v>
      </c>
      <c r="G145"/>
      <c r="N145" s="23" t="s">
        <v>142</v>
      </c>
      <c r="O145" s="23"/>
      <c r="P145" s="25"/>
      <c r="Q145" s="25"/>
      <c r="R145" s="25"/>
      <c r="S145" s="25">
        <v>1836</v>
      </c>
      <c r="T145" s="25">
        <v>5340</v>
      </c>
      <c r="U145" s="25">
        <v>22852.799999999999</v>
      </c>
      <c r="V145" s="25">
        <v>19396.8</v>
      </c>
      <c r="W145" s="25"/>
      <c r="X145" s="25">
        <v>2860</v>
      </c>
      <c r="Y145" s="25">
        <v>52285.599999999999</v>
      </c>
      <c r="Z145" s="25"/>
      <c r="AA145" s="25">
        <v>16594.400000000001</v>
      </c>
      <c r="AB145" s="25"/>
      <c r="AC145" s="25"/>
      <c r="AD145" s="25">
        <v>15895.8</v>
      </c>
      <c r="AE145" s="25"/>
      <c r="AF145" s="25">
        <v>9111.2000000000007</v>
      </c>
      <c r="AG145" s="25">
        <v>30126.800000000003</v>
      </c>
      <c r="AH145" s="25"/>
      <c r="AI145" s="25">
        <v>14034.8</v>
      </c>
      <c r="AJ145" s="25">
        <v>85763.000000000015</v>
      </c>
      <c r="AK145" s="25"/>
      <c r="AL145" s="25"/>
      <c r="AM145" s="25">
        <v>16536.699999999997</v>
      </c>
      <c r="AN145" s="25">
        <v>31599.5</v>
      </c>
      <c r="AO145" s="25">
        <v>1480</v>
      </c>
      <c r="AP145" s="25"/>
      <c r="AQ145" s="25">
        <v>15222</v>
      </c>
      <c r="AR145" s="25">
        <v>10120</v>
      </c>
      <c r="AS145" s="25">
        <v>74958.2</v>
      </c>
      <c r="AT145" s="25">
        <v>213006.8</v>
      </c>
    </row>
    <row r="146" spans="1:46" x14ac:dyDescent="0.35">
      <c r="B146" t="s">
        <v>802</v>
      </c>
      <c r="C146" t="s">
        <v>416</v>
      </c>
      <c r="D146" s="24">
        <v>6750</v>
      </c>
      <c r="E146" s="48"/>
      <c r="F146" s="24">
        <v>6750</v>
      </c>
      <c r="G146"/>
      <c r="N146" t="s">
        <v>14</v>
      </c>
      <c r="O146" t="s">
        <v>11</v>
      </c>
      <c r="P146" s="24"/>
      <c r="Q146" s="24"/>
      <c r="R146" s="24">
        <v>2067</v>
      </c>
      <c r="S146" s="24"/>
      <c r="T146" s="24"/>
      <c r="U146" s="24"/>
      <c r="V146" s="24"/>
      <c r="W146" s="24"/>
      <c r="X146" s="24"/>
      <c r="Y146" s="24">
        <v>2067</v>
      </c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>
        <v>2067</v>
      </c>
    </row>
    <row r="147" spans="1:46" x14ac:dyDescent="0.35">
      <c r="B147" t="s">
        <v>803</v>
      </c>
      <c r="C147" t="s">
        <v>407</v>
      </c>
      <c r="D147" s="24">
        <v>6201.1</v>
      </c>
      <c r="E147" s="48">
        <v>-6201.1</v>
      </c>
      <c r="F147" s="24">
        <v>0</v>
      </c>
      <c r="G147"/>
      <c r="O147" t="s">
        <v>376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>
        <v>3432</v>
      </c>
      <c r="AB147" s="24"/>
      <c r="AC147" s="24"/>
      <c r="AD147" s="24"/>
      <c r="AE147" s="24"/>
      <c r="AF147" s="24"/>
      <c r="AG147" s="24"/>
      <c r="AH147" s="24"/>
      <c r="AI147" s="24"/>
      <c r="AJ147" s="24">
        <v>3432</v>
      </c>
      <c r="AK147" s="24"/>
      <c r="AL147" s="24"/>
      <c r="AM147" s="24"/>
      <c r="AN147" s="24"/>
      <c r="AO147" s="24"/>
      <c r="AP147" s="24"/>
      <c r="AQ147" s="24"/>
      <c r="AR147" s="24"/>
      <c r="AS147" s="24"/>
      <c r="AT147" s="24">
        <v>3432</v>
      </c>
    </row>
    <row r="148" spans="1:46" x14ac:dyDescent="0.35">
      <c r="B148" t="s">
        <v>804</v>
      </c>
      <c r="C148" t="s">
        <v>23</v>
      </c>
      <c r="D148" s="24">
        <v>10120</v>
      </c>
      <c r="E148" s="48"/>
      <c r="F148" s="24">
        <v>10120</v>
      </c>
      <c r="G148"/>
      <c r="N148" s="23" t="s">
        <v>143</v>
      </c>
      <c r="O148" s="23"/>
      <c r="P148" s="25"/>
      <c r="Q148" s="25"/>
      <c r="R148" s="25">
        <v>2067</v>
      </c>
      <c r="S148" s="25"/>
      <c r="T148" s="25"/>
      <c r="U148" s="25"/>
      <c r="V148" s="25"/>
      <c r="W148" s="25"/>
      <c r="X148" s="25"/>
      <c r="Y148" s="25">
        <v>2067</v>
      </c>
      <c r="Z148" s="25"/>
      <c r="AA148" s="25">
        <v>3432</v>
      </c>
      <c r="AB148" s="25"/>
      <c r="AC148" s="25"/>
      <c r="AD148" s="25"/>
      <c r="AE148" s="25"/>
      <c r="AF148" s="25"/>
      <c r="AG148" s="25"/>
      <c r="AH148" s="25"/>
      <c r="AI148" s="25"/>
      <c r="AJ148" s="25">
        <v>3432</v>
      </c>
      <c r="AK148" s="25"/>
      <c r="AL148" s="25"/>
      <c r="AM148" s="25"/>
      <c r="AN148" s="25"/>
      <c r="AO148" s="25"/>
      <c r="AP148" s="25"/>
      <c r="AQ148" s="25"/>
      <c r="AR148" s="25"/>
      <c r="AS148" s="25"/>
      <c r="AT148" s="25">
        <v>5499</v>
      </c>
    </row>
    <row r="149" spans="1:46" x14ac:dyDescent="0.35">
      <c r="B149" t="s">
        <v>805</v>
      </c>
      <c r="C149" t="s">
        <v>416</v>
      </c>
      <c r="D149" s="24">
        <v>14068</v>
      </c>
      <c r="E149" s="48"/>
      <c r="F149" s="24">
        <v>14068</v>
      </c>
      <c r="G149"/>
      <c r="N149" t="s">
        <v>54</v>
      </c>
      <c r="O149" t="s">
        <v>52</v>
      </c>
      <c r="P149" s="24"/>
      <c r="Q149" s="24"/>
      <c r="R149" s="24"/>
      <c r="S149" s="24"/>
      <c r="T149" s="24">
        <v>1452</v>
      </c>
      <c r="U149" s="24"/>
      <c r="V149" s="24"/>
      <c r="W149" s="24"/>
      <c r="X149" s="24"/>
      <c r="Y149" s="24">
        <v>1452</v>
      </c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>
        <v>1452</v>
      </c>
    </row>
    <row r="150" spans="1:46" x14ac:dyDescent="0.35">
      <c r="B150" t="s">
        <v>806</v>
      </c>
      <c r="C150" t="s">
        <v>499</v>
      </c>
      <c r="D150" s="24">
        <v>3241</v>
      </c>
      <c r="E150" s="48"/>
      <c r="F150" s="24">
        <v>3241</v>
      </c>
      <c r="G150"/>
      <c r="O150" t="s">
        <v>68</v>
      </c>
      <c r="P150" s="24"/>
      <c r="Q150" s="24"/>
      <c r="R150" s="24"/>
      <c r="S150" s="24"/>
      <c r="T150" s="24"/>
      <c r="U150" s="24">
        <v>3968</v>
      </c>
      <c r="V150" s="24"/>
      <c r="W150" s="24"/>
      <c r="X150" s="24"/>
      <c r="Y150" s="24">
        <v>3968</v>
      </c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>
        <v>3968</v>
      </c>
    </row>
    <row r="151" spans="1:46" x14ac:dyDescent="0.35">
      <c r="A151" s="23" t="s">
        <v>336</v>
      </c>
      <c r="B151" s="23"/>
      <c r="C151" s="23"/>
      <c r="D151" s="25">
        <v>161862.6</v>
      </c>
      <c r="E151" s="49">
        <v>-48484.2</v>
      </c>
      <c r="F151" s="25">
        <v>113378.4</v>
      </c>
      <c r="G151"/>
      <c r="O151" t="s">
        <v>175</v>
      </c>
      <c r="P151" s="24"/>
      <c r="Q151" s="24"/>
      <c r="R151" s="24"/>
      <c r="S151" s="24"/>
      <c r="T151" s="24"/>
      <c r="U151" s="24"/>
      <c r="V151" s="24"/>
      <c r="W151" s="24">
        <v>2612</v>
      </c>
      <c r="X151" s="24"/>
      <c r="Y151" s="24">
        <v>2612</v>
      </c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>
        <v>2612</v>
      </c>
    </row>
    <row r="152" spans="1:46" x14ac:dyDescent="0.35">
      <c r="A152" t="s">
        <v>135</v>
      </c>
      <c r="D152" s="24">
        <v>930684</v>
      </c>
      <c r="E152" s="48">
        <v>-514364.49999999988</v>
      </c>
      <c r="F152" s="24">
        <v>416319.50000000006</v>
      </c>
      <c r="G152"/>
      <c r="O152" t="s">
        <v>188</v>
      </c>
      <c r="P152" s="24"/>
      <c r="Q152" s="24"/>
      <c r="R152" s="24"/>
      <c r="S152" s="24"/>
      <c r="T152" s="24"/>
      <c r="U152" s="24"/>
      <c r="V152" s="24"/>
      <c r="W152" s="24">
        <v>1050</v>
      </c>
      <c r="X152" s="24"/>
      <c r="Y152" s="24">
        <v>1050</v>
      </c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>
        <v>1050</v>
      </c>
    </row>
    <row r="153" spans="1:46" x14ac:dyDescent="0.35">
      <c r="E153"/>
      <c r="F153"/>
      <c r="G153"/>
      <c r="O153" t="s">
        <v>281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>
        <v>1200</v>
      </c>
      <c r="AG153" s="24"/>
      <c r="AH153" s="24"/>
      <c r="AI153" s="24"/>
      <c r="AJ153" s="24">
        <v>1200</v>
      </c>
      <c r="AK153" s="24"/>
      <c r="AL153" s="24"/>
      <c r="AM153" s="24"/>
      <c r="AN153" s="24"/>
      <c r="AO153" s="24"/>
      <c r="AP153" s="24"/>
      <c r="AQ153" s="24"/>
      <c r="AR153" s="24"/>
      <c r="AS153" s="24"/>
      <c r="AT153" s="24">
        <v>1200</v>
      </c>
    </row>
    <row r="154" spans="1:46" x14ac:dyDescent="0.35">
      <c r="E154"/>
      <c r="F154"/>
      <c r="G154"/>
      <c r="O154" t="s">
        <v>448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>
        <v>3362</v>
      </c>
      <c r="AC154" s="24"/>
      <c r="AD154" s="24"/>
      <c r="AE154" s="24"/>
      <c r="AF154" s="24"/>
      <c r="AG154" s="24"/>
      <c r="AH154" s="24"/>
      <c r="AI154" s="24"/>
      <c r="AJ154" s="24">
        <v>3362</v>
      </c>
      <c r="AK154" s="24"/>
      <c r="AL154" s="24"/>
      <c r="AM154" s="24"/>
      <c r="AN154" s="24"/>
      <c r="AO154" s="24"/>
      <c r="AP154" s="24"/>
      <c r="AQ154" s="24"/>
      <c r="AR154" s="24"/>
      <c r="AS154" s="24"/>
      <c r="AT154" s="24">
        <v>3362</v>
      </c>
    </row>
    <row r="155" spans="1:46" x14ac:dyDescent="0.35">
      <c r="E155"/>
      <c r="F155"/>
      <c r="G155"/>
      <c r="O155" t="s">
        <v>451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>
        <v>510</v>
      </c>
      <c r="AC155" s="24"/>
      <c r="AD155" s="24"/>
      <c r="AE155" s="24"/>
      <c r="AF155" s="24"/>
      <c r="AG155" s="24"/>
      <c r="AH155" s="24"/>
      <c r="AI155" s="24"/>
      <c r="AJ155" s="24">
        <v>510</v>
      </c>
      <c r="AK155" s="24"/>
      <c r="AL155" s="24"/>
      <c r="AM155" s="24"/>
      <c r="AN155" s="24"/>
      <c r="AO155" s="24"/>
      <c r="AP155" s="24"/>
      <c r="AQ155" s="24"/>
      <c r="AR155" s="24"/>
      <c r="AS155" s="24"/>
      <c r="AT155" s="24">
        <v>510</v>
      </c>
    </row>
    <row r="156" spans="1:46" x14ac:dyDescent="0.35">
      <c r="E156"/>
      <c r="F156"/>
      <c r="G156"/>
      <c r="O156" t="s">
        <v>492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>
        <v>3496</v>
      </c>
      <c r="AD156" s="24"/>
      <c r="AE156" s="24"/>
      <c r="AF156" s="24"/>
      <c r="AG156" s="24"/>
      <c r="AH156" s="24"/>
      <c r="AI156" s="24"/>
      <c r="AJ156" s="24">
        <v>3496</v>
      </c>
      <c r="AK156" s="24"/>
      <c r="AL156" s="24"/>
      <c r="AM156" s="24"/>
      <c r="AN156" s="24"/>
      <c r="AO156" s="24"/>
      <c r="AP156" s="24"/>
      <c r="AQ156" s="24"/>
      <c r="AR156" s="24"/>
      <c r="AS156" s="24"/>
      <c r="AT156" s="24">
        <v>3496</v>
      </c>
    </row>
    <row r="157" spans="1:46" x14ac:dyDescent="0.35">
      <c r="E157"/>
      <c r="F157"/>
      <c r="G157"/>
      <c r="N157" s="23" t="s">
        <v>144</v>
      </c>
      <c r="O157" s="23"/>
      <c r="P157" s="25"/>
      <c r="Q157" s="25"/>
      <c r="R157" s="25"/>
      <c r="S157" s="25"/>
      <c r="T157" s="25">
        <v>1452</v>
      </c>
      <c r="U157" s="25">
        <v>3968</v>
      </c>
      <c r="V157" s="25"/>
      <c r="W157" s="25">
        <v>3662</v>
      </c>
      <c r="X157" s="25"/>
      <c r="Y157" s="25">
        <v>9082</v>
      </c>
      <c r="Z157" s="25"/>
      <c r="AA157" s="25"/>
      <c r="AB157" s="25">
        <v>3872</v>
      </c>
      <c r="AC157" s="25">
        <v>3496</v>
      </c>
      <c r="AD157" s="25"/>
      <c r="AE157" s="25"/>
      <c r="AF157" s="25">
        <v>1200</v>
      </c>
      <c r="AG157" s="25"/>
      <c r="AH157" s="25"/>
      <c r="AI157" s="25"/>
      <c r="AJ157" s="25">
        <v>8568</v>
      </c>
      <c r="AK157" s="25"/>
      <c r="AL157" s="25"/>
      <c r="AM157" s="25"/>
      <c r="AN157" s="25"/>
      <c r="AO157" s="25"/>
      <c r="AP157" s="25"/>
      <c r="AQ157" s="25"/>
      <c r="AR157" s="25"/>
      <c r="AS157" s="25"/>
      <c r="AT157" s="25">
        <v>17650</v>
      </c>
    </row>
    <row r="158" spans="1:46" x14ac:dyDescent="0.35">
      <c r="E158"/>
      <c r="F158"/>
      <c r="G158"/>
      <c r="N158" t="s">
        <v>64</v>
      </c>
      <c r="O158" t="s">
        <v>62</v>
      </c>
      <c r="P158" s="24"/>
      <c r="Q158" s="24"/>
      <c r="R158" s="24"/>
      <c r="S158" s="24"/>
      <c r="T158" s="24">
        <v>6734</v>
      </c>
      <c r="U158" s="24"/>
      <c r="V158" s="24"/>
      <c r="W158" s="24"/>
      <c r="X158" s="24"/>
      <c r="Y158" s="24">
        <v>6734</v>
      </c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>
        <v>6734</v>
      </c>
    </row>
    <row r="159" spans="1:46" x14ac:dyDescent="0.35">
      <c r="E159"/>
      <c r="F159"/>
      <c r="G159"/>
      <c r="O159" t="s">
        <v>106</v>
      </c>
      <c r="P159" s="24"/>
      <c r="Q159" s="24"/>
      <c r="R159" s="24"/>
      <c r="S159" s="24"/>
      <c r="T159" s="24"/>
      <c r="U159" s="24">
        <v>8123</v>
      </c>
      <c r="V159" s="24"/>
      <c r="W159" s="24"/>
      <c r="X159" s="24"/>
      <c r="Y159" s="24">
        <v>8123</v>
      </c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>
        <v>8123</v>
      </c>
    </row>
    <row r="160" spans="1:46" x14ac:dyDescent="0.35">
      <c r="E160"/>
      <c r="F160"/>
      <c r="G160"/>
      <c r="O160" t="s">
        <v>131</v>
      </c>
      <c r="P160" s="24"/>
      <c r="Q160" s="24"/>
      <c r="R160" s="24"/>
      <c r="S160" s="24"/>
      <c r="T160" s="24"/>
      <c r="U160" s="24"/>
      <c r="V160" s="24">
        <v>8123</v>
      </c>
      <c r="W160" s="24"/>
      <c r="X160" s="24"/>
      <c r="Y160" s="24">
        <v>8123</v>
      </c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>
        <v>8123</v>
      </c>
    </row>
    <row r="161" spans="5:46" x14ac:dyDescent="0.35">
      <c r="E161"/>
      <c r="F161"/>
      <c r="G161"/>
      <c r="O161" t="s">
        <v>172</v>
      </c>
      <c r="P161" s="24"/>
      <c r="Q161" s="24"/>
      <c r="R161" s="24"/>
      <c r="S161" s="24"/>
      <c r="T161" s="24"/>
      <c r="U161" s="24"/>
      <c r="V161" s="24"/>
      <c r="W161" s="24">
        <v>9296</v>
      </c>
      <c r="X161" s="24"/>
      <c r="Y161" s="24">
        <v>9296</v>
      </c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>
        <v>9296</v>
      </c>
    </row>
    <row r="162" spans="5:46" x14ac:dyDescent="0.35">
      <c r="E162"/>
      <c r="F162"/>
      <c r="G162"/>
      <c r="O162" t="s">
        <v>189</v>
      </c>
      <c r="P162" s="24"/>
      <c r="Q162" s="24"/>
      <c r="R162" s="24"/>
      <c r="S162" s="24"/>
      <c r="T162" s="24"/>
      <c r="U162" s="24"/>
      <c r="V162" s="24"/>
      <c r="W162" s="24">
        <v>7775</v>
      </c>
      <c r="X162" s="24"/>
      <c r="Y162" s="24">
        <v>7775</v>
      </c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>
        <v>7775</v>
      </c>
    </row>
    <row r="163" spans="5:46" x14ac:dyDescent="0.35">
      <c r="E163"/>
      <c r="F163"/>
      <c r="G163"/>
      <c r="O163" t="s">
        <v>205</v>
      </c>
      <c r="P163" s="24"/>
      <c r="Q163" s="24"/>
      <c r="R163" s="24"/>
      <c r="S163" s="24"/>
      <c r="T163" s="24"/>
      <c r="U163" s="24"/>
      <c r="V163" s="24"/>
      <c r="W163" s="24">
        <v>275</v>
      </c>
      <c r="X163" s="24"/>
      <c r="Y163" s="24">
        <v>275</v>
      </c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>
        <v>275</v>
      </c>
    </row>
    <row r="164" spans="5:46" x14ac:dyDescent="0.35">
      <c r="E164"/>
      <c r="F164"/>
      <c r="G164"/>
      <c r="O164" t="s">
        <v>222</v>
      </c>
      <c r="P164" s="24"/>
      <c r="Q164" s="24"/>
      <c r="R164" s="24"/>
      <c r="S164" s="24"/>
      <c r="T164" s="24"/>
      <c r="U164" s="24"/>
      <c r="V164" s="24"/>
      <c r="W164" s="24"/>
      <c r="X164" s="24">
        <v>10120</v>
      </c>
      <c r="Y164" s="24">
        <v>10120</v>
      </c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>
        <v>10120</v>
      </c>
    </row>
    <row r="165" spans="5:46" x14ac:dyDescent="0.35">
      <c r="E165"/>
      <c r="F165"/>
      <c r="G165"/>
      <c r="O165" t="s">
        <v>244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>
        <v>0</v>
      </c>
      <c r="AF165" s="24"/>
      <c r="AG165" s="24"/>
      <c r="AH165" s="24"/>
      <c r="AI165" s="24"/>
      <c r="AJ165" s="24">
        <v>0</v>
      </c>
      <c r="AK165" s="24"/>
      <c r="AL165" s="24"/>
      <c r="AM165" s="24"/>
      <c r="AN165" s="24"/>
      <c r="AO165" s="24"/>
      <c r="AP165" s="24"/>
      <c r="AQ165" s="24"/>
      <c r="AR165" s="24"/>
      <c r="AS165" s="24"/>
      <c r="AT165" s="24">
        <v>0</v>
      </c>
    </row>
    <row r="166" spans="5:46" x14ac:dyDescent="0.35">
      <c r="E166"/>
      <c r="F166"/>
      <c r="G166"/>
      <c r="O166" t="s">
        <v>259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>
        <v>10310</v>
      </c>
      <c r="AF166" s="24"/>
      <c r="AG166" s="24"/>
      <c r="AH166" s="24"/>
      <c r="AI166" s="24"/>
      <c r="AJ166" s="24">
        <v>10310</v>
      </c>
      <c r="AK166" s="24"/>
      <c r="AL166" s="24"/>
      <c r="AM166" s="24"/>
      <c r="AN166" s="24"/>
      <c r="AO166" s="24"/>
      <c r="AP166" s="24"/>
      <c r="AQ166" s="24"/>
      <c r="AR166" s="24"/>
      <c r="AS166" s="24"/>
      <c r="AT166" s="24">
        <v>10310</v>
      </c>
    </row>
    <row r="167" spans="5:46" x14ac:dyDescent="0.35">
      <c r="E167"/>
      <c r="F167"/>
      <c r="G167"/>
      <c r="O167" t="s">
        <v>326</v>
      </c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>
        <v>10075</v>
      </c>
      <c r="AH167" s="24"/>
      <c r="AI167" s="24"/>
      <c r="AJ167" s="24">
        <v>10075</v>
      </c>
      <c r="AK167" s="24"/>
      <c r="AL167" s="24"/>
      <c r="AM167" s="24"/>
      <c r="AN167" s="24"/>
      <c r="AO167" s="24"/>
      <c r="AP167" s="24"/>
      <c r="AQ167" s="24"/>
      <c r="AR167" s="24"/>
      <c r="AS167" s="24"/>
      <c r="AT167" s="24">
        <v>10075</v>
      </c>
    </row>
    <row r="168" spans="5:46" x14ac:dyDescent="0.35">
      <c r="E168"/>
      <c r="F168"/>
      <c r="G168"/>
      <c r="O168" t="s">
        <v>332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>
        <v>12101.6</v>
      </c>
      <c r="AI168" s="24"/>
      <c r="AJ168" s="24">
        <v>12101.6</v>
      </c>
      <c r="AK168" s="24"/>
      <c r="AL168" s="24"/>
      <c r="AM168" s="24"/>
      <c r="AN168" s="24"/>
      <c r="AO168" s="24"/>
      <c r="AP168" s="24"/>
      <c r="AQ168" s="24"/>
      <c r="AR168" s="24"/>
      <c r="AS168" s="24"/>
      <c r="AT168" s="24">
        <v>12101.6</v>
      </c>
    </row>
    <row r="169" spans="5:46" x14ac:dyDescent="0.35">
      <c r="E169"/>
      <c r="F169"/>
      <c r="G169"/>
      <c r="O169" t="s">
        <v>337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>
        <v>11585</v>
      </c>
      <c r="AI169" s="24"/>
      <c r="AJ169" s="24">
        <v>11585</v>
      </c>
      <c r="AK169" s="24"/>
      <c r="AL169" s="24"/>
      <c r="AM169" s="24"/>
      <c r="AN169" s="24"/>
      <c r="AO169" s="24"/>
      <c r="AP169" s="24"/>
      <c r="AQ169" s="24"/>
      <c r="AR169" s="24"/>
      <c r="AS169" s="24"/>
      <c r="AT169" s="24">
        <v>11585</v>
      </c>
    </row>
    <row r="170" spans="5:46" x14ac:dyDescent="0.35">
      <c r="E170"/>
      <c r="F170"/>
      <c r="G170"/>
      <c r="O170" t="s">
        <v>361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>
        <v>6952</v>
      </c>
      <c r="AA170" s="24"/>
      <c r="AB170" s="24"/>
      <c r="AC170" s="24"/>
      <c r="AD170" s="24"/>
      <c r="AE170" s="24"/>
      <c r="AF170" s="24"/>
      <c r="AG170" s="24"/>
      <c r="AH170" s="24"/>
      <c r="AI170" s="24"/>
      <c r="AJ170" s="24">
        <v>6952</v>
      </c>
      <c r="AK170" s="24"/>
      <c r="AL170" s="24"/>
      <c r="AM170" s="24"/>
      <c r="AN170" s="24"/>
      <c r="AO170" s="24"/>
      <c r="AP170" s="24"/>
      <c r="AQ170" s="24"/>
      <c r="AR170" s="24"/>
      <c r="AS170" s="24"/>
      <c r="AT170" s="24">
        <v>6952</v>
      </c>
    </row>
    <row r="171" spans="5:46" x14ac:dyDescent="0.35">
      <c r="E171"/>
      <c r="F171"/>
      <c r="G171"/>
      <c r="O171" t="s">
        <v>364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>
        <v>930</v>
      </c>
      <c r="AA171" s="24"/>
      <c r="AB171" s="24"/>
      <c r="AC171" s="24"/>
      <c r="AD171" s="24"/>
      <c r="AE171" s="24"/>
      <c r="AF171" s="24"/>
      <c r="AG171" s="24"/>
      <c r="AH171" s="24"/>
      <c r="AI171" s="24"/>
      <c r="AJ171" s="24">
        <v>930</v>
      </c>
      <c r="AK171" s="24"/>
      <c r="AL171" s="24"/>
      <c r="AM171" s="24"/>
      <c r="AN171" s="24"/>
      <c r="AO171" s="24"/>
      <c r="AP171" s="24"/>
      <c r="AQ171" s="24"/>
      <c r="AR171" s="24"/>
      <c r="AS171" s="24"/>
      <c r="AT171" s="24">
        <v>930</v>
      </c>
    </row>
    <row r="172" spans="5:46" x14ac:dyDescent="0.35">
      <c r="E172"/>
      <c r="F172"/>
      <c r="G172"/>
      <c r="O172" t="s">
        <v>378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>
        <v>14208</v>
      </c>
      <c r="AB172" s="24"/>
      <c r="AC172" s="24"/>
      <c r="AD172" s="24"/>
      <c r="AE172" s="24"/>
      <c r="AF172" s="24"/>
      <c r="AG172" s="24"/>
      <c r="AH172" s="24"/>
      <c r="AI172" s="24"/>
      <c r="AJ172" s="24">
        <v>14208</v>
      </c>
      <c r="AK172" s="24"/>
      <c r="AL172" s="24"/>
      <c r="AM172" s="24"/>
      <c r="AN172" s="24"/>
      <c r="AO172" s="24"/>
      <c r="AP172" s="24"/>
      <c r="AQ172" s="24"/>
      <c r="AR172" s="24"/>
      <c r="AS172" s="24"/>
      <c r="AT172" s="24">
        <v>14208</v>
      </c>
    </row>
    <row r="173" spans="5:46" x14ac:dyDescent="0.35">
      <c r="E173"/>
      <c r="F173"/>
      <c r="G173"/>
      <c r="O173" t="s">
        <v>409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>
        <v>12121</v>
      </c>
      <c r="AC173" s="24"/>
      <c r="AD173" s="24"/>
      <c r="AE173" s="24"/>
      <c r="AF173" s="24"/>
      <c r="AG173" s="24"/>
      <c r="AH173" s="24"/>
      <c r="AI173" s="24"/>
      <c r="AJ173" s="24">
        <v>12121</v>
      </c>
      <c r="AK173" s="24"/>
      <c r="AL173" s="24"/>
      <c r="AM173" s="24"/>
      <c r="AN173" s="24"/>
      <c r="AO173" s="24"/>
      <c r="AP173" s="24"/>
      <c r="AQ173" s="24"/>
      <c r="AR173" s="24"/>
      <c r="AS173" s="24"/>
      <c r="AT173" s="24">
        <v>12121</v>
      </c>
    </row>
    <row r="174" spans="5:46" x14ac:dyDescent="0.35">
      <c r="E174"/>
      <c r="F174"/>
      <c r="G174"/>
      <c r="O174" t="s">
        <v>453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>
        <v>13723.8</v>
      </c>
      <c r="AC174" s="24"/>
      <c r="AD174" s="24"/>
      <c r="AE174" s="24"/>
      <c r="AF174" s="24"/>
      <c r="AG174" s="24"/>
      <c r="AH174" s="24"/>
      <c r="AI174" s="24"/>
      <c r="AJ174" s="24">
        <v>13723.8</v>
      </c>
      <c r="AK174" s="24"/>
      <c r="AL174" s="24"/>
      <c r="AM174" s="24"/>
      <c r="AN174" s="24"/>
      <c r="AO174" s="24"/>
      <c r="AP174" s="24"/>
      <c r="AQ174" s="24"/>
      <c r="AR174" s="24"/>
      <c r="AS174" s="24"/>
      <c r="AT174" s="24">
        <v>13723.8</v>
      </c>
    </row>
    <row r="175" spans="5:46" x14ac:dyDescent="0.35">
      <c r="E175"/>
      <c r="F175"/>
      <c r="G175"/>
      <c r="O175" t="s">
        <v>456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>
        <v>10019.200000000001</v>
      </c>
      <c r="AC175" s="24"/>
      <c r="AD175" s="24"/>
      <c r="AE175" s="24"/>
      <c r="AF175" s="24"/>
      <c r="AG175" s="24"/>
      <c r="AH175" s="24"/>
      <c r="AI175" s="24"/>
      <c r="AJ175" s="24">
        <v>10019.200000000001</v>
      </c>
      <c r="AK175" s="24"/>
      <c r="AL175" s="24"/>
      <c r="AM175" s="24"/>
      <c r="AN175" s="24"/>
      <c r="AO175" s="24"/>
      <c r="AP175" s="24"/>
      <c r="AQ175" s="24"/>
      <c r="AR175" s="24"/>
      <c r="AS175" s="24"/>
      <c r="AT175" s="24">
        <v>10019.200000000001</v>
      </c>
    </row>
    <row r="176" spans="5:46" x14ac:dyDescent="0.35">
      <c r="E176"/>
      <c r="F176"/>
      <c r="G176"/>
      <c r="O176" t="s">
        <v>467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>
        <v>2135</v>
      </c>
      <c r="AD176" s="24"/>
      <c r="AE176" s="24"/>
      <c r="AF176" s="24"/>
      <c r="AG176" s="24"/>
      <c r="AH176" s="24"/>
      <c r="AI176" s="24"/>
      <c r="AJ176" s="24">
        <v>2135</v>
      </c>
      <c r="AK176" s="24"/>
      <c r="AL176" s="24"/>
      <c r="AM176" s="24"/>
      <c r="AN176" s="24"/>
      <c r="AO176" s="24"/>
      <c r="AP176" s="24"/>
      <c r="AQ176" s="24"/>
      <c r="AR176" s="24"/>
      <c r="AS176" s="24"/>
      <c r="AT176" s="24">
        <v>2135</v>
      </c>
    </row>
    <row r="177" spans="5:46" x14ac:dyDescent="0.35">
      <c r="E177"/>
      <c r="F177"/>
      <c r="G177"/>
      <c r="O177" t="s">
        <v>472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>
        <v>14253</v>
      </c>
      <c r="AD177" s="24"/>
      <c r="AE177" s="24"/>
      <c r="AF177" s="24"/>
      <c r="AG177" s="24"/>
      <c r="AH177" s="24"/>
      <c r="AI177" s="24"/>
      <c r="AJ177" s="24">
        <v>14253</v>
      </c>
      <c r="AK177" s="24"/>
      <c r="AL177" s="24"/>
      <c r="AM177" s="24"/>
      <c r="AN177" s="24"/>
      <c r="AO177" s="24"/>
      <c r="AP177" s="24"/>
      <c r="AQ177" s="24"/>
      <c r="AR177" s="24"/>
      <c r="AS177" s="24"/>
      <c r="AT177" s="24">
        <v>14253</v>
      </c>
    </row>
    <row r="178" spans="5:46" x14ac:dyDescent="0.35">
      <c r="E178"/>
      <c r="F178"/>
      <c r="G178"/>
      <c r="O178" t="s">
        <v>515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>
        <v>12144</v>
      </c>
      <c r="AE178" s="24"/>
      <c r="AF178" s="24"/>
      <c r="AG178" s="24"/>
      <c r="AH178" s="24"/>
      <c r="AI178" s="24"/>
      <c r="AJ178" s="24">
        <v>12144</v>
      </c>
      <c r="AK178" s="24"/>
      <c r="AL178" s="24"/>
      <c r="AM178" s="24"/>
      <c r="AN178" s="24"/>
      <c r="AO178" s="24"/>
      <c r="AP178" s="24"/>
      <c r="AQ178" s="24"/>
      <c r="AR178" s="24"/>
      <c r="AS178" s="24"/>
      <c r="AT178" s="24">
        <v>12144</v>
      </c>
    </row>
    <row r="179" spans="5:46" x14ac:dyDescent="0.35">
      <c r="E179"/>
      <c r="F179"/>
      <c r="G179"/>
      <c r="O179" t="s">
        <v>544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>
        <v>10120</v>
      </c>
      <c r="AE179" s="24"/>
      <c r="AF179" s="24"/>
      <c r="AG179" s="24"/>
      <c r="AH179" s="24"/>
      <c r="AI179" s="24"/>
      <c r="AJ179" s="24">
        <v>10120</v>
      </c>
      <c r="AK179" s="24"/>
      <c r="AL179" s="24"/>
      <c r="AM179" s="24"/>
      <c r="AN179" s="24"/>
      <c r="AO179" s="24"/>
      <c r="AP179" s="24"/>
      <c r="AQ179" s="24"/>
      <c r="AR179" s="24"/>
      <c r="AS179" s="24"/>
      <c r="AT179" s="24">
        <v>10120</v>
      </c>
    </row>
    <row r="180" spans="5:46" x14ac:dyDescent="0.35">
      <c r="E180"/>
      <c r="F180"/>
      <c r="G180"/>
      <c r="O180" t="s">
        <v>561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>
        <v>15346</v>
      </c>
      <c r="AO180" s="24"/>
      <c r="AP180" s="24"/>
      <c r="AQ180" s="24"/>
      <c r="AR180" s="24"/>
      <c r="AS180" s="24">
        <v>15346</v>
      </c>
      <c r="AT180" s="24">
        <v>15346</v>
      </c>
    </row>
    <row r="181" spans="5:46" x14ac:dyDescent="0.35">
      <c r="E181"/>
      <c r="F181"/>
      <c r="G181"/>
      <c r="O181" t="s">
        <v>576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>
        <v>13474</v>
      </c>
      <c r="AO181" s="24"/>
      <c r="AP181" s="24"/>
      <c r="AQ181" s="24"/>
      <c r="AR181" s="24"/>
      <c r="AS181" s="24">
        <v>13474</v>
      </c>
      <c r="AT181" s="24">
        <v>13474</v>
      </c>
    </row>
    <row r="182" spans="5:46" x14ac:dyDescent="0.35">
      <c r="E182"/>
      <c r="F182"/>
      <c r="G182"/>
      <c r="O182" t="s">
        <v>612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>
        <v>14395</v>
      </c>
      <c r="AP182" s="24"/>
      <c r="AQ182" s="24"/>
      <c r="AR182" s="24"/>
      <c r="AS182" s="24">
        <v>14395</v>
      </c>
      <c r="AT182" s="24">
        <v>14395</v>
      </c>
    </row>
    <row r="183" spans="5:46" x14ac:dyDescent="0.35">
      <c r="E183"/>
      <c r="F183"/>
      <c r="G183"/>
      <c r="O183" t="s">
        <v>644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>
        <v>15280</v>
      </c>
      <c r="AQ183" s="24"/>
      <c r="AR183" s="24"/>
      <c r="AS183" s="24">
        <v>15280</v>
      </c>
      <c r="AT183" s="24">
        <v>15280</v>
      </c>
    </row>
    <row r="184" spans="5:46" x14ac:dyDescent="0.35">
      <c r="E184"/>
      <c r="F184"/>
      <c r="G184"/>
      <c r="O184" t="s">
        <v>656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>
        <v>14185</v>
      </c>
      <c r="AQ184" s="24"/>
      <c r="AR184" s="24"/>
      <c r="AS184" s="24">
        <v>14185</v>
      </c>
      <c r="AT184" s="24">
        <v>14185</v>
      </c>
    </row>
    <row r="185" spans="5:46" x14ac:dyDescent="0.35">
      <c r="E185"/>
      <c r="F185"/>
      <c r="G185"/>
      <c r="O185" t="s">
        <v>732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>
        <v>11160</v>
      </c>
      <c r="AR185" s="24"/>
      <c r="AS185" s="24">
        <v>11160</v>
      </c>
      <c r="AT185" s="24">
        <v>11160</v>
      </c>
    </row>
    <row r="186" spans="5:46" x14ac:dyDescent="0.35">
      <c r="E186"/>
      <c r="F186"/>
      <c r="G186"/>
      <c r="O186" t="s">
        <v>799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>
        <v>14715</v>
      </c>
      <c r="AS186" s="24">
        <v>14715</v>
      </c>
      <c r="AT186" s="24">
        <v>14715</v>
      </c>
    </row>
    <row r="187" spans="5:46" x14ac:dyDescent="0.35">
      <c r="E187"/>
      <c r="F187"/>
      <c r="G187"/>
      <c r="O187" t="s">
        <v>840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>
        <v>12690</v>
      </c>
      <c r="AL187" s="24"/>
      <c r="AM187" s="24"/>
      <c r="AN187" s="24"/>
      <c r="AO187" s="24"/>
      <c r="AP187" s="24"/>
      <c r="AQ187" s="24"/>
      <c r="AR187" s="24"/>
      <c r="AS187" s="24">
        <v>12690</v>
      </c>
      <c r="AT187" s="24">
        <v>12690</v>
      </c>
    </row>
    <row r="188" spans="5:46" x14ac:dyDescent="0.35">
      <c r="E188"/>
      <c r="F188"/>
      <c r="G188"/>
      <c r="O188" t="s">
        <v>856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>
        <v>18515</v>
      </c>
      <c r="AL188" s="24"/>
      <c r="AM188" s="24"/>
      <c r="AN188" s="24"/>
      <c r="AO188" s="24"/>
      <c r="AP188" s="24"/>
      <c r="AQ188" s="24"/>
      <c r="AR188" s="24"/>
      <c r="AS188" s="24">
        <v>18515</v>
      </c>
      <c r="AT188" s="24">
        <v>18515</v>
      </c>
    </row>
    <row r="189" spans="5:46" x14ac:dyDescent="0.35">
      <c r="E189"/>
      <c r="F189"/>
      <c r="G189"/>
      <c r="O189" t="s">
        <v>879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>
        <v>13445</v>
      </c>
      <c r="AM189" s="24"/>
      <c r="AN189" s="24"/>
      <c r="AO189" s="24"/>
      <c r="AP189" s="24"/>
      <c r="AQ189" s="24"/>
      <c r="AR189" s="24"/>
      <c r="AS189" s="24">
        <v>13445</v>
      </c>
      <c r="AT189" s="24">
        <v>13445</v>
      </c>
    </row>
    <row r="190" spans="5:46" x14ac:dyDescent="0.35">
      <c r="E190"/>
      <c r="F190"/>
      <c r="G190"/>
      <c r="O190" t="s">
        <v>922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>
        <v>15671</v>
      </c>
      <c r="AN190" s="24"/>
      <c r="AO190" s="24"/>
      <c r="AP190" s="24"/>
      <c r="AQ190" s="24"/>
      <c r="AR190" s="24"/>
      <c r="AS190" s="24">
        <v>15671</v>
      </c>
      <c r="AT190" s="24">
        <v>15671</v>
      </c>
    </row>
    <row r="191" spans="5:46" x14ac:dyDescent="0.35">
      <c r="E191"/>
      <c r="F191"/>
      <c r="G191"/>
      <c r="N191" s="23" t="s">
        <v>209</v>
      </c>
      <c r="O191" s="23"/>
      <c r="P191" s="25"/>
      <c r="Q191" s="25"/>
      <c r="R191" s="25"/>
      <c r="S191" s="25"/>
      <c r="T191" s="25">
        <v>6734</v>
      </c>
      <c r="U191" s="25">
        <v>8123</v>
      </c>
      <c r="V191" s="25">
        <v>8123</v>
      </c>
      <c r="W191" s="25">
        <v>17346</v>
      </c>
      <c r="X191" s="25">
        <v>10120</v>
      </c>
      <c r="Y191" s="25">
        <v>50446</v>
      </c>
      <c r="Z191" s="25">
        <v>7882</v>
      </c>
      <c r="AA191" s="25">
        <v>14208</v>
      </c>
      <c r="AB191" s="25">
        <v>35864</v>
      </c>
      <c r="AC191" s="25">
        <v>16388</v>
      </c>
      <c r="AD191" s="25">
        <v>22264</v>
      </c>
      <c r="AE191" s="25">
        <v>10310</v>
      </c>
      <c r="AF191" s="25"/>
      <c r="AG191" s="25">
        <v>10075</v>
      </c>
      <c r="AH191" s="25">
        <v>23686.6</v>
      </c>
      <c r="AI191" s="25"/>
      <c r="AJ191" s="25">
        <v>140677.6</v>
      </c>
      <c r="AK191" s="25">
        <v>31205</v>
      </c>
      <c r="AL191" s="25">
        <v>13445</v>
      </c>
      <c r="AM191" s="25">
        <v>15671</v>
      </c>
      <c r="AN191" s="25">
        <v>28820</v>
      </c>
      <c r="AO191" s="25">
        <v>14395</v>
      </c>
      <c r="AP191" s="25">
        <v>29465</v>
      </c>
      <c r="AQ191" s="25">
        <v>11160</v>
      </c>
      <c r="AR191" s="25">
        <v>14715</v>
      </c>
      <c r="AS191" s="25">
        <v>158876</v>
      </c>
      <c r="AT191" s="25">
        <v>349999.6</v>
      </c>
    </row>
    <row r="192" spans="5:46" x14ac:dyDescent="0.35">
      <c r="E192"/>
      <c r="F192"/>
      <c r="G192"/>
      <c r="N192" t="s">
        <v>178</v>
      </c>
      <c r="O192" t="s">
        <v>180</v>
      </c>
      <c r="P192" s="24"/>
      <c r="Q192" s="24"/>
      <c r="R192" s="24"/>
      <c r="S192" s="24"/>
      <c r="T192" s="24"/>
      <c r="U192" s="24"/>
      <c r="V192" s="24"/>
      <c r="W192" s="24">
        <v>1082.8000000000002</v>
      </c>
      <c r="X192" s="24"/>
      <c r="Y192" s="24">
        <v>1082.8000000000002</v>
      </c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>
        <v>1082.8000000000002</v>
      </c>
    </row>
    <row r="193" spans="5:46" x14ac:dyDescent="0.35">
      <c r="E193"/>
      <c r="F193"/>
      <c r="G193"/>
      <c r="N193" s="23" t="s">
        <v>190</v>
      </c>
      <c r="O193" s="23"/>
      <c r="P193" s="25"/>
      <c r="Q193" s="25"/>
      <c r="R193" s="25"/>
      <c r="S193" s="25"/>
      <c r="T193" s="25"/>
      <c r="U193" s="25"/>
      <c r="V193" s="25"/>
      <c r="W193" s="25">
        <v>1082.8000000000002</v>
      </c>
      <c r="X193" s="25"/>
      <c r="Y193" s="25">
        <v>1082.8000000000002</v>
      </c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>
        <v>1082.8000000000002</v>
      </c>
    </row>
    <row r="194" spans="5:46" x14ac:dyDescent="0.35">
      <c r="E194"/>
      <c r="F194"/>
      <c r="G194"/>
      <c r="N194" t="s">
        <v>228</v>
      </c>
      <c r="O194" t="s">
        <v>214</v>
      </c>
      <c r="P194" s="24"/>
      <c r="Q194" s="24"/>
      <c r="R194" s="24"/>
      <c r="S194" s="24"/>
      <c r="T194" s="24"/>
      <c r="U194" s="24"/>
      <c r="V194" s="24"/>
      <c r="W194" s="24"/>
      <c r="X194" s="24">
        <v>799.2</v>
      </c>
      <c r="Y194" s="24">
        <v>799.2</v>
      </c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>
        <v>799.2</v>
      </c>
    </row>
    <row r="195" spans="5:46" x14ac:dyDescent="0.35">
      <c r="E195"/>
      <c r="F195"/>
      <c r="G195"/>
      <c r="N195" s="23" t="s">
        <v>229</v>
      </c>
      <c r="O195" s="23"/>
      <c r="P195" s="25"/>
      <c r="Q195" s="25"/>
      <c r="R195" s="25"/>
      <c r="S195" s="25"/>
      <c r="T195" s="25"/>
      <c r="U195" s="25"/>
      <c r="V195" s="25"/>
      <c r="W195" s="25"/>
      <c r="X195" s="25">
        <v>799.2</v>
      </c>
      <c r="Y195" s="25">
        <v>799.2</v>
      </c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>
        <v>799.2</v>
      </c>
    </row>
    <row r="196" spans="5:46" x14ac:dyDescent="0.35">
      <c r="E196"/>
      <c r="F196"/>
      <c r="G196"/>
      <c r="N196" t="s">
        <v>233</v>
      </c>
      <c r="O196" t="s">
        <v>231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>
        <v>10399</v>
      </c>
      <c r="AF196" s="24"/>
      <c r="AG196" s="24"/>
      <c r="AH196" s="24"/>
      <c r="AI196" s="24"/>
      <c r="AJ196" s="24">
        <v>10399</v>
      </c>
      <c r="AK196" s="24"/>
      <c r="AL196" s="24"/>
      <c r="AM196" s="24"/>
      <c r="AN196" s="24"/>
      <c r="AO196" s="24"/>
      <c r="AP196" s="24"/>
      <c r="AQ196" s="24"/>
      <c r="AR196" s="24"/>
      <c r="AS196" s="24"/>
      <c r="AT196" s="24">
        <v>10399</v>
      </c>
    </row>
    <row r="197" spans="5:46" x14ac:dyDescent="0.35">
      <c r="E197"/>
      <c r="F197"/>
      <c r="G197"/>
      <c r="O197" t="s">
        <v>247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>
        <v>49</v>
      </c>
      <c r="AF197" s="24"/>
      <c r="AG197" s="24"/>
      <c r="AH197" s="24"/>
      <c r="AI197" s="24"/>
      <c r="AJ197" s="24">
        <v>49</v>
      </c>
      <c r="AK197" s="24"/>
      <c r="AL197" s="24"/>
      <c r="AM197" s="24"/>
      <c r="AN197" s="24"/>
      <c r="AO197" s="24"/>
      <c r="AP197" s="24"/>
      <c r="AQ197" s="24"/>
      <c r="AR197" s="24"/>
      <c r="AS197" s="24"/>
      <c r="AT197" s="24">
        <v>49</v>
      </c>
    </row>
    <row r="198" spans="5:46" x14ac:dyDescent="0.35">
      <c r="E198"/>
      <c r="F198"/>
      <c r="G198"/>
      <c r="O198" t="s">
        <v>252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>
        <v>3408</v>
      </c>
      <c r="AF198" s="24"/>
      <c r="AG198" s="24"/>
      <c r="AH198" s="24"/>
      <c r="AI198" s="24"/>
      <c r="AJ198" s="24">
        <v>3408</v>
      </c>
      <c r="AK198" s="24"/>
      <c r="AL198" s="24"/>
      <c r="AM198" s="24"/>
      <c r="AN198" s="24"/>
      <c r="AO198" s="24"/>
      <c r="AP198" s="24"/>
      <c r="AQ198" s="24"/>
      <c r="AR198" s="24"/>
      <c r="AS198" s="24"/>
      <c r="AT198" s="24">
        <v>3408</v>
      </c>
    </row>
    <row r="199" spans="5:46" x14ac:dyDescent="0.35">
      <c r="E199"/>
      <c r="F199"/>
      <c r="G199"/>
      <c r="O199" t="s">
        <v>271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>
        <v>3198</v>
      </c>
      <c r="AG199" s="24"/>
      <c r="AH199" s="24"/>
      <c r="AI199" s="24"/>
      <c r="AJ199" s="24">
        <v>3198</v>
      </c>
      <c r="AK199" s="24"/>
      <c r="AL199" s="24"/>
      <c r="AM199" s="24"/>
      <c r="AN199" s="24"/>
      <c r="AO199" s="24"/>
      <c r="AP199" s="24"/>
      <c r="AQ199" s="24"/>
      <c r="AR199" s="24"/>
      <c r="AS199" s="24"/>
      <c r="AT199" s="24">
        <v>3198</v>
      </c>
    </row>
    <row r="200" spans="5:46" x14ac:dyDescent="0.35">
      <c r="E200"/>
      <c r="F200"/>
      <c r="G200"/>
      <c r="O200" t="s">
        <v>323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>
        <v>3959</v>
      </c>
      <c r="AJ200" s="24">
        <v>3959</v>
      </c>
      <c r="AK200" s="24"/>
      <c r="AL200" s="24"/>
      <c r="AM200" s="24"/>
      <c r="AN200" s="24"/>
      <c r="AO200" s="24"/>
      <c r="AP200" s="24"/>
      <c r="AQ200" s="24"/>
      <c r="AR200" s="24"/>
      <c r="AS200" s="24"/>
      <c r="AT200" s="24">
        <v>3959</v>
      </c>
    </row>
    <row r="201" spans="5:46" x14ac:dyDescent="0.35">
      <c r="E201"/>
      <c r="F201"/>
      <c r="G201"/>
      <c r="O201" t="s">
        <v>417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>
        <v>205</v>
      </c>
      <c r="AC201" s="24"/>
      <c r="AD201" s="24"/>
      <c r="AE201" s="24"/>
      <c r="AF201" s="24"/>
      <c r="AG201" s="24"/>
      <c r="AH201" s="24"/>
      <c r="AI201" s="24"/>
      <c r="AJ201" s="24">
        <v>205</v>
      </c>
      <c r="AK201" s="24"/>
      <c r="AL201" s="24"/>
      <c r="AM201" s="24"/>
      <c r="AN201" s="24"/>
      <c r="AO201" s="24"/>
      <c r="AP201" s="24"/>
      <c r="AQ201" s="24"/>
      <c r="AR201" s="24"/>
      <c r="AS201" s="24"/>
      <c r="AT201" s="24">
        <v>205</v>
      </c>
    </row>
    <row r="202" spans="5:46" x14ac:dyDescent="0.35">
      <c r="E202"/>
      <c r="F202"/>
      <c r="G202"/>
      <c r="O202" t="s">
        <v>484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>
        <v>3070</v>
      </c>
      <c r="AD202" s="24"/>
      <c r="AE202" s="24"/>
      <c r="AF202" s="24"/>
      <c r="AG202" s="24"/>
      <c r="AH202" s="24"/>
      <c r="AI202" s="24"/>
      <c r="AJ202" s="24">
        <v>3070</v>
      </c>
      <c r="AK202" s="24"/>
      <c r="AL202" s="24"/>
      <c r="AM202" s="24"/>
      <c r="AN202" s="24"/>
      <c r="AO202" s="24"/>
      <c r="AP202" s="24"/>
      <c r="AQ202" s="24"/>
      <c r="AR202" s="24"/>
      <c r="AS202" s="24"/>
      <c r="AT202" s="24">
        <v>3070</v>
      </c>
    </row>
    <row r="203" spans="5:46" x14ac:dyDescent="0.35">
      <c r="E203"/>
      <c r="F203"/>
      <c r="G203"/>
      <c r="O203" t="s">
        <v>510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>
        <v>5175.3999999999996</v>
      </c>
      <c r="AE203" s="24"/>
      <c r="AF203" s="24"/>
      <c r="AG203" s="24"/>
      <c r="AH203" s="24"/>
      <c r="AI203" s="24"/>
      <c r="AJ203" s="24">
        <v>5175.3999999999996</v>
      </c>
      <c r="AK203" s="24"/>
      <c r="AL203" s="24"/>
      <c r="AM203" s="24"/>
      <c r="AN203" s="24"/>
      <c r="AO203" s="24"/>
      <c r="AP203" s="24"/>
      <c r="AQ203" s="24"/>
      <c r="AR203" s="24"/>
      <c r="AS203" s="24"/>
      <c r="AT203" s="24">
        <v>5175.3999999999996</v>
      </c>
    </row>
    <row r="204" spans="5:46" x14ac:dyDescent="0.35">
      <c r="E204"/>
      <c r="F204"/>
      <c r="G204"/>
      <c r="N204" s="23" t="s">
        <v>261</v>
      </c>
      <c r="O204" s="23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>
        <v>205</v>
      </c>
      <c r="AC204" s="25">
        <v>3070</v>
      </c>
      <c r="AD204" s="25">
        <v>5175.3999999999996</v>
      </c>
      <c r="AE204" s="25">
        <v>13856</v>
      </c>
      <c r="AF204" s="25">
        <v>3198</v>
      </c>
      <c r="AG204" s="25"/>
      <c r="AH204" s="25"/>
      <c r="AI204" s="25">
        <v>3959</v>
      </c>
      <c r="AJ204" s="25">
        <v>29463.4</v>
      </c>
      <c r="AK204" s="25"/>
      <c r="AL204" s="25"/>
      <c r="AM204" s="25"/>
      <c r="AN204" s="25"/>
      <c r="AO204" s="25"/>
      <c r="AP204" s="25"/>
      <c r="AQ204" s="25"/>
      <c r="AR204" s="25"/>
      <c r="AS204" s="25"/>
      <c r="AT204" s="25">
        <v>29463.4</v>
      </c>
    </row>
    <row r="205" spans="5:46" x14ac:dyDescent="0.35">
      <c r="E205"/>
      <c r="F205"/>
      <c r="G205"/>
      <c r="N205" t="s">
        <v>268</v>
      </c>
      <c r="O205" t="s">
        <v>262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>
        <v>5356</v>
      </c>
      <c r="AG205" s="24"/>
      <c r="AH205" s="24"/>
      <c r="AI205" s="24"/>
      <c r="AJ205" s="24">
        <v>5356</v>
      </c>
      <c r="AK205" s="24"/>
      <c r="AL205" s="24"/>
      <c r="AM205" s="24"/>
      <c r="AN205" s="24"/>
      <c r="AO205" s="24"/>
      <c r="AP205" s="24"/>
      <c r="AQ205" s="24"/>
      <c r="AR205" s="24"/>
      <c r="AS205" s="24"/>
      <c r="AT205" s="24">
        <v>5356</v>
      </c>
    </row>
    <row r="206" spans="5:46" x14ac:dyDescent="0.35">
      <c r="E206"/>
      <c r="F206"/>
      <c r="G206"/>
      <c r="O206" t="s">
        <v>267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>
        <v>130</v>
      </c>
      <c r="AG206" s="24"/>
      <c r="AH206" s="24"/>
      <c r="AI206" s="24"/>
      <c r="AJ206" s="24">
        <v>130</v>
      </c>
      <c r="AK206" s="24"/>
      <c r="AL206" s="24"/>
      <c r="AM206" s="24"/>
      <c r="AN206" s="24"/>
      <c r="AO206" s="24"/>
      <c r="AP206" s="24"/>
      <c r="AQ206" s="24"/>
      <c r="AR206" s="24"/>
      <c r="AS206" s="24"/>
      <c r="AT206" s="24">
        <v>130</v>
      </c>
    </row>
    <row r="207" spans="5:46" x14ac:dyDescent="0.35">
      <c r="E207"/>
      <c r="F207"/>
      <c r="G207"/>
      <c r="O207" t="s">
        <v>327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>
        <v>240</v>
      </c>
      <c r="AH207" s="24"/>
      <c r="AI207" s="24"/>
      <c r="AJ207" s="24">
        <v>240</v>
      </c>
      <c r="AK207" s="24"/>
      <c r="AL207" s="24"/>
      <c r="AM207" s="24"/>
      <c r="AN207" s="24"/>
      <c r="AO207" s="24"/>
      <c r="AP207" s="24"/>
      <c r="AQ207" s="24"/>
      <c r="AR207" s="24"/>
      <c r="AS207" s="24"/>
      <c r="AT207" s="24">
        <v>240</v>
      </c>
    </row>
    <row r="208" spans="5:46" x14ac:dyDescent="0.35">
      <c r="E208"/>
      <c r="F208"/>
      <c r="G208"/>
      <c r="O208" t="s">
        <v>426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>
        <v>2676</v>
      </c>
      <c r="AC208" s="24"/>
      <c r="AD208" s="24"/>
      <c r="AE208" s="24"/>
      <c r="AF208" s="24"/>
      <c r="AG208" s="24"/>
      <c r="AH208" s="24"/>
      <c r="AI208" s="24"/>
      <c r="AJ208" s="24">
        <v>2676</v>
      </c>
      <c r="AK208" s="24"/>
      <c r="AL208" s="24"/>
      <c r="AM208" s="24"/>
      <c r="AN208" s="24"/>
      <c r="AO208" s="24"/>
      <c r="AP208" s="24"/>
      <c r="AQ208" s="24"/>
      <c r="AR208" s="24"/>
      <c r="AS208" s="24"/>
      <c r="AT208" s="24">
        <v>2676</v>
      </c>
    </row>
    <row r="209" spans="5:46" x14ac:dyDescent="0.35">
      <c r="E209"/>
      <c r="F209"/>
      <c r="G209"/>
      <c r="N209" s="23" t="s">
        <v>269</v>
      </c>
      <c r="O209" s="23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>
        <v>2676</v>
      </c>
      <c r="AC209" s="25"/>
      <c r="AD209" s="25"/>
      <c r="AE209" s="25"/>
      <c r="AF209" s="25">
        <v>5486</v>
      </c>
      <c r="AG209" s="25">
        <v>240</v>
      </c>
      <c r="AH209" s="25"/>
      <c r="AI209" s="25"/>
      <c r="AJ209" s="25">
        <v>8402</v>
      </c>
      <c r="AK209" s="25"/>
      <c r="AL209" s="25"/>
      <c r="AM209" s="25"/>
      <c r="AN209" s="25"/>
      <c r="AO209" s="25"/>
      <c r="AP209" s="25"/>
      <c r="AQ209" s="25"/>
      <c r="AR209" s="25"/>
      <c r="AS209" s="25"/>
      <c r="AT209" s="25">
        <v>8402</v>
      </c>
    </row>
    <row r="210" spans="5:46" x14ac:dyDescent="0.35">
      <c r="E210"/>
      <c r="F210"/>
      <c r="G210"/>
      <c r="N210" t="s">
        <v>286</v>
      </c>
      <c r="O210" t="s">
        <v>284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>
        <v>2022</v>
      </c>
      <c r="AG210" s="24"/>
      <c r="AH210" s="24"/>
      <c r="AI210" s="24"/>
      <c r="AJ210" s="24">
        <v>2022</v>
      </c>
      <c r="AK210" s="24"/>
      <c r="AL210" s="24"/>
      <c r="AM210" s="24"/>
      <c r="AN210" s="24"/>
      <c r="AO210" s="24"/>
      <c r="AP210" s="24"/>
      <c r="AQ210" s="24"/>
      <c r="AR210" s="24"/>
      <c r="AS210" s="24"/>
      <c r="AT210" s="24">
        <v>2022</v>
      </c>
    </row>
    <row r="211" spans="5:46" x14ac:dyDescent="0.35">
      <c r="E211"/>
      <c r="F211"/>
      <c r="G211"/>
      <c r="O211" t="s">
        <v>331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>
        <v>2225</v>
      </c>
      <c r="AI211" s="24"/>
      <c r="AJ211" s="24">
        <v>2225</v>
      </c>
      <c r="AK211" s="24"/>
      <c r="AL211" s="24"/>
      <c r="AM211" s="24"/>
      <c r="AN211" s="24"/>
      <c r="AO211" s="24"/>
      <c r="AP211" s="24"/>
      <c r="AQ211" s="24"/>
      <c r="AR211" s="24"/>
      <c r="AS211" s="24"/>
      <c r="AT211" s="24">
        <v>2225</v>
      </c>
    </row>
    <row r="212" spans="5:46" x14ac:dyDescent="0.35">
      <c r="E212"/>
      <c r="F212"/>
      <c r="G212"/>
      <c r="N212" s="23" t="s">
        <v>287</v>
      </c>
      <c r="O212" s="23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>
        <v>2022</v>
      </c>
      <c r="AG212" s="25"/>
      <c r="AH212" s="25">
        <v>2225</v>
      </c>
      <c r="AI212" s="25"/>
      <c r="AJ212" s="25">
        <v>4247</v>
      </c>
      <c r="AK212" s="25"/>
      <c r="AL212" s="25"/>
      <c r="AM212" s="25"/>
      <c r="AN212" s="25"/>
      <c r="AO212" s="25"/>
      <c r="AP212" s="25"/>
      <c r="AQ212" s="25"/>
      <c r="AR212" s="25"/>
      <c r="AS212" s="25"/>
      <c r="AT212" s="25">
        <v>4247</v>
      </c>
    </row>
    <row r="213" spans="5:46" x14ac:dyDescent="0.35">
      <c r="E213"/>
      <c r="F213"/>
      <c r="G213"/>
      <c r="N213" t="s">
        <v>295</v>
      </c>
      <c r="O213" t="s">
        <v>321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>
        <v>10807.25</v>
      </c>
      <c r="AH213" s="24"/>
      <c r="AI213" s="24"/>
      <c r="AJ213" s="24">
        <v>10807.25</v>
      </c>
      <c r="AK213" s="24"/>
      <c r="AL213" s="24"/>
      <c r="AM213" s="24"/>
      <c r="AN213" s="24"/>
      <c r="AO213" s="24"/>
      <c r="AP213" s="24"/>
      <c r="AQ213" s="24"/>
      <c r="AR213" s="24"/>
      <c r="AS213" s="24"/>
      <c r="AT213" s="24">
        <v>10807.25</v>
      </c>
    </row>
    <row r="214" spans="5:46" x14ac:dyDescent="0.35">
      <c r="E214"/>
      <c r="F214"/>
      <c r="G214"/>
      <c r="N214" s="23" t="s">
        <v>297</v>
      </c>
      <c r="O214" s="23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>
        <v>10807.25</v>
      </c>
      <c r="AH214" s="25"/>
      <c r="AI214" s="25"/>
      <c r="AJ214" s="25">
        <v>10807.25</v>
      </c>
      <c r="AK214" s="25"/>
      <c r="AL214" s="25"/>
      <c r="AM214" s="25"/>
      <c r="AN214" s="25"/>
      <c r="AO214" s="25"/>
      <c r="AP214" s="25"/>
      <c r="AQ214" s="25"/>
      <c r="AR214" s="25"/>
      <c r="AS214" s="25"/>
      <c r="AT214" s="25">
        <v>10807.25</v>
      </c>
    </row>
    <row r="215" spans="5:46" x14ac:dyDescent="0.35">
      <c r="E215"/>
      <c r="F215"/>
      <c r="G215"/>
      <c r="N215" t="s">
        <v>371</v>
      </c>
      <c r="O215" t="s">
        <v>369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>
        <v>855</v>
      </c>
      <c r="AB215" s="24"/>
      <c r="AC215" s="24"/>
      <c r="AD215" s="24"/>
      <c r="AE215" s="24"/>
      <c r="AF215" s="24"/>
      <c r="AG215" s="24"/>
      <c r="AH215" s="24"/>
      <c r="AI215" s="24"/>
      <c r="AJ215" s="24">
        <v>855</v>
      </c>
      <c r="AK215" s="24"/>
      <c r="AL215" s="24"/>
      <c r="AM215" s="24"/>
      <c r="AN215" s="24"/>
      <c r="AO215" s="24"/>
      <c r="AP215" s="24"/>
      <c r="AQ215" s="24"/>
      <c r="AR215" s="24"/>
      <c r="AS215" s="24"/>
      <c r="AT215" s="24">
        <v>855</v>
      </c>
    </row>
    <row r="216" spans="5:46" x14ac:dyDescent="0.35">
      <c r="E216"/>
      <c r="F216"/>
      <c r="G216"/>
      <c r="N216" s="23" t="s">
        <v>388</v>
      </c>
      <c r="O216" s="23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>
        <v>855</v>
      </c>
      <c r="AB216" s="25"/>
      <c r="AC216" s="25"/>
      <c r="AD216" s="25"/>
      <c r="AE216" s="25"/>
      <c r="AF216" s="25"/>
      <c r="AG216" s="25"/>
      <c r="AH216" s="25"/>
      <c r="AI216" s="25"/>
      <c r="AJ216" s="25">
        <v>855</v>
      </c>
      <c r="AK216" s="25"/>
      <c r="AL216" s="25"/>
      <c r="AM216" s="25"/>
      <c r="AN216" s="25"/>
      <c r="AO216" s="25"/>
      <c r="AP216" s="25"/>
      <c r="AQ216" s="25"/>
      <c r="AR216" s="25"/>
      <c r="AS216" s="25"/>
      <c r="AT216" s="25">
        <v>855</v>
      </c>
    </row>
    <row r="217" spans="5:46" x14ac:dyDescent="0.35">
      <c r="E217"/>
      <c r="F217"/>
      <c r="G217"/>
      <c r="N217" t="s">
        <v>381</v>
      </c>
      <c r="O217" t="s">
        <v>379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>
        <v>9592</v>
      </c>
      <c r="AB217" s="24"/>
      <c r="AC217" s="24"/>
      <c r="AD217" s="24"/>
      <c r="AE217" s="24"/>
      <c r="AF217" s="24"/>
      <c r="AG217" s="24"/>
      <c r="AH217" s="24"/>
      <c r="AI217" s="24"/>
      <c r="AJ217" s="24">
        <v>9592</v>
      </c>
      <c r="AK217" s="24"/>
      <c r="AL217" s="24"/>
      <c r="AM217" s="24"/>
      <c r="AN217" s="24"/>
      <c r="AO217" s="24"/>
      <c r="AP217" s="24"/>
      <c r="AQ217" s="24"/>
      <c r="AR217" s="24"/>
      <c r="AS217" s="24"/>
      <c r="AT217" s="24">
        <v>9592</v>
      </c>
    </row>
    <row r="218" spans="5:46" x14ac:dyDescent="0.35">
      <c r="E218"/>
      <c r="F218"/>
      <c r="G218"/>
      <c r="N218" s="23" t="s">
        <v>389</v>
      </c>
      <c r="O218" s="23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>
        <v>9592</v>
      </c>
      <c r="AB218" s="25"/>
      <c r="AC218" s="25"/>
      <c r="AD218" s="25"/>
      <c r="AE218" s="25"/>
      <c r="AF218" s="25"/>
      <c r="AG218" s="25"/>
      <c r="AH218" s="25"/>
      <c r="AI218" s="25"/>
      <c r="AJ218" s="25">
        <v>9592</v>
      </c>
      <c r="AK218" s="25"/>
      <c r="AL218" s="25"/>
      <c r="AM218" s="25"/>
      <c r="AN218" s="25"/>
      <c r="AO218" s="25"/>
      <c r="AP218" s="25"/>
      <c r="AQ218" s="25"/>
      <c r="AR218" s="25"/>
      <c r="AS218" s="25"/>
      <c r="AT218" s="25">
        <v>9592</v>
      </c>
    </row>
    <row r="219" spans="5:46" x14ac:dyDescent="0.35">
      <c r="E219"/>
      <c r="F219"/>
      <c r="G219"/>
      <c r="N219" t="s">
        <v>407</v>
      </c>
      <c r="O219" t="s">
        <v>405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>
        <v>5056.2</v>
      </c>
      <c r="AC219" s="24"/>
      <c r="AD219" s="24"/>
      <c r="AE219" s="24"/>
      <c r="AF219" s="24"/>
      <c r="AG219" s="24"/>
      <c r="AH219" s="24"/>
      <c r="AI219" s="24"/>
      <c r="AJ219" s="24">
        <v>5056.2</v>
      </c>
      <c r="AK219" s="24"/>
      <c r="AL219" s="24"/>
      <c r="AM219" s="24"/>
      <c r="AN219" s="24"/>
      <c r="AO219" s="24"/>
      <c r="AP219" s="24"/>
      <c r="AQ219" s="24"/>
      <c r="AR219" s="24"/>
      <c r="AS219" s="24"/>
      <c r="AT219" s="24">
        <v>5056.2</v>
      </c>
    </row>
    <row r="220" spans="5:46" x14ac:dyDescent="0.35">
      <c r="E220"/>
      <c r="F220"/>
      <c r="G220"/>
      <c r="O220" t="s">
        <v>408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>
        <v>100</v>
      </c>
      <c r="AC220" s="24"/>
      <c r="AD220" s="24"/>
      <c r="AE220" s="24"/>
      <c r="AF220" s="24"/>
      <c r="AG220" s="24"/>
      <c r="AH220" s="24"/>
      <c r="AI220" s="24"/>
      <c r="AJ220" s="24">
        <v>100</v>
      </c>
      <c r="AK220" s="24"/>
      <c r="AL220" s="24"/>
      <c r="AM220" s="24"/>
      <c r="AN220" s="24"/>
      <c r="AO220" s="24"/>
      <c r="AP220" s="24"/>
      <c r="AQ220" s="24"/>
      <c r="AR220" s="24"/>
      <c r="AS220" s="24"/>
      <c r="AT220" s="24">
        <v>100</v>
      </c>
    </row>
    <row r="221" spans="5:46" x14ac:dyDescent="0.35">
      <c r="E221"/>
      <c r="F221"/>
      <c r="G221"/>
      <c r="O221" t="s">
        <v>422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>
        <v>5006.3999999999996</v>
      </c>
      <c r="AC221" s="24"/>
      <c r="AD221" s="24"/>
      <c r="AE221" s="24"/>
      <c r="AF221" s="24"/>
      <c r="AG221" s="24"/>
      <c r="AH221" s="24"/>
      <c r="AI221" s="24"/>
      <c r="AJ221" s="24">
        <v>5006.3999999999996</v>
      </c>
      <c r="AK221" s="24"/>
      <c r="AL221" s="24"/>
      <c r="AM221" s="24"/>
      <c r="AN221" s="24"/>
      <c r="AO221" s="24"/>
      <c r="AP221" s="24"/>
      <c r="AQ221" s="24"/>
      <c r="AR221" s="24"/>
      <c r="AS221" s="24"/>
      <c r="AT221" s="24">
        <v>5006.3999999999996</v>
      </c>
    </row>
    <row r="222" spans="5:46" x14ac:dyDescent="0.35">
      <c r="E222"/>
      <c r="F222"/>
      <c r="G222"/>
      <c r="O222" t="s">
        <v>423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>
        <v>400</v>
      </c>
      <c r="AC222" s="24"/>
      <c r="AD222" s="24"/>
      <c r="AE222" s="24"/>
      <c r="AF222" s="24"/>
      <c r="AG222" s="24"/>
      <c r="AH222" s="24"/>
      <c r="AI222" s="24"/>
      <c r="AJ222" s="24">
        <v>400</v>
      </c>
      <c r="AK222" s="24"/>
      <c r="AL222" s="24"/>
      <c r="AM222" s="24"/>
      <c r="AN222" s="24"/>
      <c r="AO222" s="24"/>
      <c r="AP222" s="24"/>
      <c r="AQ222" s="24"/>
      <c r="AR222" s="24"/>
      <c r="AS222" s="24"/>
      <c r="AT222" s="24">
        <v>400</v>
      </c>
    </row>
    <row r="223" spans="5:46" x14ac:dyDescent="0.35">
      <c r="E223"/>
      <c r="F223"/>
      <c r="G223"/>
      <c r="O223" t="s">
        <v>454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>
        <v>720</v>
      </c>
      <c r="AC223" s="24"/>
      <c r="AD223" s="24"/>
      <c r="AE223" s="24"/>
      <c r="AF223" s="24"/>
      <c r="AG223" s="24"/>
      <c r="AH223" s="24"/>
      <c r="AI223" s="24"/>
      <c r="AJ223" s="24">
        <v>720</v>
      </c>
      <c r="AK223" s="24"/>
      <c r="AL223" s="24"/>
      <c r="AM223" s="24"/>
      <c r="AN223" s="24"/>
      <c r="AO223" s="24"/>
      <c r="AP223" s="24"/>
      <c r="AQ223" s="24"/>
      <c r="AR223" s="24"/>
      <c r="AS223" s="24"/>
      <c r="AT223" s="24">
        <v>720</v>
      </c>
    </row>
    <row r="224" spans="5:46" x14ac:dyDescent="0.35">
      <c r="E224"/>
      <c r="F224"/>
      <c r="G224"/>
      <c r="O224" t="s">
        <v>464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>
        <v>5120</v>
      </c>
      <c r="AD224" s="24"/>
      <c r="AE224" s="24"/>
      <c r="AF224" s="24"/>
      <c r="AG224" s="24"/>
      <c r="AH224" s="24"/>
      <c r="AI224" s="24"/>
      <c r="AJ224" s="24">
        <v>5120</v>
      </c>
      <c r="AK224" s="24"/>
      <c r="AL224" s="24"/>
      <c r="AM224" s="24"/>
      <c r="AN224" s="24"/>
      <c r="AO224" s="24"/>
      <c r="AP224" s="24"/>
      <c r="AQ224" s="24"/>
      <c r="AR224" s="24"/>
      <c r="AS224" s="24"/>
      <c r="AT224" s="24">
        <v>5120</v>
      </c>
    </row>
    <row r="225" spans="5:46" x14ac:dyDescent="0.35">
      <c r="E225"/>
      <c r="F225"/>
      <c r="G225"/>
      <c r="O225" t="s">
        <v>485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>
        <v>5366.6</v>
      </c>
      <c r="AD225" s="24"/>
      <c r="AE225" s="24"/>
      <c r="AF225" s="24"/>
      <c r="AG225" s="24"/>
      <c r="AH225" s="24"/>
      <c r="AI225" s="24"/>
      <c r="AJ225" s="24">
        <v>5366.6</v>
      </c>
      <c r="AK225" s="24"/>
      <c r="AL225" s="24"/>
      <c r="AM225" s="24"/>
      <c r="AN225" s="24"/>
      <c r="AO225" s="24"/>
      <c r="AP225" s="24"/>
      <c r="AQ225" s="24"/>
      <c r="AR225" s="24"/>
      <c r="AS225" s="24"/>
      <c r="AT225" s="24">
        <v>5366.6</v>
      </c>
    </row>
    <row r="226" spans="5:46" x14ac:dyDescent="0.35">
      <c r="E226"/>
      <c r="F226"/>
      <c r="G226"/>
      <c r="O226" t="s">
        <v>489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>
        <v>2374</v>
      </c>
      <c r="AD226" s="24"/>
      <c r="AE226" s="24"/>
      <c r="AF226" s="24"/>
      <c r="AG226" s="24"/>
      <c r="AH226" s="24"/>
      <c r="AI226" s="24"/>
      <c r="AJ226" s="24">
        <v>2374</v>
      </c>
      <c r="AK226" s="24"/>
      <c r="AL226" s="24"/>
      <c r="AM226" s="24"/>
      <c r="AN226" s="24"/>
      <c r="AO226" s="24"/>
      <c r="AP226" s="24"/>
      <c r="AQ226" s="24"/>
      <c r="AR226" s="24"/>
      <c r="AS226" s="24"/>
      <c r="AT226" s="24">
        <v>2374</v>
      </c>
    </row>
    <row r="227" spans="5:46" x14ac:dyDescent="0.35">
      <c r="E227"/>
      <c r="F227"/>
      <c r="G227"/>
      <c r="O227" t="s">
        <v>490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>
        <v>2024</v>
      </c>
      <c r="AD227" s="24"/>
      <c r="AE227" s="24"/>
      <c r="AF227" s="24"/>
      <c r="AG227" s="24"/>
      <c r="AH227" s="24"/>
      <c r="AI227" s="24"/>
      <c r="AJ227" s="24">
        <v>2024</v>
      </c>
      <c r="AK227" s="24"/>
      <c r="AL227" s="24"/>
      <c r="AM227" s="24"/>
      <c r="AN227" s="24"/>
      <c r="AO227" s="24"/>
      <c r="AP227" s="24"/>
      <c r="AQ227" s="24"/>
      <c r="AR227" s="24"/>
      <c r="AS227" s="24"/>
      <c r="AT227" s="24">
        <v>2024</v>
      </c>
    </row>
    <row r="228" spans="5:46" x14ac:dyDescent="0.35">
      <c r="E228"/>
      <c r="F228"/>
      <c r="G228"/>
      <c r="O228" t="s">
        <v>545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>
        <v>5014.8</v>
      </c>
      <c r="AE228" s="24"/>
      <c r="AF228" s="24"/>
      <c r="AG228" s="24"/>
      <c r="AH228" s="24"/>
      <c r="AI228" s="24"/>
      <c r="AJ228" s="24">
        <v>5014.8</v>
      </c>
      <c r="AK228" s="24"/>
      <c r="AL228" s="24"/>
      <c r="AM228" s="24"/>
      <c r="AN228" s="24"/>
      <c r="AO228" s="24"/>
      <c r="AP228" s="24"/>
      <c r="AQ228" s="24"/>
      <c r="AR228" s="24"/>
      <c r="AS228" s="24"/>
      <c r="AT228" s="24">
        <v>5014.8</v>
      </c>
    </row>
    <row r="229" spans="5:46" x14ac:dyDescent="0.35">
      <c r="E229"/>
      <c r="F229"/>
      <c r="G229"/>
      <c r="O229" t="s">
        <v>556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>
        <v>1080</v>
      </c>
      <c r="AO229" s="24"/>
      <c r="AP229" s="24"/>
      <c r="AQ229" s="24"/>
      <c r="AR229" s="24"/>
      <c r="AS229" s="24">
        <v>1080</v>
      </c>
      <c r="AT229" s="24">
        <v>1080</v>
      </c>
    </row>
    <row r="230" spans="5:46" x14ac:dyDescent="0.35">
      <c r="E230"/>
      <c r="F230"/>
      <c r="G230"/>
      <c r="O230" t="s">
        <v>566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>
        <v>5183.6000000000004</v>
      </c>
      <c r="AO230" s="24"/>
      <c r="AP230" s="24"/>
      <c r="AQ230" s="24"/>
      <c r="AR230" s="24"/>
      <c r="AS230" s="24">
        <v>5183.6000000000004</v>
      </c>
      <c r="AT230" s="24">
        <v>5183.6000000000004</v>
      </c>
    </row>
    <row r="231" spans="5:46" x14ac:dyDescent="0.35">
      <c r="E231"/>
      <c r="F231"/>
      <c r="G231"/>
      <c r="O231" t="s">
        <v>574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>
        <v>2696.8</v>
      </c>
      <c r="AO231" s="24"/>
      <c r="AP231" s="24"/>
      <c r="AQ231" s="24"/>
      <c r="AR231" s="24"/>
      <c r="AS231" s="24">
        <v>2696.8</v>
      </c>
      <c r="AT231" s="24">
        <v>2696.8</v>
      </c>
    </row>
    <row r="232" spans="5:46" x14ac:dyDescent="0.35">
      <c r="E232"/>
      <c r="F232"/>
      <c r="G232"/>
      <c r="O232" t="s">
        <v>610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>
        <v>6532.4</v>
      </c>
      <c r="AP232" s="24"/>
      <c r="AQ232" s="24"/>
      <c r="AR232" s="24"/>
      <c r="AS232" s="24">
        <v>6532.4</v>
      </c>
      <c r="AT232" s="24">
        <v>6532.4</v>
      </c>
    </row>
    <row r="233" spans="5:46" x14ac:dyDescent="0.35">
      <c r="E233"/>
      <c r="F233"/>
      <c r="G233"/>
      <c r="O233" t="s">
        <v>617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>
        <v>5877.3</v>
      </c>
      <c r="AP233" s="24"/>
      <c r="AQ233" s="24"/>
      <c r="AR233" s="24"/>
      <c r="AS233" s="24">
        <v>5877.3</v>
      </c>
      <c r="AT233" s="24">
        <v>5877.3</v>
      </c>
    </row>
    <row r="234" spans="5:46" x14ac:dyDescent="0.35">
      <c r="E234"/>
      <c r="F234"/>
      <c r="G234"/>
      <c r="O234" t="s">
        <v>652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>
        <v>6379.9</v>
      </c>
      <c r="AQ234" s="24"/>
      <c r="AR234" s="24"/>
      <c r="AS234" s="24">
        <v>6379.9</v>
      </c>
      <c r="AT234" s="24">
        <v>6379.9</v>
      </c>
    </row>
    <row r="235" spans="5:46" x14ac:dyDescent="0.35">
      <c r="E235"/>
      <c r="F235"/>
      <c r="G235"/>
      <c r="O235" t="s">
        <v>658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>
        <v>315</v>
      </c>
      <c r="AQ235" s="24"/>
      <c r="AR235" s="24"/>
      <c r="AS235" s="24">
        <v>315</v>
      </c>
      <c r="AT235" s="24">
        <v>315</v>
      </c>
    </row>
    <row r="236" spans="5:46" x14ac:dyDescent="0.35">
      <c r="E236"/>
      <c r="F236"/>
      <c r="G236"/>
      <c r="O236" t="s">
        <v>695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>
        <v>6361.1</v>
      </c>
      <c r="AR236" s="24"/>
      <c r="AS236" s="24">
        <v>6361.1</v>
      </c>
      <c r="AT236" s="24">
        <v>6361.1</v>
      </c>
    </row>
    <row r="237" spans="5:46" x14ac:dyDescent="0.35">
      <c r="E237"/>
      <c r="F237"/>
      <c r="G237"/>
      <c r="O237" t="s">
        <v>735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>
        <v>6096.1</v>
      </c>
      <c r="AR237" s="24"/>
      <c r="AS237" s="24">
        <v>6096.1</v>
      </c>
      <c r="AT237" s="24">
        <v>6096.1</v>
      </c>
    </row>
    <row r="238" spans="5:46" x14ac:dyDescent="0.35">
      <c r="E238"/>
      <c r="F238"/>
      <c r="G238"/>
      <c r="O238" t="s">
        <v>803</v>
      </c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>
        <v>6201.1</v>
      </c>
      <c r="AS238" s="24">
        <v>6201.1</v>
      </c>
      <c r="AT238" s="24">
        <v>6201.1</v>
      </c>
    </row>
    <row r="239" spans="5:46" x14ac:dyDescent="0.35">
      <c r="E239"/>
      <c r="F239"/>
      <c r="G239"/>
      <c r="O239" t="s">
        <v>855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>
        <v>6223.6</v>
      </c>
      <c r="AL239" s="24"/>
      <c r="AM239" s="24"/>
      <c r="AN239" s="24"/>
      <c r="AO239" s="24"/>
      <c r="AP239" s="24"/>
      <c r="AQ239" s="24"/>
      <c r="AR239" s="24"/>
      <c r="AS239" s="24">
        <v>6223.6</v>
      </c>
      <c r="AT239" s="24">
        <v>6223.6</v>
      </c>
    </row>
    <row r="240" spans="5:46" x14ac:dyDescent="0.35">
      <c r="E240"/>
      <c r="F240"/>
      <c r="G240"/>
      <c r="O240" t="s">
        <v>866</v>
      </c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>
        <v>5183.6000000000004</v>
      </c>
      <c r="AM240" s="24"/>
      <c r="AN240" s="24"/>
      <c r="AO240" s="24"/>
      <c r="AP240" s="24"/>
      <c r="AQ240" s="24"/>
      <c r="AR240" s="24"/>
      <c r="AS240" s="24">
        <v>5183.6000000000004</v>
      </c>
      <c r="AT240" s="24">
        <v>5183.6000000000004</v>
      </c>
    </row>
    <row r="241" spans="5:46" x14ac:dyDescent="0.35">
      <c r="E241"/>
      <c r="F241"/>
      <c r="G241"/>
      <c r="O241" t="s">
        <v>925</v>
      </c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>
        <v>6136.8</v>
      </c>
      <c r="AN241" s="24"/>
      <c r="AO241" s="24"/>
      <c r="AP241" s="24"/>
      <c r="AQ241" s="24"/>
      <c r="AR241" s="24"/>
      <c r="AS241" s="24">
        <v>6136.8</v>
      </c>
      <c r="AT241" s="24">
        <v>6136.8</v>
      </c>
    </row>
    <row r="242" spans="5:46" x14ac:dyDescent="0.35">
      <c r="E242"/>
      <c r="F242"/>
      <c r="G242"/>
      <c r="N242" s="23" t="s">
        <v>428</v>
      </c>
      <c r="O242" s="23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>
        <v>11282.599999999999</v>
      </c>
      <c r="AC242" s="25">
        <v>14884.6</v>
      </c>
      <c r="AD242" s="25">
        <v>5014.8</v>
      </c>
      <c r="AE242" s="25"/>
      <c r="AF242" s="25"/>
      <c r="AG242" s="25"/>
      <c r="AH242" s="25"/>
      <c r="AI242" s="25"/>
      <c r="AJ242" s="25">
        <v>31181.999999999996</v>
      </c>
      <c r="AK242" s="25">
        <v>6223.6</v>
      </c>
      <c r="AL242" s="25">
        <v>5183.6000000000004</v>
      </c>
      <c r="AM242" s="25">
        <v>6136.8</v>
      </c>
      <c r="AN242" s="25">
        <v>8960.4000000000015</v>
      </c>
      <c r="AO242" s="25">
        <v>12409.7</v>
      </c>
      <c r="AP242" s="25">
        <v>6694.9</v>
      </c>
      <c r="AQ242" s="25">
        <v>12457.2</v>
      </c>
      <c r="AR242" s="25">
        <v>6201.1</v>
      </c>
      <c r="AS242" s="25">
        <v>64267.299999999996</v>
      </c>
      <c r="AT242" s="25">
        <v>95449.300000000032</v>
      </c>
    </row>
    <row r="243" spans="5:46" x14ac:dyDescent="0.35">
      <c r="E243"/>
      <c r="F243"/>
      <c r="G243"/>
      <c r="N243" t="s">
        <v>416</v>
      </c>
      <c r="O243" t="s">
        <v>414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>
        <v>1760</v>
      </c>
      <c r="AC243" s="24"/>
      <c r="AD243" s="24"/>
      <c r="AE243" s="24"/>
      <c r="AF243" s="24"/>
      <c r="AG243" s="24"/>
      <c r="AH243" s="24"/>
      <c r="AI243" s="24"/>
      <c r="AJ243" s="24">
        <v>1760</v>
      </c>
      <c r="AK243" s="24"/>
      <c r="AL243" s="24"/>
      <c r="AM243" s="24"/>
      <c r="AN243" s="24"/>
      <c r="AO243" s="24"/>
      <c r="AP243" s="24"/>
      <c r="AQ243" s="24"/>
      <c r="AR243" s="24"/>
      <c r="AS243" s="24"/>
      <c r="AT243" s="24">
        <v>1760</v>
      </c>
    </row>
    <row r="244" spans="5:46" x14ac:dyDescent="0.35">
      <c r="E244"/>
      <c r="F244"/>
      <c r="G244"/>
      <c r="O244" t="s">
        <v>418</v>
      </c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>
        <v>12627</v>
      </c>
      <c r="AC244" s="24"/>
      <c r="AD244" s="24"/>
      <c r="AE244" s="24"/>
      <c r="AF244" s="24"/>
      <c r="AG244" s="24"/>
      <c r="AH244" s="24"/>
      <c r="AI244" s="24"/>
      <c r="AJ244" s="24">
        <v>12627</v>
      </c>
      <c r="AK244" s="24"/>
      <c r="AL244" s="24"/>
      <c r="AM244" s="24"/>
      <c r="AN244" s="24"/>
      <c r="AO244" s="24"/>
      <c r="AP244" s="24"/>
      <c r="AQ244" s="24"/>
      <c r="AR244" s="24"/>
      <c r="AS244" s="24"/>
      <c r="AT244" s="24">
        <v>12627</v>
      </c>
    </row>
    <row r="245" spans="5:46" x14ac:dyDescent="0.35">
      <c r="E245"/>
      <c r="F245"/>
      <c r="G245"/>
      <c r="O245" t="s">
        <v>431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>
        <v>1311.4</v>
      </c>
      <c r="AC245" s="24"/>
      <c r="AD245" s="24"/>
      <c r="AE245" s="24"/>
      <c r="AF245" s="24"/>
      <c r="AG245" s="24"/>
      <c r="AH245" s="24"/>
      <c r="AI245" s="24"/>
      <c r="AJ245" s="24">
        <v>1311.4</v>
      </c>
      <c r="AK245" s="24"/>
      <c r="AL245" s="24"/>
      <c r="AM245" s="24"/>
      <c r="AN245" s="24"/>
      <c r="AO245" s="24"/>
      <c r="AP245" s="24"/>
      <c r="AQ245" s="24"/>
      <c r="AR245" s="24"/>
      <c r="AS245" s="24"/>
      <c r="AT245" s="24">
        <v>1311.4</v>
      </c>
    </row>
    <row r="246" spans="5:46" x14ac:dyDescent="0.35">
      <c r="E246"/>
      <c r="F246"/>
      <c r="G246"/>
      <c r="O246" t="s">
        <v>432</v>
      </c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>
        <v>13109.2</v>
      </c>
      <c r="AC246" s="24"/>
      <c r="AD246" s="24"/>
      <c r="AE246" s="24"/>
      <c r="AF246" s="24"/>
      <c r="AG246" s="24"/>
      <c r="AH246" s="24"/>
      <c r="AI246" s="24"/>
      <c r="AJ246" s="24">
        <v>13109.2</v>
      </c>
      <c r="AK246" s="24"/>
      <c r="AL246" s="24"/>
      <c r="AM246" s="24"/>
      <c r="AN246" s="24"/>
      <c r="AO246" s="24"/>
      <c r="AP246" s="24"/>
      <c r="AQ246" s="24"/>
      <c r="AR246" s="24"/>
      <c r="AS246" s="24"/>
      <c r="AT246" s="24">
        <v>13109.2</v>
      </c>
    </row>
    <row r="247" spans="5:46" x14ac:dyDescent="0.35">
      <c r="E247"/>
      <c r="F247"/>
      <c r="G247"/>
      <c r="O247" t="s">
        <v>433</v>
      </c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>
        <v>1000</v>
      </c>
      <c r="AC247" s="24"/>
      <c r="AD247" s="24"/>
      <c r="AE247" s="24"/>
      <c r="AF247" s="24"/>
      <c r="AG247" s="24"/>
      <c r="AH247" s="24"/>
      <c r="AI247" s="24"/>
      <c r="AJ247" s="24">
        <v>1000</v>
      </c>
      <c r="AK247" s="24"/>
      <c r="AL247" s="24"/>
      <c r="AM247" s="24"/>
      <c r="AN247" s="24"/>
      <c r="AO247" s="24"/>
      <c r="AP247" s="24"/>
      <c r="AQ247" s="24"/>
      <c r="AR247" s="24"/>
      <c r="AS247" s="24"/>
      <c r="AT247" s="24">
        <v>1000</v>
      </c>
    </row>
    <row r="248" spans="5:46" x14ac:dyDescent="0.35">
      <c r="E248"/>
      <c r="F248"/>
      <c r="G248"/>
      <c r="O248" t="s">
        <v>434</v>
      </c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>
        <v>9673.4</v>
      </c>
      <c r="AC248" s="24"/>
      <c r="AD248" s="24"/>
      <c r="AE248" s="24"/>
      <c r="AF248" s="24"/>
      <c r="AG248" s="24"/>
      <c r="AH248" s="24"/>
      <c r="AI248" s="24"/>
      <c r="AJ248" s="24">
        <v>9673.4</v>
      </c>
      <c r="AK248" s="24"/>
      <c r="AL248" s="24"/>
      <c r="AM248" s="24"/>
      <c r="AN248" s="24"/>
      <c r="AO248" s="24"/>
      <c r="AP248" s="24"/>
      <c r="AQ248" s="24"/>
      <c r="AR248" s="24"/>
      <c r="AS248" s="24"/>
      <c r="AT248" s="24">
        <v>9673.4</v>
      </c>
    </row>
    <row r="249" spans="5:46" x14ac:dyDescent="0.35">
      <c r="E249"/>
      <c r="F249"/>
      <c r="G249"/>
      <c r="O249" t="s">
        <v>450</v>
      </c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>
        <v>16976.2</v>
      </c>
      <c r="AC249" s="24"/>
      <c r="AD249" s="24"/>
      <c r="AE249" s="24"/>
      <c r="AF249" s="24"/>
      <c r="AG249" s="24"/>
      <c r="AH249" s="24"/>
      <c r="AI249" s="24"/>
      <c r="AJ249" s="24">
        <v>16976.2</v>
      </c>
      <c r="AK249" s="24"/>
      <c r="AL249" s="24"/>
      <c r="AM249" s="24"/>
      <c r="AN249" s="24"/>
      <c r="AO249" s="24"/>
      <c r="AP249" s="24"/>
      <c r="AQ249" s="24"/>
      <c r="AR249" s="24"/>
      <c r="AS249" s="24"/>
      <c r="AT249" s="24">
        <v>16976.2</v>
      </c>
    </row>
    <row r="250" spans="5:46" x14ac:dyDescent="0.35">
      <c r="O250" t="s">
        <v>452</v>
      </c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>
        <v>5874</v>
      </c>
      <c r="AC250" s="24"/>
      <c r="AD250" s="24"/>
      <c r="AE250" s="24"/>
      <c r="AF250" s="24"/>
      <c r="AG250" s="24"/>
      <c r="AH250" s="24"/>
      <c r="AI250" s="24"/>
      <c r="AJ250" s="24">
        <v>5874</v>
      </c>
      <c r="AK250" s="24"/>
      <c r="AL250" s="24"/>
      <c r="AM250" s="24"/>
      <c r="AN250" s="24"/>
      <c r="AO250" s="24"/>
      <c r="AP250" s="24"/>
      <c r="AQ250" s="24"/>
      <c r="AR250" s="24"/>
      <c r="AS250" s="24"/>
      <c r="AT250" s="24">
        <v>5874</v>
      </c>
    </row>
    <row r="251" spans="5:46" x14ac:dyDescent="0.35">
      <c r="O251" t="s">
        <v>466</v>
      </c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>
        <v>19017.5</v>
      </c>
      <c r="AD251" s="24"/>
      <c r="AE251" s="24"/>
      <c r="AF251" s="24"/>
      <c r="AG251" s="24"/>
      <c r="AH251" s="24"/>
      <c r="AI251" s="24"/>
      <c r="AJ251" s="24">
        <v>19017.5</v>
      </c>
      <c r="AK251" s="24"/>
      <c r="AL251" s="24"/>
      <c r="AM251" s="24"/>
      <c r="AN251" s="24"/>
      <c r="AO251" s="24"/>
      <c r="AP251" s="24"/>
      <c r="AQ251" s="24"/>
      <c r="AR251" s="24"/>
      <c r="AS251" s="24"/>
      <c r="AT251" s="24">
        <v>19017.5</v>
      </c>
    </row>
    <row r="252" spans="5:46" x14ac:dyDescent="0.35">
      <c r="O252" t="s">
        <v>471</v>
      </c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>
        <v>19315.5</v>
      </c>
      <c r="AD252" s="24"/>
      <c r="AE252" s="24"/>
      <c r="AF252" s="24"/>
      <c r="AG252" s="24"/>
      <c r="AH252" s="24"/>
      <c r="AI252" s="24"/>
      <c r="AJ252" s="24">
        <v>19315.5</v>
      </c>
      <c r="AK252" s="24"/>
      <c r="AL252" s="24"/>
      <c r="AM252" s="24"/>
      <c r="AN252" s="24"/>
      <c r="AO252" s="24"/>
      <c r="AP252" s="24"/>
      <c r="AQ252" s="24"/>
      <c r="AR252" s="24"/>
      <c r="AS252" s="24"/>
      <c r="AT252" s="24">
        <v>19315.5</v>
      </c>
    </row>
    <row r="253" spans="5:46" x14ac:dyDescent="0.35">
      <c r="O253" t="s">
        <v>481</v>
      </c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>
        <v>33172</v>
      </c>
      <c r="AD253" s="24"/>
      <c r="AE253" s="24"/>
      <c r="AF253" s="24"/>
      <c r="AG253" s="24"/>
      <c r="AH253" s="24"/>
      <c r="AI253" s="24"/>
      <c r="AJ253" s="24">
        <v>33172</v>
      </c>
      <c r="AK253" s="24"/>
      <c r="AL253" s="24"/>
      <c r="AM253" s="24"/>
      <c r="AN253" s="24"/>
      <c r="AO253" s="24"/>
      <c r="AP253" s="24"/>
      <c r="AQ253" s="24"/>
      <c r="AR253" s="24"/>
      <c r="AS253" s="24"/>
      <c r="AT253" s="24">
        <v>33172</v>
      </c>
    </row>
    <row r="254" spans="5:46" x14ac:dyDescent="0.35">
      <c r="O254" t="s">
        <v>483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>
        <v>312.5</v>
      </c>
      <c r="AD254" s="24"/>
      <c r="AE254" s="24"/>
      <c r="AF254" s="24"/>
      <c r="AG254" s="24"/>
      <c r="AH254" s="24"/>
      <c r="AI254" s="24"/>
      <c r="AJ254" s="24">
        <v>312.5</v>
      </c>
      <c r="AK254" s="24"/>
      <c r="AL254" s="24"/>
      <c r="AM254" s="24"/>
      <c r="AN254" s="24"/>
      <c r="AO254" s="24"/>
      <c r="AP254" s="24"/>
      <c r="AQ254" s="24"/>
      <c r="AR254" s="24"/>
      <c r="AS254" s="24"/>
      <c r="AT254" s="24">
        <v>312.5</v>
      </c>
    </row>
    <row r="255" spans="5:46" x14ac:dyDescent="0.35">
      <c r="O255" t="s">
        <v>509</v>
      </c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>
        <v>12188.9</v>
      </c>
      <c r="AE255" s="24"/>
      <c r="AF255" s="24"/>
      <c r="AG255" s="24"/>
      <c r="AH255" s="24"/>
      <c r="AI255" s="24"/>
      <c r="AJ255" s="24">
        <v>12188.9</v>
      </c>
      <c r="AK255" s="24"/>
      <c r="AL255" s="24"/>
      <c r="AM255" s="24"/>
      <c r="AN255" s="24"/>
      <c r="AO255" s="24"/>
      <c r="AP255" s="24"/>
      <c r="AQ255" s="24"/>
      <c r="AR255" s="24"/>
      <c r="AS255" s="24"/>
      <c r="AT255" s="24">
        <v>12188.9</v>
      </c>
    </row>
    <row r="256" spans="5:46" x14ac:dyDescent="0.35">
      <c r="O256" t="s">
        <v>512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>
        <v>18684.5</v>
      </c>
      <c r="AE256" s="24"/>
      <c r="AF256" s="24"/>
      <c r="AG256" s="24"/>
      <c r="AH256" s="24"/>
      <c r="AI256" s="24"/>
      <c r="AJ256" s="24">
        <v>18684.5</v>
      </c>
      <c r="AK256" s="24"/>
      <c r="AL256" s="24"/>
      <c r="AM256" s="24"/>
      <c r="AN256" s="24"/>
      <c r="AO256" s="24"/>
      <c r="AP256" s="24"/>
      <c r="AQ256" s="24"/>
      <c r="AR256" s="24"/>
      <c r="AS256" s="24"/>
      <c r="AT256" s="24">
        <v>18684.5</v>
      </c>
    </row>
    <row r="257" spans="15:46" x14ac:dyDescent="0.35">
      <c r="O257" t="s">
        <v>520</v>
      </c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>
        <v>7457.5</v>
      </c>
      <c r="AE257" s="24"/>
      <c r="AF257" s="24"/>
      <c r="AG257" s="24"/>
      <c r="AH257" s="24"/>
      <c r="AI257" s="24"/>
      <c r="AJ257" s="24">
        <v>7457.5</v>
      </c>
      <c r="AK257" s="24"/>
      <c r="AL257" s="24"/>
      <c r="AM257" s="24"/>
      <c r="AN257" s="24"/>
      <c r="AO257" s="24"/>
      <c r="AP257" s="24"/>
      <c r="AQ257" s="24"/>
      <c r="AR257" s="24"/>
      <c r="AS257" s="24"/>
      <c r="AT257" s="24">
        <v>7457.5</v>
      </c>
    </row>
    <row r="258" spans="15:46" x14ac:dyDescent="0.35">
      <c r="O258" t="s">
        <v>531</v>
      </c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>
        <v>10565.5</v>
      </c>
      <c r="AE258" s="24"/>
      <c r="AF258" s="24"/>
      <c r="AG258" s="24"/>
      <c r="AH258" s="24"/>
      <c r="AI258" s="24"/>
      <c r="AJ258" s="24">
        <v>10565.5</v>
      </c>
      <c r="AK258" s="24"/>
      <c r="AL258" s="24"/>
      <c r="AM258" s="24"/>
      <c r="AN258" s="24"/>
      <c r="AO258" s="24"/>
      <c r="AP258" s="24"/>
      <c r="AQ258" s="24"/>
      <c r="AR258" s="24"/>
      <c r="AS258" s="24"/>
      <c r="AT258" s="24">
        <v>10565.5</v>
      </c>
    </row>
    <row r="259" spans="15:46" x14ac:dyDescent="0.35">
      <c r="O259" t="s">
        <v>538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>
        <v>777</v>
      </c>
      <c r="AE259" s="24"/>
      <c r="AF259" s="24"/>
      <c r="AG259" s="24"/>
      <c r="AH259" s="24"/>
      <c r="AI259" s="24"/>
      <c r="AJ259" s="24">
        <v>777</v>
      </c>
      <c r="AK259" s="24"/>
      <c r="AL259" s="24"/>
      <c r="AM259" s="24"/>
      <c r="AN259" s="24"/>
      <c r="AO259" s="24"/>
      <c r="AP259" s="24"/>
      <c r="AQ259" s="24"/>
      <c r="AR259" s="24"/>
      <c r="AS259" s="24"/>
      <c r="AT259" s="24">
        <v>777</v>
      </c>
    </row>
    <row r="260" spans="15:46" x14ac:dyDescent="0.35">
      <c r="O260" t="s">
        <v>539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>
        <v>1077</v>
      </c>
      <c r="AE260" s="24"/>
      <c r="AF260" s="24"/>
      <c r="AG260" s="24"/>
      <c r="AH260" s="24"/>
      <c r="AI260" s="24"/>
      <c r="AJ260" s="24">
        <v>1077</v>
      </c>
      <c r="AK260" s="24"/>
      <c r="AL260" s="24"/>
      <c r="AM260" s="24"/>
      <c r="AN260" s="24"/>
      <c r="AO260" s="24"/>
      <c r="AP260" s="24"/>
      <c r="AQ260" s="24"/>
      <c r="AR260" s="24"/>
      <c r="AS260" s="24"/>
      <c r="AT260" s="24">
        <v>1077</v>
      </c>
    </row>
    <row r="261" spans="15:46" x14ac:dyDescent="0.35">
      <c r="O261" t="s">
        <v>541</v>
      </c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>
        <v>19320.5</v>
      </c>
      <c r="AE261" s="24"/>
      <c r="AF261" s="24"/>
      <c r="AG261" s="24"/>
      <c r="AH261" s="24"/>
      <c r="AI261" s="24"/>
      <c r="AJ261" s="24">
        <v>19320.5</v>
      </c>
      <c r="AK261" s="24"/>
      <c r="AL261" s="24"/>
      <c r="AM261" s="24"/>
      <c r="AN261" s="24"/>
      <c r="AO261" s="24"/>
      <c r="AP261" s="24"/>
      <c r="AQ261" s="24"/>
      <c r="AR261" s="24"/>
      <c r="AS261" s="24"/>
      <c r="AT261" s="24">
        <v>19320.5</v>
      </c>
    </row>
    <row r="262" spans="15:46" x14ac:dyDescent="0.35">
      <c r="O262" t="s">
        <v>555</v>
      </c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>
        <v>8273</v>
      </c>
      <c r="AO262" s="24"/>
      <c r="AP262" s="24"/>
      <c r="AQ262" s="24"/>
      <c r="AR262" s="24"/>
      <c r="AS262" s="24">
        <v>8273</v>
      </c>
      <c r="AT262" s="24">
        <v>8273</v>
      </c>
    </row>
    <row r="263" spans="15:46" x14ac:dyDescent="0.35">
      <c r="O263" t="s">
        <v>557</v>
      </c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>
        <v>1233</v>
      </c>
      <c r="AO263" s="24"/>
      <c r="AP263" s="24"/>
      <c r="AQ263" s="24"/>
      <c r="AR263" s="24"/>
      <c r="AS263" s="24">
        <v>1233</v>
      </c>
      <c r="AT263" s="24">
        <v>1233</v>
      </c>
    </row>
    <row r="264" spans="15:46" x14ac:dyDescent="0.35">
      <c r="O264" t="s">
        <v>558</v>
      </c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>
        <v>7377</v>
      </c>
      <c r="AO264" s="24"/>
      <c r="AP264" s="24"/>
      <c r="AQ264" s="24"/>
      <c r="AR264" s="24"/>
      <c r="AS264" s="24">
        <v>7377</v>
      </c>
      <c r="AT264" s="24">
        <v>7377</v>
      </c>
    </row>
    <row r="265" spans="15:46" x14ac:dyDescent="0.35">
      <c r="O265" t="s">
        <v>567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>
        <v>28549</v>
      </c>
      <c r="AO265" s="24"/>
      <c r="AP265" s="24"/>
      <c r="AQ265" s="24"/>
      <c r="AR265" s="24"/>
      <c r="AS265" s="24">
        <v>28549</v>
      </c>
      <c r="AT265" s="24">
        <v>28549</v>
      </c>
    </row>
    <row r="266" spans="15:46" x14ac:dyDescent="0.35">
      <c r="O266" t="s">
        <v>573</v>
      </c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>
        <v>11502</v>
      </c>
      <c r="AO266" s="24"/>
      <c r="AP266" s="24"/>
      <c r="AQ266" s="24"/>
      <c r="AR266" s="24"/>
      <c r="AS266" s="24">
        <v>11502</v>
      </c>
      <c r="AT266" s="24">
        <v>11502</v>
      </c>
    </row>
    <row r="267" spans="15:46" x14ac:dyDescent="0.35">
      <c r="O267" t="s">
        <v>618</v>
      </c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>
        <v>7961</v>
      </c>
      <c r="AP267" s="24"/>
      <c r="AQ267" s="24"/>
      <c r="AR267" s="24"/>
      <c r="AS267" s="24">
        <v>7961</v>
      </c>
      <c r="AT267" s="24">
        <v>7961</v>
      </c>
    </row>
    <row r="268" spans="15:46" x14ac:dyDescent="0.35">
      <c r="O268" t="s">
        <v>619</v>
      </c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>
        <v>2678</v>
      </c>
      <c r="AP268" s="24"/>
      <c r="AQ268" s="24"/>
      <c r="AR268" s="24"/>
      <c r="AS268" s="24">
        <v>2678</v>
      </c>
      <c r="AT268" s="24">
        <v>2678</v>
      </c>
    </row>
    <row r="269" spans="15:46" x14ac:dyDescent="0.35">
      <c r="O269" t="s">
        <v>655</v>
      </c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>
        <v>3029</v>
      </c>
      <c r="AQ269" s="24"/>
      <c r="AR269" s="24"/>
      <c r="AS269" s="24">
        <v>3029</v>
      </c>
      <c r="AT269" s="24">
        <v>3029</v>
      </c>
    </row>
    <row r="270" spans="15:46" x14ac:dyDescent="0.35">
      <c r="O270" t="s">
        <v>657</v>
      </c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>
        <v>11425</v>
      </c>
      <c r="AQ270" s="24"/>
      <c r="AR270" s="24"/>
      <c r="AS270" s="24">
        <v>11425</v>
      </c>
      <c r="AT270" s="24">
        <v>11425</v>
      </c>
    </row>
    <row r="271" spans="15:46" x14ac:dyDescent="0.35">
      <c r="O271" t="s">
        <v>659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>
        <v>9888</v>
      </c>
      <c r="AQ271" s="24"/>
      <c r="AR271" s="24"/>
      <c r="AS271" s="24">
        <v>9888</v>
      </c>
      <c r="AT271" s="24">
        <v>9888</v>
      </c>
    </row>
    <row r="272" spans="15:46" x14ac:dyDescent="0.35">
      <c r="O272" t="s">
        <v>662</v>
      </c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>
        <v>8819</v>
      </c>
      <c r="AQ272" s="24"/>
      <c r="AR272" s="24"/>
      <c r="AS272" s="24">
        <v>8819</v>
      </c>
      <c r="AT272" s="24">
        <v>8819</v>
      </c>
    </row>
    <row r="273" spans="15:46" x14ac:dyDescent="0.35">
      <c r="O273" t="s">
        <v>669</v>
      </c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>
        <v>14422</v>
      </c>
      <c r="AQ273" s="24"/>
      <c r="AR273" s="24"/>
      <c r="AS273" s="24">
        <v>14422</v>
      </c>
      <c r="AT273" s="24">
        <v>14422</v>
      </c>
    </row>
    <row r="274" spans="15:46" x14ac:dyDescent="0.35">
      <c r="O274" t="s">
        <v>671</v>
      </c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>
        <v>7593</v>
      </c>
      <c r="AQ274" s="24"/>
      <c r="AR274" s="24"/>
      <c r="AS274" s="24">
        <v>7593</v>
      </c>
      <c r="AT274" s="24">
        <v>7593</v>
      </c>
    </row>
    <row r="275" spans="15:46" x14ac:dyDescent="0.35">
      <c r="O275" t="s">
        <v>692</v>
      </c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>
        <v>9157.5</v>
      </c>
      <c r="AR275" s="24"/>
      <c r="AS275" s="24">
        <v>9157.5</v>
      </c>
      <c r="AT275" s="24">
        <v>9157.5</v>
      </c>
    </row>
    <row r="276" spans="15:46" x14ac:dyDescent="0.35">
      <c r="O276" t="s">
        <v>694</v>
      </c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>
        <v>10497.5</v>
      </c>
      <c r="AR276" s="24"/>
      <c r="AS276" s="24">
        <v>10497.5</v>
      </c>
      <c r="AT276" s="24">
        <v>10497.5</v>
      </c>
    </row>
    <row r="277" spans="15:46" x14ac:dyDescent="0.35">
      <c r="O277" t="s">
        <v>698</v>
      </c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>
        <v>8569.5</v>
      </c>
      <c r="AR277" s="24"/>
      <c r="AS277" s="24">
        <v>8569.5</v>
      </c>
      <c r="AT277" s="24">
        <v>8569.5</v>
      </c>
    </row>
    <row r="278" spans="15:46" x14ac:dyDescent="0.35">
      <c r="O278" t="s">
        <v>702</v>
      </c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>
        <v>10975.5</v>
      </c>
      <c r="AR278" s="24"/>
      <c r="AS278" s="24">
        <v>10975.5</v>
      </c>
      <c r="AT278" s="24">
        <v>10975.5</v>
      </c>
    </row>
    <row r="279" spans="15:46" x14ac:dyDescent="0.35">
      <c r="O279" t="s">
        <v>705</v>
      </c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>
        <v>10103.5</v>
      </c>
      <c r="AR279" s="24"/>
      <c r="AS279" s="24">
        <v>10103.5</v>
      </c>
      <c r="AT279" s="24">
        <v>10103.5</v>
      </c>
    </row>
    <row r="280" spans="15:46" x14ac:dyDescent="0.35">
      <c r="O280" t="s">
        <v>707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>
        <v>3076</v>
      </c>
      <c r="AR280" s="24"/>
      <c r="AS280" s="24">
        <v>3076</v>
      </c>
      <c r="AT280" s="24">
        <v>3076</v>
      </c>
    </row>
    <row r="281" spans="15:46" x14ac:dyDescent="0.35">
      <c r="O281" t="s">
        <v>727</v>
      </c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>
        <v>11151</v>
      </c>
      <c r="AR281" s="24"/>
      <c r="AS281" s="24">
        <v>11151</v>
      </c>
      <c r="AT281" s="24">
        <v>11151</v>
      </c>
    </row>
    <row r="282" spans="15:46" x14ac:dyDescent="0.35">
      <c r="O282" t="s">
        <v>734</v>
      </c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>
        <v>11858.5</v>
      </c>
      <c r="AR282" s="24"/>
      <c r="AS282" s="24">
        <v>11858.5</v>
      </c>
      <c r="AT282" s="24">
        <v>11858.5</v>
      </c>
    </row>
    <row r="283" spans="15:46" x14ac:dyDescent="0.35">
      <c r="O283" t="s">
        <v>738</v>
      </c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>
        <v>15244</v>
      </c>
      <c r="AR283" s="24"/>
      <c r="AS283" s="24">
        <v>15244</v>
      </c>
      <c r="AT283" s="24">
        <v>15244</v>
      </c>
    </row>
    <row r="284" spans="15:46" x14ac:dyDescent="0.35">
      <c r="O284" t="s">
        <v>771</v>
      </c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>
        <v>11530</v>
      </c>
      <c r="AS284" s="24">
        <v>11530</v>
      </c>
      <c r="AT284" s="24">
        <v>11530</v>
      </c>
    </row>
    <row r="285" spans="15:46" x14ac:dyDescent="0.35">
      <c r="O285" t="s">
        <v>773</v>
      </c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>
        <v>16245</v>
      </c>
      <c r="AS285" s="24">
        <v>16245</v>
      </c>
      <c r="AT285" s="24">
        <v>16245</v>
      </c>
    </row>
    <row r="286" spans="15:46" x14ac:dyDescent="0.35">
      <c r="O286" t="s">
        <v>786</v>
      </c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>
        <v>10369.5</v>
      </c>
      <c r="AS286" s="24">
        <v>10369.5</v>
      </c>
      <c r="AT286" s="24">
        <v>10369.5</v>
      </c>
    </row>
    <row r="287" spans="15:46" x14ac:dyDescent="0.35">
      <c r="O287" t="s">
        <v>789</v>
      </c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>
        <v>8417</v>
      </c>
      <c r="AS287" s="24">
        <v>8417</v>
      </c>
      <c r="AT287" s="24">
        <v>8417</v>
      </c>
    </row>
    <row r="288" spans="15:46" x14ac:dyDescent="0.35">
      <c r="O288" t="s">
        <v>792</v>
      </c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>
        <v>13110</v>
      </c>
      <c r="AS288" s="24">
        <v>13110</v>
      </c>
      <c r="AT288" s="24">
        <v>13110</v>
      </c>
    </row>
    <row r="289" spans="14:46" x14ac:dyDescent="0.35">
      <c r="O289" t="s">
        <v>798</v>
      </c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>
        <v>13110</v>
      </c>
      <c r="AS289" s="24">
        <v>13110</v>
      </c>
      <c r="AT289" s="24">
        <v>13110</v>
      </c>
    </row>
    <row r="290" spans="14:46" x14ac:dyDescent="0.35">
      <c r="O290" t="s">
        <v>802</v>
      </c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>
        <v>6750</v>
      </c>
      <c r="AS290" s="24">
        <v>6750</v>
      </c>
      <c r="AT290" s="24">
        <v>6750</v>
      </c>
    </row>
    <row r="291" spans="14:46" x14ac:dyDescent="0.35">
      <c r="O291" t="s">
        <v>805</v>
      </c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>
        <v>14068</v>
      </c>
      <c r="AS291" s="24">
        <v>14068</v>
      </c>
      <c r="AT291" s="24">
        <v>14068</v>
      </c>
    </row>
    <row r="292" spans="14:46" x14ac:dyDescent="0.35">
      <c r="O292" t="s">
        <v>835</v>
      </c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>
        <v>12427</v>
      </c>
      <c r="AL292" s="24"/>
      <c r="AM292" s="24"/>
      <c r="AN292" s="24"/>
      <c r="AO292" s="24"/>
      <c r="AP292" s="24"/>
      <c r="AQ292" s="24"/>
      <c r="AR292" s="24"/>
      <c r="AS292" s="24">
        <v>12427</v>
      </c>
      <c r="AT292" s="24">
        <v>12427</v>
      </c>
    </row>
    <row r="293" spans="14:46" x14ac:dyDescent="0.35">
      <c r="O293" t="s">
        <v>837</v>
      </c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>
        <v>9000</v>
      </c>
      <c r="AL293" s="24"/>
      <c r="AM293" s="24"/>
      <c r="AN293" s="24"/>
      <c r="AO293" s="24"/>
      <c r="AP293" s="24"/>
      <c r="AQ293" s="24"/>
      <c r="AR293" s="24"/>
      <c r="AS293" s="24">
        <v>9000</v>
      </c>
      <c r="AT293" s="24">
        <v>9000</v>
      </c>
    </row>
    <row r="294" spans="14:46" x14ac:dyDescent="0.35">
      <c r="O294" t="s">
        <v>843</v>
      </c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>
        <v>4950</v>
      </c>
      <c r="AL294" s="24"/>
      <c r="AM294" s="24"/>
      <c r="AN294" s="24"/>
      <c r="AO294" s="24"/>
      <c r="AP294" s="24"/>
      <c r="AQ294" s="24"/>
      <c r="AR294" s="24"/>
      <c r="AS294" s="24">
        <v>4950</v>
      </c>
      <c r="AT294" s="24">
        <v>4950</v>
      </c>
    </row>
    <row r="295" spans="14:46" x14ac:dyDescent="0.35">
      <c r="O295" t="s">
        <v>851</v>
      </c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>
        <v>4431.5</v>
      </c>
      <c r="AL295" s="24"/>
      <c r="AM295" s="24"/>
      <c r="AN295" s="24"/>
      <c r="AO295" s="24"/>
      <c r="AP295" s="24"/>
      <c r="AQ295" s="24"/>
      <c r="AR295" s="24"/>
      <c r="AS295" s="24">
        <v>4431.5</v>
      </c>
      <c r="AT295" s="24">
        <v>4431.5</v>
      </c>
    </row>
    <row r="296" spans="14:46" x14ac:dyDescent="0.35">
      <c r="O296" t="s">
        <v>854</v>
      </c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>
        <v>5889</v>
      </c>
      <c r="AL296" s="24"/>
      <c r="AM296" s="24"/>
      <c r="AN296" s="24"/>
      <c r="AO296" s="24"/>
      <c r="AP296" s="24"/>
      <c r="AQ296" s="24"/>
      <c r="AR296" s="24"/>
      <c r="AS296" s="24">
        <v>5889</v>
      </c>
      <c r="AT296" s="24">
        <v>5889</v>
      </c>
    </row>
    <row r="297" spans="14:46" x14ac:dyDescent="0.35">
      <c r="O297" t="s">
        <v>867</v>
      </c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>
        <v>12855.5</v>
      </c>
      <c r="AM297" s="24"/>
      <c r="AN297" s="24"/>
      <c r="AO297" s="24"/>
      <c r="AP297" s="24"/>
      <c r="AQ297" s="24"/>
      <c r="AR297" s="24"/>
      <c r="AS297" s="24">
        <v>12855.5</v>
      </c>
      <c r="AT297" s="24">
        <v>12855.5</v>
      </c>
    </row>
    <row r="298" spans="14:46" x14ac:dyDescent="0.35">
      <c r="O298" t="s">
        <v>875</v>
      </c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>
        <v>9153</v>
      </c>
      <c r="AM298" s="24"/>
      <c r="AN298" s="24"/>
      <c r="AO298" s="24"/>
      <c r="AP298" s="24"/>
      <c r="AQ298" s="24"/>
      <c r="AR298" s="24"/>
      <c r="AS298" s="24">
        <v>9153</v>
      </c>
      <c r="AT298" s="24">
        <v>9153</v>
      </c>
    </row>
    <row r="299" spans="14:46" x14ac:dyDescent="0.35">
      <c r="O299" t="s">
        <v>876</v>
      </c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>
        <v>925.5</v>
      </c>
      <c r="AM299" s="24"/>
      <c r="AN299" s="24"/>
      <c r="AO299" s="24"/>
      <c r="AP299" s="24"/>
      <c r="AQ299" s="24"/>
      <c r="AR299" s="24"/>
      <c r="AS299" s="24">
        <v>925.5</v>
      </c>
      <c r="AT299" s="24">
        <v>925.5</v>
      </c>
    </row>
    <row r="300" spans="14:46" x14ac:dyDescent="0.35">
      <c r="O300" t="s">
        <v>877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>
        <v>6625</v>
      </c>
      <c r="AM300" s="24"/>
      <c r="AN300" s="24"/>
      <c r="AO300" s="24"/>
      <c r="AP300" s="24"/>
      <c r="AQ300" s="24"/>
      <c r="AR300" s="24"/>
      <c r="AS300" s="24">
        <v>6625</v>
      </c>
      <c r="AT300" s="24">
        <v>6625</v>
      </c>
    </row>
    <row r="301" spans="14:46" x14ac:dyDescent="0.35">
      <c r="O301" t="s">
        <v>905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>
        <v>5268.6</v>
      </c>
      <c r="AN301" s="24"/>
      <c r="AO301" s="24"/>
      <c r="AP301" s="24"/>
      <c r="AQ301" s="24"/>
      <c r="AR301" s="24"/>
      <c r="AS301" s="24">
        <v>5268.6</v>
      </c>
      <c r="AT301" s="24">
        <v>5268.6</v>
      </c>
    </row>
    <row r="302" spans="14:46" x14ac:dyDescent="0.35">
      <c r="O302" t="s">
        <v>909</v>
      </c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>
        <v>4312.5</v>
      </c>
      <c r="AN302" s="24"/>
      <c r="AO302" s="24"/>
      <c r="AP302" s="24"/>
      <c r="AQ302" s="24"/>
      <c r="AR302" s="24"/>
      <c r="AS302" s="24">
        <v>4312.5</v>
      </c>
      <c r="AT302" s="24">
        <v>4312.5</v>
      </c>
    </row>
    <row r="303" spans="14:46" x14ac:dyDescent="0.35">
      <c r="O303" t="s">
        <v>920</v>
      </c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>
        <v>6838.5</v>
      </c>
      <c r="AN303" s="24"/>
      <c r="AO303" s="24"/>
      <c r="AP303" s="24"/>
      <c r="AQ303" s="24"/>
      <c r="AR303" s="24"/>
      <c r="AS303" s="24">
        <v>6838.5</v>
      </c>
      <c r="AT303" s="24">
        <v>6838.5</v>
      </c>
    </row>
    <row r="304" spans="14:46" x14ac:dyDescent="0.35">
      <c r="N304" s="23" t="s">
        <v>429</v>
      </c>
      <c r="O304" s="23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>
        <v>62331.199999999997</v>
      </c>
      <c r="AC304" s="25">
        <v>71817.5</v>
      </c>
      <c r="AD304" s="25">
        <v>70070.899999999994</v>
      </c>
      <c r="AE304" s="25"/>
      <c r="AF304" s="25"/>
      <c r="AG304" s="25"/>
      <c r="AH304" s="25"/>
      <c r="AI304" s="25"/>
      <c r="AJ304" s="25">
        <v>204219.6</v>
      </c>
      <c r="AK304" s="25">
        <v>36697.5</v>
      </c>
      <c r="AL304" s="25">
        <v>29559</v>
      </c>
      <c r="AM304" s="25">
        <v>16419.599999999999</v>
      </c>
      <c r="AN304" s="25">
        <v>56934</v>
      </c>
      <c r="AO304" s="25">
        <v>10639</v>
      </c>
      <c r="AP304" s="25">
        <v>55176</v>
      </c>
      <c r="AQ304" s="25">
        <v>90633</v>
      </c>
      <c r="AR304" s="25">
        <v>93599.5</v>
      </c>
      <c r="AS304" s="25">
        <v>389657.59999999998</v>
      </c>
      <c r="AT304" s="25">
        <v>593877.19999999995</v>
      </c>
    </row>
    <row r="305" spans="14:46" x14ac:dyDescent="0.35">
      <c r="N305" t="s">
        <v>476</v>
      </c>
      <c r="O305" t="s">
        <v>478</v>
      </c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>
        <v>240</v>
      </c>
      <c r="AD305" s="24"/>
      <c r="AE305" s="24"/>
      <c r="AF305" s="24"/>
      <c r="AG305" s="24"/>
      <c r="AH305" s="24"/>
      <c r="AI305" s="24"/>
      <c r="AJ305" s="24">
        <v>240</v>
      </c>
      <c r="AK305" s="24"/>
      <c r="AL305" s="24"/>
      <c r="AM305" s="24"/>
      <c r="AN305" s="24"/>
      <c r="AO305" s="24"/>
      <c r="AP305" s="24"/>
      <c r="AQ305" s="24"/>
      <c r="AR305" s="24"/>
      <c r="AS305" s="24"/>
      <c r="AT305" s="24">
        <v>240</v>
      </c>
    </row>
    <row r="306" spans="14:46" x14ac:dyDescent="0.35">
      <c r="N306" s="23" t="s">
        <v>491</v>
      </c>
      <c r="O306" s="23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>
        <v>240</v>
      </c>
      <c r="AD306" s="25"/>
      <c r="AE306" s="25"/>
      <c r="AF306" s="25"/>
      <c r="AG306" s="25"/>
      <c r="AH306" s="25"/>
      <c r="AI306" s="25"/>
      <c r="AJ306" s="25">
        <v>240</v>
      </c>
      <c r="AK306" s="25"/>
      <c r="AL306" s="25"/>
      <c r="AM306" s="25"/>
      <c r="AN306" s="25"/>
      <c r="AO306" s="25"/>
      <c r="AP306" s="25"/>
      <c r="AQ306" s="25"/>
      <c r="AR306" s="25"/>
      <c r="AS306" s="25"/>
      <c r="AT306" s="25">
        <v>240</v>
      </c>
    </row>
    <row r="307" spans="14:46" x14ac:dyDescent="0.35">
      <c r="N307" t="s">
        <v>499</v>
      </c>
      <c r="O307" t="s">
        <v>480</v>
      </c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>
        <v>2024</v>
      </c>
      <c r="AD307" s="24"/>
      <c r="AE307" s="24"/>
      <c r="AF307" s="24"/>
      <c r="AG307" s="24"/>
      <c r="AH307" s="24"/>
      <c r="AI307" s="24"/>
      <c r="AJ307" s="24">
        <v>2024</v>
      </c>
      <c r="AK307" s="24"/>
      <c r="AL307" s="24"/>
      <c r="AM307" s="24"/>
      <c r="AN307" s="24"/>
      <c r="AO307" s="24"/>
      <c r="AP307" s="24"/>
      <c r="AQ307" s="24"/>
      <c r="AR307" s="24"/>
      <c r="AS307" s="24"/>
      <c r="AT307" s="24">
        <v>2024</v>
      </c>
    </row>
    <row r="308" spans="14:46" x14ac:dyDescent="0.35">
      <c r="O308" t="s">
        <v>615</v>
      </c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>
        <v>5822</v>
      </c>
      <c r="AP308" s="24"/>
      <c r="AQ308" s="24"/>
      <c r="AR308" s="24"/>
      <c r="AS308" s="24">
        <v>5822</v>
      </c>
      <c r="AT308" s="24">
        <v>5822</v>
      </c>
    </row>
    <row r="309" spans="14:46" x14ac:dyDescent="0.35">
      <c r="O309" t="s">
        <v>642</v>
      </c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>
        <v>6301</v>
      </c>
      <c r="AQ309" s="24"/>
      <c r="AR309" s="24"/>
      <c r="AS309" s="24">
        <v>6301</v>
      </c>
      <c r="AT309" s="24">
        <v>6301</v>
      </c>
    </row>
    <row r="310" spans="14:46" x14ac:dyDescent="0.35">
      <c r="O310" t="s">
        <v>660</v>
      </c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>
        <v>8127.5</v>
      </c>
      <c r="AQ310" s="24"/>
      <c r="AR310" s="24"/>
      <c r="AS310" s="24">
        <v>8127.5</v>
      </c>
      <c r="AT310" s="24">
        <v>8127.5</v>
      </c>
    </row>
    <row r="311" spans="14:46" x14ac:dyDescent="0.35">
      <c r="O311" t="s">
        <v>689</v>
      </c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>
        <v>6083.5</v>
      </c>
      <c r="AR311" s="24"/>
      <c r="AS311" s="24">
        <v>6083.5</v>
      </c>
      <c r="AT311" s="24">
        <v>6083.5</v>
      </c>
    </row>
    <row r="312" spans="14:46" x14ac:dyDescent="0.35">
      <c r="O312" t="s">
        <v>703</v>
      </c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>
        <v>5746</v>
      </c>
      <c r="AR312" s="24"/>
      <c r="AS312" s="24">
        <v>5746</v>
      </c>
      <c r="AT312" s="24">
        <v>5746</v>
      </c>
    </row>
    <row r="313" spans="14:46" x14ac:dyDescent="0.35">
      <c r="O313" t="s">
        <v>733</v>
      </c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>
        <v>5458</v>
      </c>
      <c r="AR313" s="24"/>
      <c r="AS313" s="24">
        <v>5458</v>
      </c>
      <c r="AT313" s="24">
        <v>5458</v>
      </c>
    </row>
    <row r="314" spans="14:46" x14ac:dyDescent="0.35">
      <c r="O314" t="s">
        <v>790</v>
      </c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>
        <v>3484</v>
      </c>
      <c r="AS314" s="24">
        <v>3484</v>
      </c>
      <c r="AT314" s="24">
        <v>3484</v>
      </c>
    </row>
    <row r="315" spans="14:46" x14ac:dyDescent="0.35">
      <c r="O315" t="s">
        <v>806</v>
      </c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>
        <v>3241</v>
      </c>
      <c r="AS315" s="24">
        <v>3241</v>
      </c>
      <c r="AT315" s="24">
        <v>3241</v>
      </c>
    </row>
    <row r="316" spans="14:46" x14ac:dyDescent="0.35">
      <c r="O316" t="s">
        <v>842</v>
      </c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>
        <v>2746</v>
      </c>
      <c r="AL316" s="24"/>
      <c r="AM316" s="24"/>
      <c r="AN316" s="24"/>
      <c r="AO316" s="24"/>
      <c r="AP316" s="24"/>
      <c r="AQ316" s="24"/>
      <c r="AR316" s="24"/>
      <c r="AS316" s="24">
        <v>2746</v>
      </c>
      <c r="AT316" s="24">
        <v>2746</v>
      </c>
    </row>
    <row r="317" spans="14:46" x14ac:dyDescent="0.35">
      <c r="O317" t="s">
        <v>853</v>
      </c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>
        <v>3374.5</v>
      </c>
      <c r="AL317" s="24"/>
      <c r="AM317" s="24"/>
      <c r="AN317" s="24"/>
      <c r="AO317" s="24"/>
      <c r="AP317" s="24"/>
      <c r="AQ317" s="24"/>
      <c r="AR317" s="24"/>
      <c r="AS317" s="24">
        <v>3374.5</v>
      </c>
      <c r="AT317" s="24">
        <v>3374.5</v>
      </c>
    </row>
    <row r="318" spans="14:46" x14ac:dyDescent="0.35">
      <c r="O318" t="s">
        <v>880</v>
      </c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>
        <v>2180</v>
      </c>
      <c r="AM318" s="24"/>
      <c r="AN318" s="24"/>
      <c r="AO318" s="24"/>
      <c r="AP318" s="24"/>
      <c r="AQ318" s="24"/>
      <c r="AR318" s="24"/>
      <c r="AS318" s="24">
        <v>2180</v>
      </c>
      <c r="AT318" s="24">
        <v>2180</v>
      </c>
    </row>
    <row r="319" spans="14:46" x14ac:dyDescent="0.35">
      <c r="O319" t="s">
        <v>917</v>
      </c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>
        <v>3459</v>
      </c>
      <c r="AN319" s="24"/>
      <c r="AO319" s="24"/>
      <c r="AP319" s="24"/>
      <c r="AQ319" s="24"/>
      <c r="AR319" s="24"/>
      <c r="AS319" s="24">
        <v>3459</v>
      </c>
      <c r="AT319" s="24">
        <v>3459</v>
      </c>
    </row>
    <row r="320" spans="14:46" x14ac:dyDescent="0.35">
      <c r="N320" s="23" t="s">
        <v>508</v>
      </c>
      <c r="O320" s="23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>
        <v>2024</v>
      </c>
      <c r="AD320" s="25"/>
      <c r="AE320" s="25"/>
      <c r="AF320" s="25"/>
      <c r="AG320" s="25"/>
      <c r="AH320" s="25"/>
      <c r="AI320" s="25"/>
      <c r="AJ320" s="25">
        <v>2024</v>
      </c>
      <c r="AK320" s="25">
        <v>6120.5</v>
      </c>
      <c r="AL320" s="25">
        <v>2180</v>
      </c>
      <c r="AM320" s="25">
        <v>3459</v>
      </c>
      <c r="AN320" s="25"/>
      <c r="AO320" s="25">
        <v>5822</v>
      </c>
      <c r="AP320" s="25">
        <v>14428.5</v>
      </c>
      <c r="AQ320" s="25">
        <v>17287.5</v>
      </c>
      <c r="AR320" s="25">
        <v>6725</v>
      </c>
      <c r="AS320" s="25">
        <v>56022.5</v>
      </c>
      <c r="AT320" s="25">
        <v>58046.5</v>
      </c>
    </row>
    <row r="321" spans="14:46" x14ac:dyDescent="0.35">
      <c r="N321" t="s">
        <v>646</v>
      </c>
      <c r="O321" t="s">
        <v>643</v>
      </c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>
        <v>4873</v>
      </c>
      <c r="AQ321" s="24"/>
      <c r="AR321" s="24"/>
      <c r="AS321" s="24">
        <v>4873</v>
      </c>
      <c r="AT321" s="24">
        <v>4873</v>
      </c>
    </row>
    <row r="322" spans="14:46" x14ac:dyDescent="0.35">
      <c r="O322" t="s">
        <v>651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>
        <v>65</v>
      </c>
      <c r="AQ322" s="24"/>
      <c r="AR322" s="24"/>
      <c r="AS322" s="24">
        <v>65</v>
      </c>
      <c r="AT322" s="24">
        <v>65</v>
      </c>
    </row>
    <row r="323" spans="14:46" x14ac:dyDescent="0.35">
      <c r="O323" t="s">
        <v>653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>
        <v>390</v>
      </c>
      <c r="AQ323" s="24"/>
      <c r="AR323" s="24"/>
      <c r="AS323" s="24">
        <v>390</v>
      </c>
      <c r="AT323" s="24">
        <v>390</v>
      </c>
    </row>
    <row r="324" spans="14:46" x14ac:dyDescent="0.35">
      <c r="O324" t="s">
        <v>693</v>
      </c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>
        <v>3480</v>
      </c>
      <c r="AR324" s="24"/>
      <c r="AS324" s="24">
        <v>3480</v>
      </c>
      <c r="AT324" s="24">
        <v>3480</v>
      </c>
    </row>
    <row r="325" spans="14:46" x14ac:dyDescent="0.35">
      <c r="O325" t="s">
        <v>700</v>
      </c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>
        <v>590</v>
      </c>
      <c r="AR325" s="24"/>
      <c r="AS325" s="24">
        <v>590</v>
      </c>
      <c r="AT325" s="24">
        <v>590</v>
      </c>
    </row>
    <row r="326" spans="14:46" x14ac:dyDescent="0.35">
      <c r="O326" t="s">
        <v>778</v>
      </c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>
        <v>4317.8999999999996</v>
      </c>
      <c r="AS326" s="24">
        <v>4317.8999999999996</v>
      </c>
      <c r="AT326" s="24">
        <v>4317.8999999999996</v>
      </c>
    </row>
    <row r="327" spans="14:46" x14ac:dyDescent="0.35">
      <c r="O327" t="s">
        <v>836</v>
      </c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>
        <v>2112</v>
      </c>
      <c r="AL327" s="24"/>
      <c r="AM327" s="24"/>
      <c r="AN327" s="24"/>
      <c r="AO327" s="24"/>
      <c r="AP327" s="24"/>
      <c r="AQ327" s="24"/>
      <c r="AR327" s="24"/>
      <c r="AS327" s="24">
        <v>2112</v>
      </c>
      <c r="AT327" s="24">
        <v>2112</v>
      </c>
    </row>
    <row r="328" spans="14:46" x14ac:dyDescent="0.35">
      <c r="O328" t="s">
        <v>841</v>
      </c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>
        <v>2112</v>
      </c>
      <c r="AL328" s="24"/>
      <c r="AM328" s="24"/>
      <c r="AN328" s="24"/>
      <c r="AO328" s="24"/>
      <c r="AP328" s="24"/>
      <c r="AQ328" s="24"/>
      <c r="AR328" s="24"/>
      <c r="AS328" s="24">
        <v>2112</v>
      </c>
      <c r="AT328" s="24">
        <v>2112</v>
      </c>
    </row>
    <row r="329" spans="14:46" x14ac:dyDescent="0.35">
      <c r="N329" s="23" t="s">
        <v>650</v>
      </c>
      <c r="O329" s="23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>
        <v>4224</v>
      </c>
      <c r="AL329" s="25"/>
      <c r="AM329" s="25"/>
      <c r="AN329" s="25"/>
      <c r="AO329" s="25"/>
      <c r="AP329" s="25">
        <v>5328</v>
      </c>
      <c r="AQ329" s="25">
        <v>4070</v>
      </c>
      <c r="AR329" s="25">
        <v>4317.8999999999996</v>
      </c>
      <c r="AS329" s="25">
        <v>17939.900000000001</v>
      </c>
      <c r="AT329" s="25">
        <v>17939.900000000001</v>
      </c>
    </row>
    <row r="330" spans="14:46" x14ac:dyDescent="0.35">
      <c r="N330" t="s">
        <v>674</v>
      </c>
      <c r="O330" t="s">
        <v>672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>
        <v>3555</v>
      </c>
      <c r="AQ330" s="24"/>
      <c r="AR330" s="24"/>
      <c r="AS330" s="24">
        <v>3555</v>
      </c>
      <c r="AT330" s="24">
        <v>3555</v>
      </c>
    </row>
    <row r="331" spans="14:46" x14ac:dyDescent="0.35">
      <c r="O331" t="s">
        <v>706</v>
      </c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>
        <v>14088.5</v>
      </c>
      <c r="AR331" s="24"/>
      <c r="AS331" s="24">
        <v>14088.5</v>
      </c>
      <c r="AT331" s="24">
        <v>14088.5</v>
      </c>
    </row>
    <row r="332" spans="14:46" x14ac:dyDescent="0.35">
      <c r="O332" t="s">
        <v>729</v>
      </c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>
        <v>3799</v>
      </c>
      <c r="AR332" s="24"/>
      <c r="AS332" s="24">
        <v>3799</v>
      </c>
      <c r="AT332" s="24">
        <v>3799</v>
      </c>
    </row>
    <row r="333" spans="14:46" x14ac:dyDescent="0.35">
      <c r="O333" t="s">
        <v>737</v>
      </c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>
        <v>1350</v>
      </c>
      <c r="AR333" s="24"/>
      <c r="AS333" s="24">
        <v>1350</v>
      </c>
      <c r="AT333" s="24">
        <v>1350</v>
      </c>
    </row>
    <row r="334" spans="14:46" x14ac:dyDescent="0.35">
      <c r="O334" t="s">
        <v>772</v>
      </c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>
        <v>1350</v>
      </c>
      <c r="AS334" s="24">
        <v>1350</v>
      </c>
      <c r="AT334" s="24">
        <v>1350</v>
      </c>
    </row>
    <row r="335" spans="14:46" x14ac:dyDescent="0.35">
      <c r="O335" t="s">
        <v>844</v>
      </c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>
        <v>2158</v>
      </c>
      <c r="AL335" s="24"/>
      <c r="AM335" s="24"/>
      <c r="AN335" s="24"/>
      <c r="AO335" s="24"/>
      <c r="AP335" s="24"/>
      <c r="AQ335" s="24"/>
      <c r="AR335" s="24"/>
      <c r="AS335" s="24">
        <v>2158</v>
      </c>
      <c r="AT335" s="24">
        <v>2158</v>
      </c>
    </row>
    <row r="336" spans="14:46" x14ac:dyDescent="0.35">
      <c r="N336" s="23" t="s">
        <v>688</v>
      </c>
      <c r="O336" s="23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>
        <v>2158</v>
      </c>
      <c r="AL336" s="25"/>
      <c r="AM336" s="25"/>
      <c r="AN336" s="25"/>
      <c r="AO336" s="25"/>
      <c r="AP336" s="25">
        <v>3555</v>
      </c>
      <c r="AQ336" s="25">
        <v>19237.5</v>
      </c>
      <c r="AR336" s="25">
        <v>1350</v>
      </c>
      <c r="AS336" s="25">
        <v>26300.5</v>
      </c>
      <c r="AT336" s="25">
        <v>26300.5</v>
      </c>
    </row>
    <row r="337" spans="14:46" x14ac:dyDescent="0.35">
      <c r="N337" t="s">
        <v>718</v>
      </c>
      <c r="O337" t="s">
        <v>708</v>
      </c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>
        <v>1170</v>
      </c>
      <c r="AR337" s="24"/>
      <c r="AS337" s="24">
        <v>1170</v>
      </c>
      <c r="AT337" s="24">
        <v>1170</v>
      </c>
    </row>
    <row r="338" spans="14:46" x14ac:dyDescent="0.35">
      <c r="O338" t="s">
        <v>710</v>
      </c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>
        <v>68</v>
      </c>
      <c r="AR338" s="24"/>
      <c r="AS338" s="24">
        <v>68</v>
      </c>
      <c r="AT338" s="24">
        <v>68</v>
      </c>
    </row>
    <row r="339" spans="14:46" x14ac:dyDescent="0.35">
      <c r="N339" s="23" t="s">
        <v>763</v>
      </c>
      <c r="O339" s="23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>
        <v>1238</v>
      </c>
      <c r="AR339" s="25"/>
      <c r="AS339" s="25">
        <v>1238</v>
      </c>
      <c r="AT339" s="25">
        <v>1238</v>
      </c>
    </row>
    <row r="340" spans="14:46" x14ac:dyDescent="0.35">
      <c r="N340" t="s">
        <v>782</v>
      </c>
      <c r="O340" t="s">
        <v>699</v>
      </c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>
        <v>3881.5</v>
      </c>
      <c r="AR340" s="24"/>
      <c r="AS340" s="24">
        <v>3881.5</v>
      </c>
      <c r="AT340" s="24">
        <v>3881.5</v>
      </c>
    </row>
    <row r="341" spans="14:46" x14ac:dyDescent="0.35">
      <c r="O341" t="s">
        <v>701</v>
      </c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>
        <v>588</v>
      </c>
      <c r="AR341" s="24"/>
      <c r="AS341" s="24">
        <v>588</v>
      </c>
      <c r="AT341" s="24">
        <v>588</v>
      </c>
    </row>
    <row r="342" spans="14:46" x14ac:dyDescent="0.35">
      <c r="O342" t="s">
        <v>704</v>
      </c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>
        <v>2175</v>
      </c>
      <c r="AR342" s="24"/>
      <c r="AS342" s="24">
        <v>2175</v>
      </c>
      <c r="AT342" s="24">
        <v>2175</v>
      </c>
    </row>
    <row r="343" spans="14:46" x14ac:dyDescent="0.35">
      <c r="O343" t="s">
        <v>783</v>
      </c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>
        <v>8524.5</v>
      </c>
      <c r="AS343" s="24">
        <v>8524.5</v>
      </c>
      <c r="AT343" s="24">
        <v>8524.5</v>
      </c>
    </row>
    <row r="344" spans="14:46" x14ac:dyDescent="0.35">
      <c r="N344" s="23" t="s">
        <v>807</v>
      </c>
      <c r="O344" s="23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>
        <v>6644.5</v>
      </c>
      <c r="AR344" s="25">
        <v>8524.5</v>
      </c>
      <c r="AS344" s="25">
        <v>15169</v>
      </c>
      <c r="AT344" s="25">
        <v>15169</v>
      </c>
    </row>
    <row r="345" spans="14:46" x14ac:dyDescent="0.35">
      <c r="N345" t="s">
        <v>793</v>
      </c>
      <c r="O345" t="s">
        <v>797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>
        <v>1239.5999999999999</v>
      </c>
      <c r="AS345" s="24">
        <v>1239.5999999999999</v>
      </c>
      <c r="AT345" s="24">
        <v>1239.5999999999999</v>
      </c>
    </row>
    <row r="346" spans="14:46" x14ac:dyDescent="0.35">
      <c r="O346" t="s">
        <v>908</v>
      </c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>
        <v>2068</v>
      </c>
      <c r="AN346" s="24"/>
      <c r="AO346" s="24"/>
      <c r="AP346" s="24"/>
      <c r="AQ346" s="24"/>
      <c r="AR346" s="24"/>
      <c r="AS346" s="24">
        <v>2068</v>
      </c>
      <c r="AT346" s="24">
        <v>2068</v>
      </c>
    </row>
    <row r="347" spans="14:46" x14ac:dyDescent="0.35">
      <c r="N347" s="23" t="s">
        <v>808</v>
      </c>
      <c r="O347" s="23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>
        <v>2068</v>
      </c>
      <c r="AN347" s="25"/>
      <c r="AO347" s="25"/>
      <c r="AP347" s="25"/>
      <c r="AQ347" s="25"/>
      <c r="AR347" s="25">
        <v>1239.5999999999999</v>
      </c>
      <c r="AS347" s="25">
        <v>3307.6</v>
      </c>
      <c r="AT347" s="25">
        <v>3307.6</v>
      </c>
    </row>
    <row r="348" spans="14:46" x14ac:dyDescent="0.35">
      <c r="N348" t="s">
        <v>868</v>
      </c>
      <c r="O348" t="s">
        <v>870</v>
      </c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>
        <v>8568.2000000000007</v>
      </c>
      <c r="AM348" s="24"/>
      <c r="AN348" s="24"/>
      <c r="AO348" s="24"/>
      <c r="AP348" s="24"/>
      <c r="AQ348" s="24"/>
      <c r="AR348" s="24"/>
      <c r="AS348" s="24">
        <v>8568.2000000000007</v>
      </c>
      <c r="AT348" s="24">
        <v>8568.2000000000007</v>
      </c>
    </row>
    <row r="349" spans="14:46" x14ac:dyDescent="0.35">
      <c r="O349" t="s">
        <v>901</v>
      </c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>
        <v>12643.2</v>
      </c>
      <c r="AN349" s="24"/>
      <c r="AO349" s="24"/>
      <c r="AP349" s="24"/>
      <c r="AQ349" s="24"/>
      <c r="AR349" s="24"/>
      <c r="AS349" s="24">
        <v>12643.2</v>
      </c>
      <c r="AT349" s="24">
        <v>12643.2</v>
      </c>
    </row>
    <row r="350" spans="14:46" x14ac:dyDescent="0.35">
      <c r="O350" t="s">
        <v>919</v>
      </c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>
        <v>5840</v>
      </c>
      <c r="AN350" s="24"/>
      <c r="AO350" s="24"/>
      <c r="AP350" s="24"/>
      <c r="AQ350" s="24"/>
      <c r="AR350" s="24"/>
      <c r="AS350" s="24">
        <v>5840</v>
      </c>
      <c r="AT350" s="24">
        <v>5840</v>
      </c>
    </row>
    <row r="351" spans="14:46" x14ac:dyDescent="0.35">
      <c r="O351" t="s">
        <v>924</v>
      </c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>
        <v>6006</v>
      </c>
      <c r="AN351" s="24"/>
      <c r="AO351" s="24"/>
      <c r="AP351" s="24"/>
      <c r="AQ351" s="24"/>
      <c r="AR351" s="24"/>
      <c r="AS351" s="24">
        <v>6006</v>
      </c>
      <c r="AT351" s="24">
        <v>6006</v>
      </c>
    </row>
    <row r="352" spans="14:46" x14ac:dyDescent="0.35">
      <c r="N352" s="23" t="s">
        <v>883</v>
      </c>
      <c r="O352" s="23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>
        <v>8568.2000000000007</v>
      </c>
      <c r="AM352" s="25">
        <v>24489.200000000001</v>
      </c>
      <c r="AN352" s="25"/>
      <c r="AO352" s="25"/>
      <c r="AP352" s="25"/>
      <c r="AQ352" s="25"/>
      <c r="AR352" s="25"/>
      <c r="AS352" s="25">
        <v>33057.4</v>
      </c>
      <c r="AT352" s="25">
        <v>33057.4</v>
      </c>
    </row>
    <row r="353" spans="14:46" x14ac:dyDescent="0.35">
      <c r="N353" t="s">
        <v>911</v>
      </c>
      <c r="O353" t="s">
        <v>910</v>
      </c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>
        <v>0</v>
      </c>
      <c r="AN353" s="24"/>
      <c r="AO353" s="24"/>
      <c r="AP353" s="24"/>
      <c r="AQ353" s="24"/>
      <c r="AR353" s="24"/>
      <c r="AS353" s="24">
        <v>0</v>
      </c>
      <c r="AT353" s="24">
        <v>0</v>
      </c>
    </row>
    <row r="354" spans="14:46" x14ac:dyDescent="0.35">
      <c r="N354" s="23" t="s">
        <v>937</v>
      </c>
      <c r="O354" s="23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>
        <v>0</v>
      </c>
      <c r="AN354" s="25"/>
      <c r="AO354" s="25"/>
      <c r="AP354" s="25"/>
      <c r="AQ354" s="25"/>
      <c r="AR354" s="25"/>
      <c r="AS354" s="25">
        <v>0</v>
      </c>
      <c r="AT354" s="25">
        <v>0</v>
      </c>
    </row>
    <row r="355" spans="14:46" x14ac:dyDescent="0.35">
      <c r="N355" t="s">
        <v>135</v>
      </c>
      <c r="P355" s="24">
        <v>2973</v>
      </c>
      <c r="Q355" s="24">
        <v>2973</v>
      </c>
      <c r="R355" s="24">
        <v>6809.5</v>
      </c>
      <c r="S355" s="24">
        <v>5134</v>
      </c>
      <c r="T355" s="24">
        <v>33380.199999999997</v>
      </c>
      <c r="U355" s="24">
        <v>43516.800000000003</v>
      </c>
      <c r="V355" s="24">
        <v>52514.8</v>
      </c>
      <c r="W355" s="24">
        <v>37692</v>
      </c>
      <c r="X355" s="24">
        <v>22115.200000000001</v>
      </c>
      <c r="Y355" s="24">
        <v>201162.5</v>
      </c>
      <c r="Z355" s="24">
        <v>12397</v>
      </c>
      <c r="AA355" s="24">
        <v>59043.4</v>
      </c>
      <c r="AB355" s="24">
        <v>133782.79999999999</v>
      </c>
      <c r="AC355" s="24">
        <v>116851</v>
      </c>
      <c r="AD355" s="24">
        <v>124011.90000000001</v>
      </c>
      <c r="AE355" s="24">
        <v>33259</v>
      </c>
      <c r="AF355" s="24">
        <v>24686.2</v>
      </c>
      <c r="AG355" s="24">
        <v>57798.65</v>
      </c>
      <c r="AH355" s="24">
        <v>40624.6</v>
      </c>
      <c r="AI355" s="24">
        <v>31091.8</v>
      </c>
      <c r="AJ355" s="24">
        <v>633546.35000000009</v>
      </c>
      <c r="AK355" s="24">
        <v>98244.6</v>
      </c>
      <c r="AL355" s="24">
        <v>69163.3</v>
      </c>
      <c r="AM355" s="24">
        <v>93927.3</v>
      </c>
      <c r="AN355" s="24">
        <v>135957.90000000002</v>
      </c>
      <c r="AO355" s="24">
        <v>58446.700000000004</v>
      </c>
      <c r="AP355" s="24">
        <v>120284.9</v>
      </c>
      <c r="AQ355" s="24">
        <v>192796.7</v>
      </c>
      <c r="AR355" s="24">
        <v>161862.6</v>
      </c>
      <c r="AS355" s="24">
        <v>930683.99999999977</v>
      </c>
      <c r="AT355" s="24">
        <v>1768365.8499999999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 codeName="Sheet7">
    <pageSetUpPr fitToPage="1"/>
  </sheetPr>
  <dimension ref="A1:U134"/>
  <sheetViews>
    <sheetView topLeftCell="A16" workbookViewId="0">
      <selection activeCell="B36" sqref="B36"/>
    </sheetView>
  </sheetViews>
  <sheetFormatPr defaultRowHeight="14.5" x14ac:dyDescent="0.35"/>
  <cols>
    <col min="1" max="1" width="44.90625" bestFit="1" customWidth="1"/>
    <col min="2" max="2" width="7.08984375" bestFit="1" customWidth="1"/>
    <col min="3" max="4" width="10.7265625" bestFit="1" customWidth="1"/>
    <col min="5" max="7" width="14.453125" bestFit="1" customWidth="1"/>
    <col min="8" max="8" width="9.54296875" bestFit="1" customWidth="1"/>
    <col min="9" max="9" width="10.7265625" bestFit="1" customWidth="1"/>
    <col min="10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1" spans="1:21" x14ac:dyDescent="0.35">
      <c r="A1" s="20" t="s">
        <v>230</v>
      </c>
      <c r="B1" s="121">
        <v>2022</v>
      </c>
    </row>
    <row r="2" spans="1:21" x14ac:dyDescent="0.35">
      <c r="A2" s="33" t="s">
        <v>167</v>
      </c>
      <c r="B2" s="121">
        <v>8</v>
      </c>
    </row>
    <row r="3" spans="1:21" x14ac:dyDescent="0.35">
      <c r="K3"/>
      <c r="L3"/>
      <c r="M3"/>
      <c r="N3"/>
      <c r="O3"/>
      <c r="P3"/>
      <c r="Q3"/>
      <c r="R3"/>
      <c r="S3"/>
      <c r="T3"/>
      <c r="U3"/>
    </row>
    <row r="4" spans="1:21" x14ac:dyDescent="0.35">
      <c r="A4" s="20" t="s">
        <v>174</v>
      </c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 s="32" t="s">
        <v>315</v>
      </c>
      <c r="K5"/>
      <c r="L5"/>
      <c r="M5"/>
      <c r="N5"/>
      <c r="O5"/>
      <c r="P5"/>
      <c r="Q5"/>
      <c r="R5"/>
      <c r="S5"/>
      <c r="T5"/>
      <c r="U5"/>
    </row>
    <row r="6" spans="1:21" x14ac:dyDescent="0.35">
      <c r="A6" t="s">
        <v>17</v>
      </c>
      <c r="B6" s="30">
        <v>7</v>
      </c>
      <c r="K6"/>
      <c r="L6"/>
      <c r="M6"/>
      <c r="N6"/>
      <c r="O6"/>
      <c r="P6"/>
      <c r="Q6"/>
      <c r="R6"/>
      <c r="S6"/>
      <c r="T6"/>
      <c r="U6"/>
    </row>
    <row r="7" spans="1:21" x14ac:dyDescent="0.35">
      <c r="A7" t="s">
        <v>183</v>
      </c>
      <c r="B7" s="30">
        <v>1</v>
      </c>
      <c r="K7"/>
      <c r="L7"/>
      <c r="M7"/>
      <c r="N7"/>
      <c r="O7"/>
      <c r="P7"/>
      <c r="Q7"/>
      <c r="R7"/>
      <c r="S7"/>
      <c r="T7"/>
      <c r="U7"/>
    </row>
    <row r="8" spans="1:21" x14ac:dyDescent="0.35">
      <c r="A8" t="s">
        <v>69</v>
      </c>
      <c r="B8" s="30">
        <v>3</v>
      </c>
      <c r="K8"/>
      <c r="L8"/>
      <c r="M8"/>
      <c r="N8"/>
      <c r="O8"/>
      <c r="P8"/>
      <c r="Q8"/>
      <c r="R8"/>
      <c r="S8"/>
      <c r="T8"/>
      <c r="U8"/>
    </row>
    <row r="9" spans="1:21" x14ac:dyDescent="0.35">
      <c r="A9" t="s">
        <v>56</v>
      </c>
      <c r="B9" s="30">
        <v>12</v>
      </c>
      <c r="K9"/>
      <c r="L9"/>
      <c r="M9"/>
      <c r="N9"/>
      <c r="O9"/>
      <c r="P9"/>
      <c r="Q9"/>
      <c r="R9"/>
      <c r="S9"/>
      <c r="T9"/>
      <c r="U9"/>
    </row>
    <row r="10" spans="1:21" x14ac:dyDescent="0.35">
      <c r="A10" t="s">
        <v>298</v>
      </c>
      <c r="B10" s="30">
        <v>1</v>
      </c>
      <c r="K10"/>
      <c r="L10"/>
      <c r="M10"/>
      <c r="N10"/>
      <c r="O10"/>
      <c r="P10"/>
      <c r="Q10"/>
      <c r="R10"/>
      <c r="S10"/>
      <c r="T10"/>
      <c r="U10"/>
    </row>
    <row r="11" spans="1:21" x14ac:dyDescent="0.35">
      <c r="A11" t="s">
        <v>338</v>
      </c>
      <c r="B11" s="30">
        <v>1</v>
      </c>
      <c r="K11"/>
      <c r="L11"/>
      <c r="M11"/>
      <c r="N11"/>
      <c r="O11"/>
      <c r="P11"/>
      <c r="Q11"/>
      <c r="R11"/>
      <c r="S11"/>
      <c r="T11"/>
      <c r="U11"/>
    </row>
    <row r="12" spans="1:21" x14ac:dyDescent="0.35">
      <c r="A12" t="s">
        <v>522</v>
      </c>
      <c r="B12" s="30">
        <v>5</v>
      </c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t="s">
        <v>663</v>
      </c>
      <c r="B13" s="30">
        <v>3</v>
      </c>
      <c r="K13"/>
      <c r="L13"/>
      <c r="M13"/>
      <c r="N13"/>
      <c r="O13"/>
      <c r="P13"/>
      <c r="Q13"/>
      <c r="R13"/>
      <c r="S13"/>
      <c r="T13"/>
      <c r="U13"/>
    </row>
    <row r="14" spans="1:21" x14ac:dyDescent="0.35">
      <c r="A14" t="s">
        <v>667</v>
      </c>
      <c r="B14" s="30">
        <v>1</v>
      </c>
      <c r="K14"/>
      <c r="L14"/>
      <c r="M14"/>
      <c r="N14"/>
      <c r="O14"/>
      <c r="P14"/>
      <c r="Q14"/>
      <c r="R14"/>
      <c r="S14"/>
      <c r="T14"/>
      <c r="U14"/>
    </row>
    <row r="15" spans="1:21" x14ac:dyDescent="0.35">
      <c r="A15" t="s">
        <v>668</v>
      </c>
      <c r="B15" s="30">
        <v>1</v>
      </c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t="s">
        <v>675</v>
      </c>
      <c r="B16" s="30">
        <v>8</v>
      </c>
      <c r="K16"/>
      <c r="L16"/>
      <c r="M16"/>
      <c r="N16"/>
      <c r="O16"/>
      <c r="P16"/>
      <c r="Q16"/>
      <c r="R16"/>
      <c r="S16"/>
      <c r="T16"/>
      <c r="U16"/>
    </row>
    <row r="17" spans="1:21" x14ac:dyDescent="0.35">
      <c r="A17" t="s">
        <v>725</v>
      </c>
      <c r="B17" s="30">
        <v>11</v>
      </c>
      <c r="K17"/>
      <c r="L17"/>
      <c r="M17"/>
      <c r="N17"/>
      <c r="O17"/>
      <c r="P17"/>
      <c r="Q17"/>
      <c r="R17"/>
      <c r="S17"/>
      <c r="T17"/>
      <c r="U17"/>
    </row>
    <row r="18" spans="1:21" x14ac:dyDescent="0.35">
      <c r="A18" t="s">
        <v>728</v>
      </c>
      <c r="B18" s="30">
        <v>5</v>
      </c>
      <c r="K18"/>
      <c r="L18"/>
      <c r="M18"/>
      <c r="N18"/>
      <c r="O18"/>
      <c r="P18"/>
      <c r="Q18"/>
      <c r="R18"/>
      <c r="S18"/>
      <c r="T18"/>
      <c r="U18"/>
    </row>
    <row r="19" spans="1:21" x14ac:dyDescent="0.35">
      <c r="A19" t="s">
        <v>731</v>
      </c>
      <c r="B19" s="30">
        <v>6</v>
      </c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 t="s">
        <v>780</v>
      </c>
      <c r="B20" s="30">
        <v>13</v>
      </c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 t="s">
        <v>787</v>
      </c>
      <c r="B21" s="30">
        <v>9</v>
      </c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 t="s">
        <v>796</v>
      </c>
      <c r="B22" s="30">
        <v>2</v>
      </c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 t="s">
        <v>800</v>
      </c>
      <c r="B23" s="30">
        <v>15</v>
      </c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 t="s">
        <v>839</v>
      </c>
      <c r="B24" s="30">
        <v>3</v>
      </c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 t="s">
        <v>881</v>
      </c>
      <c r="B25" s="30">
        <v>8</v>
      </c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 t="s">
        <v>903</v>
      </c>
      <c r="B26" s="30">
        <v>2</v>
      </c>
      <c r="K26"/>
      <c r="L26"/>
      <c r="M26"/>
      <c r="N26"/>
      <c r="O26"/>
      <c r="P26"/>
      <c r="Q26"/>
      <c r="R26"/>
      <c r="S26"/>
      <c r="T26"/>
      <c r="U26"/>
    </row>
    <row r="27" spans="1:21" x14ac:dyDescent="0.35">
      <c r="A27" t="s">
        <v>904</v>
      </c>
      <c r="B27" s="30">
        <v>8</v>
      </c>
      <c r="K27"/>
      <c r="L27"/>
      <c r="M27"/>
      <c r="N27"/>
      <c r="O27"/>
      <c r="P27"/>
      <c r="Q27"/>
      <c r="R27"/>
      <c r="S27"/>
      <c r="T27"/>
      <c r="U27"/>
    </row>
    <row r="28" spans="1:21" x14ac:dyDescent="0.35">
      <c r="A28" t="s">
        <v>906</v>
      </c>
      <c r="B28" s="30">
        <v>6</v>
      </c>
      <c r="K28"/>
      <c r="L28"/>
      <c r="M28"/>
      <c r="N28"/>
      <c r="O28"/>
      <c r="P28"/>
      <c r="Q28"/>
      <c r="R28"/>
      <c r="S28"/>
      <c r="T28"/>
      <c r="U28"/>
    </row>
    <row r="29" spans="1:21" x14ac:dyDescent="0.35">
      <c r="A29" t="s">
        <v>911</v>
      </c>
      <c r="B29" s="30">
        <v>0</v>
      </c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 t="s">
        <v>913</v>
      </c>
      <c r="B30" s="30">
        <v>5</v>
      </c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 t="s">
        <v>914</v>
      </c>
      <c r="B31" s="30">
        <v>1</v>
      </c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 t="s">
        <v>915</v>
      </c>
      <c r="B32" s="30">
        <v>1</v>
      </c>
      <c r="K32"/>
      <c r="L32"/>
      <c r="M32"/>
      <c r="N32"/>
      <c r="O32"/>
      <c r="P32"/>
      <c r="Q32"/>
      <c r="R32"/>
      <c r="S32"/>
      <c r="T32"/>
      <c r="U32"/>
    </row>
    <row r="33" spans="1:21" x14ac:dyDescent="0.35">
      <c r="A33" t="s">
        <v>918</v>
      </c>
      <c r="B33" s="30">
        <v>8</v>
      </c>
      <c r="K33"/>
      <c r="L33"/>
      <c r="M33"/>
      <c r="N33"/>
      <c r="O33"/>
      <c r="P33"/>
      <c r="Q33"/>
      <c r="R33"/>
      <c r="S33"/>
      <c r="T33"/>
      <c r="U33"/>
    </row>
    <row r="34" spans="1:21" x14ac:dyDescent="0.35">
      <c r="A34" t="s">
        <v>923</v>
      </c>
      <c r="B34" s="30">
        <v>10</v>
      </c>
      <c r="K34"/>
      <c r="L34"/>
      <c r="M34"/>
      <c r="N34"/>
      <c r="O34"/>
      <c r="P34"/>
      <c r="Q34"/>
      <c r="R34"/>
      <c r="S34"/>
      <c r="T34"/>
      <c r="U34"/>
    </row>
    <row r="35" spans="1:21" x14ac:dyDescent="0.35">
      <c r="A35" t="s">
        <v>135</v>
      </c>
      <c r="B35" s="30">
        <v>156</v>
      </c>
      <c r="K35"/>
      <c r="L35"/>
      <c r="M35"/>
      <c r="N35"/>
      <c r="O35"/>
      <c r="P35"/>
      <c r="Q35"/>
      <c r="R35"/>
      <c r="S35"/>
      <c r="T35"/>
      <c r="U35"/>
    </row>
    <row r="36" spans="1:21" x14ac:dyDescent="0.35">
      <c r="K36"/>
      <c r="L36"/>
      <c r="M36"/>
      <c r="N36"/>
      <c r="O36"/>
      <c r="P36"/>
      <c r="Q36"/>
      <c r="R36"/>
      <c r="S36"/>
      <c r="T36"/>
      <c r="U36"/>
    </row>
    <row r="37" spans="1:21" x14ac:dyDescent="0.35">
      <c r="K37"/>
      <c r="L37"/>
      <c r="M37"/>
      <c r="N37"/>
      <c r="O37"/>
      <c r="P37"/>
      <c r="Q37"/>
      <c r="R37"/>
      <c r="S37"/>
      <c r="T37"/>
      <c r="U37"/>
    </row>
    <row r="38" spans="1:21" x14ac:dyDescent="0.35">
      <c r="K38"/>
      <c r="L38"/>
      <c r="M38"/>
      <c r="N38"/>
      <c r="O38"/>
      <c r="P38"/>
      <c r="Q38"/>
      <c r="R38"/>
      <c r="S38"/>
      <c r="T38"/>
      <c r="U38"/>
    </row>
    <row r="39" spans="1:21" x14ac:dyDescent="0.35">
      <c r="K39"/>
      <c r="L39"/>
      <c r="M39"/>
      <c r="N39"/>
      <c r="O39"/>
      <c r="P39"/>
      <c r="Q39"/>
      <c r="R39"/>
      <c r="S39"/>
      <c r="T39"/>
      <c r="U39"/>
    </row>
    <row r="40" spans="1:21" x14ac:dyDescent="0.35">
      <c r="K40"/>
      <c r="L40"/>
      <c r="M40"/>
      <c r="N40"/>
      <c r="O40"/>
      <c r="P40"/>
      <c r="Q40"/>
      <c r="R40"/>
      <c r="S40"/>
      <c r="T40"/>
      <c r="U40"/>
    </row>
    <row r="41" spans="1:21" x14ac:dyDescent="0.35">
      <c r="K41"/>
      <c r="L41"/>
      <c r="M41"/>
      <c r="N41"/>
      <c r="O41"/>
      <c r="P41"/>
      <c r="Q41"/>
      <c r="R41"/>
      <c r="S41"/>
      <c r="T41"/>
      <c r="U41"/>
    </row>
    <row r="42" spans="1:21" x14ac:dyDescent="0.35">
      <c r="K42"/>
      <c r="L42"/>
      <c r="M42"/>
      <c r="N42"/>
      <c r="O42"/>
      <c r="P42"/>
      <c r="Q42"/>
      <c r="R42"/>
      <c r="S42"/>
      <c r="T42"/>
      <c r="U42"/>
    </row>
    <row r="43" spans="1:21" x14ac:dyDescent="0.35">
      <c r="K43"/>
      <c r="L43"/>
      <c r="M43"/>
      <c r="N43"/>
      <c r="O43"/>
      <c r="P43"/>
      <c r="Q43"/>
      <c r="R43"/>
      <c r="S43"/>
      <c r="T43"/>
      <c r="U43"/>
    </row>
    <row r="44" spans="1:21" x14ac:dyDescent="0.35">
      <c r="K44"/>
      <c r="L44"/>
      <c r="M44"/>
      <c r="N44"/>
      <c r="O44"/>
      <c r="P44"/>
      <c r="Q44"/>
      <c r="R44"/>
      <c r="S44"/>
      <c r="T44"/>
      <c r="U44"/>
    </row>
    <row r="45" spans="1:21" x14ac:dyDescent="0.35">
      <c r="K45"/>
      <c r="L45"/>
      <c r="M45"/>
      <c r="N45"/>
      <c r="O45"/>
      <c r="P45"/>
      <c r="Q45"/>
      <c r="R45"/>
      <c r="S45"/>
      <c r="T45"/>
      <c r="U45"/>
    </row>
    <row r="46" spans="1:21" x14ac:dyDescent="0.35">
      <c r="K46"/>
      <c r="L46"/>
      <c r="M46"/>
      <c r="N46"/>
      <c r="O46"/>
      <c r="P46"/>
      <c r="Q46"/>
      <c r="R46"/>
      <c r="S46"/>
      <c r="T46"/>
      <c r="U46"/>
    </row>
    <row r="47" spans="1:21" x14ac:dyDescent="0.35">
      <c r="K47"/>
      <c r="L47"/>
      <c r="M47"/>
      <c r="N47"/>
      <c r="O47"/>
      <c r="P47"/>
      <c r="Q47"/>
      <c r="R47"/>
      <c r="S47"/>
      <c r="T47"/>
      <c r="U47"/>
    </row>
    <row r="48" spans="1:21" x14ac:dyDescent="0.35">
      <c r="K48"/>
      <c r="L48"/>
      <c r="M48"/>
      <c r="N48"/>
      <c r="O48"/>
      <c r="P48"/>
      <c r="Q48"/>
      <c r="R48"/>
      <c r="S48"/>
      <c r="T48"/>
      <c r="U48"/>
    </row>
    <row r="49" spans="11:21" x14ac:dyDescent="0.35">
      <c r="K49"/>
      <c r="L49"/>
      <c r="M49"/>
      <c r="N49"/>
      <c r="O49"/>
      <c r="P49"/>
      <c r="Q49"/>
      <c r="R49"/>
      <c r="S49"/>
      <c r="T49"/>
      <c r="U49"/>
    </row>
    <row r="50" spans="11:21" x14ac:dyDescent="0.35">
      <c r="K50"/>
      <c r="L50"/>
      <c r="M50"/>
      <c r="N50"/>
      <c r="O50"/>
      <c r="P50"/>
      <c r="Q50"/>
      <c r="R50"/>
      <c r="S50"/>
      <c r="T50"/>
      <c r="U50"/>
    </row>
    <row r="51" spans="11:21" x14ac:dyDescent="0.35">
      <c r="K51"/>
      <c r="L51"/>
      <c r="M51"/>
      <c r="N51"/>
      <c r="O51"/>
      <c r="P51"/>
      <c r="Q51"/>
      <c r="R51"/>
      <c r="S51"/>
      <c r="T51"/>
      <c r="U51"/>
    </row>
    <row r="52" spans="11:21" x14ac:dyDescent="0.35">
      <c r="K52"/>
      <c r="L52"/>
      <c r="M52"/>
      <c r="N52"/>
      <c r="O52"/>
      <c r="P52"/>
      <c r="Q52"/>
      <c r="R52"/>
      <c r="S52"/>
      <c r="T52"/>
      <c r="U52"/>
    </row>
    <row r="53" spans="11:21" x14ac:dyDescent="0.35">
      <c r="K53"/>
      <c r="L53"/>
      <c r="M53"/>
      <c r="N53"/>
      <c r="O53"/>
      <c r="P53"/>
      <c r="Q53"/>
      <c r="R53"/>
      <c r="S53"/>
      <c r="T53"/>
      <c r="U53"/>
    </row>
    <row r="54" spans="11:21" x14ac:dyDescent="0.35">
      <c r="K54"/>
      <c r="L54"/>
      <c r="M54"/>
      <c r="N54"/>
      <c r="O54"/>
      <c r="P54"/>
      <c r="Q54"/>
      <c r="R54"/>
      <c r="S54"/>
      <c r="T54"/>
      <c r="U54"/>
    </row>
    <row r="55" spans="11:21" x14ac:dyDescent="0.35">
      <c r="K55"/>
      <c r="L55"/>
      <c r="M55"/>
      <c r="N55"/>
      <c r="O55"/>
      <c r="P55"/>
      <c r="Q55"/>
      <c r="R55"/>
      <c r="S55"/>
      <c r="T55"/>
      <c r="U55"/>
    </row>
    <row r="56" spans="11:21" x14ac:dyDescent="0.35">
      <c r="K56"/>
      <c r="L56"/>
      <c r="M56"/>
      <c r="N56"/>
      <c r="O56"/>
      <c r="P56"/>
      <c r="Q56"/>
      <c r="R56"/>
      <c r="S56"/>
      <c r="T56"/>
      <c r="U56"/>
    </row>
    <row r="57" spans="11:21" x14ac:dyDescent="0.35">
      <c r="K57"/>
      <c r="L57"/>
      <c r="M57"/>
      <c r="N57"/>
      <c r="O57"/>
      <c r="P57"/>
      <c r="Q57"/>
      <c r="R57"/>
      <c r="S57"/>
      <c r="T57"/>
      <c r="U57"/>
    </row>
    <row r="58" spans="11:21" x14ac:dyDescent="0.35">
      <c r="K58"/>
      <c r="L58"/>
      <c r="M58"/>
      <c r="N58"/>
      <c r="O58"/>
      <c r="P58"/>
      <c r="Q58"/>
      <c r="R58"/>
      <c r="S58"/>
      <c r="T58"/>
      <c r="U58"/>
    </row>
    <row r="59" spans="11:21" x14ac:dyDescent="0.35">
      <c r="K59"/>
      <c r="L59"/>
      <c r="M59"/>
      <c r="N59"/>
      <c r="O59"/>
      <c r="P59"/>
      <c r="Q59"/>
      <c r="R59"/>
      <c r="S59"/>
      <c r="T59"/>
      <c r="U59"/>
    </row>
    <row r="60" spans="11:21" x14ac:dyDescent="0.35">
      <c r="K60"/>
      <c r="L60"/>
      <c r="M60"/>
      <c r="N60"/>
      <c r="O60"/>
      <c r="P60"/>
      <c r="Q60"/>
      <c r="R60"/>
      <c r="S60"/>
      <c r="T60"/>
      <c r="U60"/>
    </row>
    <row r="61" spans="11:21" x14ac:dyDescent="0.35">
      <c r="K61"/>
      <c r="L61"/>
      <c r="M61"/>
      <c r="N61"/>
      <c r="O61"/>
      <c r="P61"/>
      <c r="Q61"/>
      <c r="R61"/>
      <c r="S61"/>
      <c r="T61"/>
      <c r="U61"/>
    </row>
    <row r="62" spans="11:21" x14ac:dyDescent="0.35">
      <c r="K62"/>
      <c r="L62"/>
      <c r="M62"/>
      <c r="N62"/>
      <c r="O62"/>
      <c r="P62"/>
      <c r="Q62"/>
      <c r="R62"/>
      <c r="S62"/>
      <c r="T62"/>
      <c r="U62"/>
    </row>
    <row r="63" spans="11:21" x14ac:dyDescent="0.35">
      <c r="K63"/>
      <c r="L63"/>
      <c r="M63"/>
      <c r="N63"/>
      <c r="O63"/>
      <c r="P63"/>
      <c r="Q63"/>
      <c r="R63"/>
      <c r="S63"/>
      <c r="T63"/>
      <c r="U63"/>
    </row>
    <row r="64" spans="11:21" x14ac:dyDescent="0.35">
      <c r="K64"/>
      <c r="L64"/>
      <c r="M64"/>
      <c r="N64"/>
      <c r="O64"/>
      <c r="P64"/>
      <c r="Q64"/>
      <c r="R64"/>
      <c r="S64"/>
      <c r="T64"/>
      <c r="U64"/>
    </row>
    <row r="65" spans="11:21" x14ac:dyDescent="0.35">
      <c r="K65"/>
      <c r="L65"/>
      <c r="M65"/>
      <c r="N65"/>
      <c r="O65"/>
      <c r="P65"/>
      <c r="Q65"/>
      <c r="R65"/>
      <c r="S65"/>
      <c r="T65"/>
      <c r="U65"/>
    </row>
    <row r="66" spans="11:21" x14ac:dyDescent="0.35">
      <c r="K66"/>
      <c r="L66"/>
      <c r="M66"/>
      <c r="N66"/>
      <c r="O66"/>
      <c r="P66"/>
      <c r="Q66"/>
      <c r="R66"/>
      <c r="S66"/>
      <c r="T66"/>
      <c r="U66"/>
    </row>
    <row r="67" spans="11:21" x14ac:dyDescent="0.35">
      <c r="K67"/>
      <c r="L67"/>
      <c r="M67"/>
      <c r="N67"/>
      <c r="O67"/>
      <c r="P67"/>
      <c r="Q67"/>
      <c r="R67"/>
      <c r="S67"/>
      <c r="T67"/>
      <c r="U67"/>
    </row>
    <row r="68" spans="11:21" x14ac:dyDescent="0.35">
      <c r="K68"/>
      <c r="L68"/>
      <c r="M68"/>
      <c r="N68"/>
      <c r="O68"/>
      <c r="P68"/>
      <c r="Q68"/>
      <c r="R68"/>
      <c r="S68"/>
      <c r="T68"/>
      <c r="U68"/>
    </row>
    <row r="69" spans="11:21" x14ac:dyDescent="0.35">
      <c r="K69"/>
      <c r="L69"/>
      <c r="M69"/>
      <c r="N69"/>
      <c r="O69"/>
      <c r="P69"/>
      <c r="Q69"/>
      <c r="R69"/>
      <c r="S69"/>
      <c r="T69"/>
      <c r="U69"/>
    </row>
    <row r="70" spans="11:21" x14ac:dyDescent="0.35">
      <c r="K70"/>
      <c r="L70"/>
      <c r="M70"/>
      <c r="N70"/>
      <c r="O70"/>
      <c r="P70"/>
      <c r="Q70"/>
      <c r="R70"/>
      <c r="S70"/>
      <c r="T70"/>
      <c r="U70"/>
    </row>
    <row r="71" spans="11:21" x14ac:dyDescent="0.35">
      <c r="K71"/>
      <c r="L71"/>
      <c r="M71"/>
      <c r="N71"/>
      <c r="O71"/>
      <c r="P71"/>
      <c r="Q71"/>
      <c r="R71"/>
      <c r="S71"/>
      <c r="T71"/>
      <c r="U71"/>
    </row>
    <row r="72" spans="11:21" x14ac:dyDescent="0.35">
      <c r="K72"/>
      <c r="L72"/>
      <c r="M72"/>
      <c r="N72"/>
      <c r="O72"/>
      <c r="P72"/>
      <c r="Q72"/>
      <c r="R72"/>
      <c r="S72"/>
      <c r="T72"/>
      <c r="U72"/>
    </row>
    <row r="73" spans="11:21" x14ac:dyDescent="0.35">
      <c r="K73"/>
      <c r="L73"/>
      <c r="M73"/>
      <c r="N73"/>
      <c r="O73"/>
      <c r="P73"/>
      <c r="Q73"/>
      <c r="R73"/>
      <c r="S73"/>
      <c r="T73"/>
      <c r="U73"/>
    </row>
    <row r="74" spans="11:21" x14ac:dyDescent="0.35">
      <c r="K74"/>
      <c r="L74"/>
      <c r="M74"/>
      <c r="N74"/>
      <c r="O74"/>
      <c r="P74"/>
      <c r="Q74"/>
      <c r="R74"/>
      <c r="S74"/>
      <c r="T74"/>
      <c r="U74"/>
    </row>
    <row r="75" spans="11:21" x14ac:dyDescent="0.35">
      <c r="K75"/>
      <c r="L75"/>
      <c r="M75"/>
      <c r="N75"/>
      <c r="O75"/>
      <c r="P75"/>
      <c r="Q75"/>
      <c r="R75"/>
      <c r="S75"/>
      <c r="T75"/>
      <c r="U75"/>
    </row>
    <row r="76" spans="11:21" x14ac:dyDescent="0.35">
      <c r="K76"/>
      <c r="L76"/>
      <c r="M76"/>
      <c r="N76"/>
      <c r="O76"/>
      <c r="P76"/>
      <c r="Q76"/>
      <c r="R76"/>
      <c r="S76"/>
      <c r="T76"/>
      <c r="U76"/>
    </row>
    <row r="77" spans="11:21" x14ac:dyDescent="0.35">
      <c r="K77"/>
      <c r="L77"/>
      <c r="M77"/>
      <c r="N77"/>
      <c r="O77"/>
      <c r="P77"/>
      <c r="Q77"/>
      <c r="R77"/>
      <c r="S77"/>
      <c r="T77"/>
      <c r="U77"/>
    </row>
    <row r="78" spans="11:21" x14ac:dyDescent="0.35">
      <c r="K78"/>
      <c r="L78"/>
      <c r="M78"/>
      <c r="N78"/>
      <c r="O78"/>
      <c r="P78"/>
      <c r="Q78"/>
      <c r="R78"/>
      <c r="S78"/>
      <c r="T78"/>
      <c r="U78"/>
    </row>
    <row r="79" spans="11:21" x14ac:dyDescent="0.35">
      <c r="K79"/>
      <c r="L79"/>
      <c r="M79"/>
      <c r="N79"/>
      <c r="O79"/>
      <c r="P79"/>
      <c r="Q79"/>
      <c r="R79"/>
      <c r="S79"/>
      <c r="T79"/>
      <c r="U79"/>
    </row>
    <row r="80" spans="1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sheetPr codeName="Sheet8"/>
  <dimension ref="A3:G355"/>
  <sheetViews>
    <sheetView topLeftCell="A343" workbookViewId="0">
      <selection activeCell="G356" sqref="G356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2" t="s">
        <v>355</v>
      </c>
      <c r="B7" s="102"/>
      <c r="C7" s="102"/>
      <c r="D7" s="102"/>
      <c r="E7" s="103">
        <v>2973</v>
      </c>
      <c r="F7" s="104">
        <v>-2973</v>
      </c>
      <c r="G7" s="103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2" t="s">
        <v>356</v>
      </c>
      <c r="B82" s="102"/>
      <c r="C82" s="102"/>
      <c r="D82" s="102"/>
      <c r="E82" s="103">
        <v>201162.5</v>
      </c>
      <c r="F82" s="104">
        <v>-201162.5</v>
      </c>
      <c r="G82" s="103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404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405</v>
      </c>
      <c r="D146" t="s">
        <v>407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408</v>
      </c>
      <c r="D147" t="s">
        <v>407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409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410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412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414</v>
      </c>
      <c r="D151" t="s">
        <v>416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417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418</v>
      </c>
      <c r="D153" t="s">
        <v>416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422</v>
      </c>
      <c r="D154" t="s">
        <v>407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423</v>
      </c>
      <c r="D155" t="s">
        <v>407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425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426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430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431</v>
      </c>
      <c r="D159" t="s">
        <v>416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432</v>
      </c>
      <c r="D160" t="s">
        <v>416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433</v>
      </c>
      <c r="D161" t="s">
        <v>416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434</v>
      </c>
      <c r="D162" t="s">
        <v>416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448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449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450</v>
      </c>
      <c r="D165" t="s">
        <v>416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451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452</v>
      </c>
      <c r="D167" t="s">
        <v>416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453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454</v>
      </c>
      <c r="D169" t="s">
        <v>407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456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462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464</v>
      </c>
      <c r="D173" t="s">
        <v>407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465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466</v>
      </c>
      <c r="D175" t="s">
        <v>416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467</v>
      </c>
      <c r="D176" t="s">
        <v>64</v>
      </c>
      <c r="E176" s="24">
        <v>2135</v>
      </c>
      <c r="F176" s="48">
        <v>-2135</v>
      </c>
      <c r="G176" s="24">
        <v>0</v>
      </c>
    </row>
    <row r="177" spans="2:7" x14ac:dyDescent="0.35">
      <c r="C177" t="s">
        <v>471</v>
      </c>
      <c r="D177" t="s">
        <v>416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472</v>
      </c>
      <c r="D178" t="s">
        <v>64</v>
      </c>
      <c r="E178" s="24">
        <v>14253</v>
      </c>
      <c r="F178" s="48">
        <v>-14253</v>
      </c>
      <c r="G178" s="24">
        <v>0</v>
      </c>
    </row>
    <row r="179" spans="2:7" x14ac:dyDescent="0.35">
      <c r="C179" t="s">
        <v>478</v>
      </c>
      <c r="D179" t="s">
        <v>476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480</v>
      </c>
      <c r="D180" t="s">
        <v>499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481</v>
      </c>
      <c r="D181" t="s">
        <v>416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483</v>
      </c>
      <c r="D182" t="s">
        <v>416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484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485</v>
      </c>
      <c r="D184" t="s">
        <v>407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488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489</v>
      </c>
      <c r="D186" t="s">
        <v>407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490</v>
      </c>
      <c r="D187" t="s">
        <v>407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492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-116851</v>
      </c>
      <c r="G189" s="25">
        <v>0</v>
      </c>
    </row>
    <row r="190" spans="2:7" x14ac:dyDescent="0.35">
      <c r="B190">
        <v>12</v>
      </c>
      <c r="C190" t="s">
        <v>509</v>
      </c>
      <c r="D190" t="s">
        <v>416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510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512</v>
      </c>
      <c r="D192" t="s">
        <v>416</v>
      </c>
      <c r="E192" s="24">
        <v>18684.5</v>
      </c>
      <c r="F192" s="48">
        <v>-18684.5</v>
      </c>
      <c r="G192" s="24">
        <v>0</v>
      </c>
    </row>
    <row r="193" spans="1:7" x14ac:dyDescent="0.35">
      <c r="C193" t="s">
        <v>515</v>
      </c>
      <c r="D193" t="s">
        <v>64</v>
      </c>
      <c r="E193" s="24">
        <v>12144</v>
      </c>
      <c r="F193" s="48">
        <v>-12144</v>
      </c>
      <c r="G193" s="24">
        <v>0</v>
      </c>
    </row>
    <row r="194" spans="1:7" x14ac:dyDescent="0.35">
      <c r="C194" t="s">
        <v>516</v>
      </c>
      <c r="D194" t="s">
        <v>23</v>
      </c>
      <c r="E194" s="24">
        <v>12484</v>
      </c>
      <c r="F194" s="48">
        <v>-12484</v>
      </c>
      <c r="G194" s="24">
        <v>0</v>
      </c>
    </row>
    <row r="195" spans="1:7" x14ac:dyDescent="0.35">
      <c r="C195" t="s">
        <v>519</v>
      </c>
      <c r="D195" t="s">
        <v>23</v>
      </c>
      <c r="E195" s="24">
        <v>390</v>
      </c>
      <c r="F195" s="48">
        <v>-390</v>
      </c>
      <c r="G195" s="24">
        <v>0</v>
      </c>
    </row>
    <row r="196" spans="1:7" x14ac:dyDescent="0.35">
      <c r="C196" t="s">
        <v>520</v>
      </c>
      <c r="D196" t="s">
        <v>416</v>
      </c>
      <c r="E196" s="24">
        <v>7457.5</v>
      </c>
      <c r="F196" s="48">
        <v>-7457.5</v>
      </c>
      <c r="G196" s="24">
        <v>0</v>
      </c>
    </row>
    <row r="197" spans="1:7" x14ac:dyDescent="0.35">
      <c r="C197" t="s">
        <v>521</v>
      </c>
      <c r="D197" t="s">
        <v>23</v>
      </c>
      <c r="E197" s="24">
        <v>3021.8</v>
      </c>
      <c r="F197" s="48">
        <v>-3021.8</v>
      </c>
      <c r="G197" s="24">
        <v>0</v>
      </c>
    </row>
    <row r="198" spans="1:7" x14ac:dyDescent="0.35">
      <c r="C198" t="s">
        <v>531</v>
      </c>
      <c r="D198" t="s">
        <v>416</v>
      </c>
      <c r="E198" s="24">
        <v>10565.5</v>
      </c>
      <c r="F198" s="48">
        <v>-10565.5</v>
      </c>
      <c r="G198" s="24">
        <v>0</v>
      </c>
    </row>
    <row r="199" spans="1:7" x14ac:dyDescent="0.35">
      <c r="C199" t="s">
        <v>538</v>
      </c>
      <c r="D199" t="s">
        <v>416</v>
      </c>
      <c r="E199" s="24">
        <v>777</v>
      </c>
      <c r="F199" s="48">
        <v>-777</v>
      </c>
      <c r="G199" s="24">
        <v>0</v>
      </c>
    </row>
    <row r="200" spans="1:7" x14ac:dyDescent="0.35">
      <c r="C200" t="s">
        <v>539</v>
      </c>
      <c r="D200" t="s">
        <v>416</v>
      </c>
      <c r="E200" s="24">
        <v>1077</v>
      </c>
      <c r="F200" s="48">
        <v>-1077</v>
      </c>
      <c r="G200" s="24">
        <v>0</v>
      </c>
    </row>
    <row r="201" spans="1:7" x14ac:dyDescent="0.35">
      <c r="C201" t="s">
        <v>540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541</v>
      </c>
      <c r="D202" t="s">
        <v>416</v>
      </c>
      <c r="E202" s="24">
        <v>19320.5</v>
      </c>
      <c r="F202" s="48">
        <v>-19320.5</v>
      </c>
      <c r="G202" s="24">
        <v>0</v>
      </c>
    </row>
    <row r="203" spans="1:7" x14ac:dyDescent="0.35">
      <c r="C203" t="s">
        <v>544</v>
      </c>
      <c r="D203" t="s">
        <v>64</v>
      </c>
      <c r="E203" s="24">
        <v>10120</v>
      </c>
      <c r="F203" s="48">
        <v>-10120</v>
      </c>
      <c r="G203" s="24">
        <v>0</v>
      </c>
    </row>
    <row r="204" spans="1:7" x14ac:dyDescent="0.35">
      <c r="C204" t="s">
        <v>545</v>
      </c>
      <c r="D204" t="s">
        <v>407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-124011.90000000001</v>
      </c>
      <c r="G205" s="25">
        <v>0</v>
      </c>
    </row>
    <row r="206" spans="1:7" x14ac:dyDescent="0.35">
      <c r="A206" s="102" t="s">
        <v>357</v>
      </c>
      <c r="B206" s="102"/>
      <c r="C206" s="102"/>
      <c r="D206" s="102"/>
      <c r="E206" s="103">
        <v>633546.35000000021</v>
      </c>
      <c r="F206" s="104">
        <v>-633546.35000000021</v>
      </c>
      <c r="G206" s="103">
        <v>0</v>
      </c>
    </row>
    <row r="207" spans="1:7" x14ac:dyDescent="0.35">
      <c r="A207">
        <v>2022</v>
      </c>
      <c r="B207">
        <v>1</v>
      </c>
      <c r="C207" t="s">
        <v>555</v>
      </c>
      <c r="D207" t="s">
        <v>416</v>
      </c>
      <c r="E207" s="24">
        <v>8273</v>
      </c>
      <c r="F207" s="48">
        <v>-8273</v>
      </c>
      <c r="G207" s="24">
        <v>0</v>
      </c>
    </row>
    <row r="208" spans="1:7" x14ac:dyDescent="0.35">
      <c r="C208" t="s">
        <v>556</v>
      </c>
      <c r="D208" t="s">
        <v>407</v>
      </c>
      <c r="E208" s="24">
        <v>1080</v>
      </c>
      <c r="F208" s="48">
        <v>-1080</v>
      </c>
      <c r="G208" s="24">
        <v>0</v>
      </c>
    </row>
    <row r="209" spans="2:7" x14ac:dyDescent="0.35">
      <c r="C209" t="s">
        <v>557</v>
      </c>
      <c r="D209" t="s">
        <v>416</v>
      </c>
      <c r="E209" s="24">
        <v>1233</v>
      </c>
      <c r="F209" s="48">
        <v>-1233</v>
      </c>
      <c r="G209" s="24">
        <v>0</v>
      </c>
    </row>
    <row r="210" spans="2:7" x14ac:dyDescent="0.35">
      <c r="C210" t="s">
        <v>558</v>
      </c>
      <c r="D210" t="s">
        <v>416</v>
      </c>
      <c r="E210" s="24">
        <v>7377</v>
      </c>
      <c r="F210" s="48">
        <v>-7377</v>
      </c>
      <c r="G210" s="24">
        <v>0</v>
      </c>
    </row>
    <row r="211" spans="2:7" x14ac:dyDescent="0.35">
      <c r="C211" t="s">
        <v>559</v>
      </c>
      <c r="D211" t="s">
        <v>20</v>
      </c>
      <c r="E211" s="24">
        <v>7335</v>
      </c>
      <c r="F211" s="48">
        <v>-7335</v>
      </c>
      <c r="G211" s="24">
        <v>0</v>
      </c>
    </row>
    <row r="212" spans="2:7" x14ac:dyDescent="0.35">
      <c r="C212" t="s">
        <v>561</v>
      </c>
      <c r="D212" t="s">
        <v>64</v>
      </c>
      <c r="E212" s="24">
        <v>15346</v>
      </c>
      <c r="F212" s="48">
        <v>-15346</v>
      </c>
      <c r="G212" s="24">
        <v>0</v>
      </c>
    </row>
    <row r="213" spans="2:7" x14ac:dyDescent="0.35">
      <c r="C213" t="s">
        <v>566</v>
      </c>
      <c r="D213" t="s">
        <v>407</v>
      </c>
      <c r="E213" s="24">
        <v>5183.6000000000004</v>
      </c>
      <c r="F213" s="48">
        <v>-5183.6000000000004</v>
      </c>
      <c r="G213" s="24">
        <v>0</v>
      </c>
    </row>
    <row r="214" spans="2:7" x14ac:dyDescent="0.35">
      <c r="C214" t="s">
        <v>567</v>
      </c>
      <c r="D214" t="s">
        <v>416</v>
      </c>
      <c r="E214" s="24">
        <v>28549</v>
      </c>
      <c r="F214" s="48">
        <v>-28549</v>
      </c>
      <c r="G214" s="24">
        <v>0</v>
      </c>
    </row>
    <row r="215" spans="2:7" x14ac:dyDescent="0.35">
      <c r="C215" t="s">
        <v>568</v>
      </c>
      <c r="D215" t="s">
        <v>23</v>
      </c>
      <c r="E215" s="24">
        <v>6803</v>
      </c>
      <c r="F215" s="48">
        <v>-6803</v>
      </c>
      <c r="G215" s="24">
        <v>0</v>
      </c>
    </row>
    <row r="216" spans="2:7" x14ac:dyDescent="0.35">
      <c r="C216" t="s">
        <v>570</v>
      </c>
      <c r="D216" t="s">
        <v>23</v>
      </c>
      <c r="E216" s="24">
        <v>1202.5</v>
      </c>
      <c r="F216" s="48">
        <v>-1202.5</v>
      </c>
      <c r="G216" s="24">
        <v>0</v>
      </c>
    </row>
    <row r="217" spans="2:7" x14ac:dyDescent="0.35">
      <c r="C217" t="s">
        <v>571</v>
      </c>
      <c r="D217" t="s">
        <v>23</v>
      </c>
      <c r="E217" s="24">
        <v>8486</v>
      </c>
      <c r="F217" s="48">
        <v>-8486</v>
      </c>
      <c r="G217" s="24">
        <v>0</v>
      </c>
    </row>
    <row r="218" spans="2:7" x14ac:dyDescent="0.35">
      <c r="C218" t="s">
        <v>573</v>
      </c>
      <c r="D218" t="s">
        <v>416</v>
      </c>
      <c r="E218" s="24">
        <v>11502</v>
      </c>
      <c r="F218" s="48">
        <v>-11502</v>
      </c>
      <c r="G218" s="24">
        <v>0</v>
      </c>
    </row>
    <row r="219" spans="2:7" x14ac:dyDescent="0.35">
      <c r="C219" t="s">
        <v>574</v>
      </c>
      <c r="D219" t="s">
        <v>407</v>
      </c>
      <c r="E219" s="24">
        <v>2696.8</v>
      </c>
      <c r="F219" s="48">
        <v>-2696.8</v>
      </c>
      <c r="G219" s="24">
        <v>0</v>
      </c>
    </row>
    <row r="220" spans="2:7" x14ac:dyDescent="0.35">
      <c r="C220" t="s">
        <v>576</v>
      </c>
      <c r="D220" t="s">
        <v>64</v>
      </c>
      <c r="E220" s="24">
        <v>13474</v>
      </c>
      <c r="F220" s="48">
        <v>-13474</v>
      </c>
      <c r="G220" s="24">
        <v>0</v>
      </c>
    </row>
    <row r="221" spans="2:7" x14ac:dyDescent="0.35">
      <c r="C221" t="s">
        <v>577</v>
      </c>
      <c r="D221" t="s">
        <v>43</v>
      </c>
      <c r="E221" s="24">
        <v>2309</v>
      </c>
      <c r="F221" s="48">
        <v>-2309</v>
      </c>
      <c r="G221" s="24">
        <v>0</v>
      </c>
    </row>
    <row r="222" spans="2:7" x14ac:dyDescent="0.35">
      <c r="C222" t="s">
        <v>578</v>
      </c>
      <c r="D222" t="s">
        <v>23</v>
      </c>
      <c r="E222" s="24">
        <v>15108</v>
      </c>
      <c r="F222" s="48">
        <v>-15108</v>
      </c>
      <c r="G222" s="24">
        <v>0</v>
      </c>
    </row>
    <row r="223" spans="2:7" x14ac:dyDescent="0.35">
      <c r="B223" s="23" t="s">
        <v>260</v>
      </c>
      <c r="C223" s="23"/>
      <c r="D223" s="23"/>
      <c r="E223" s="25">
        <v>135957.90000000002</v>
      </c>
      <c r="F223" s="49">
        <v>-135957.90000000002</v>
      </c>
      <c r="G223" s="25">
        <v>0</v>
      </c>
    </row>
    <row r="224" spans="2:7" x14ac:dyDescent="0.35">
      <c r="B224">
        <v>2</v>
      </c>
      <c r="C224" t="s">
        <v>610</v>
      </c>
      <c r="D224" t="s">
        <v>407</v>
      </c>
      <c r="E224" s="24">
        <v>6532.4</v>
      </c>
      <c r="F224" s="48">
        <v>-6532.4</v>
      </c>
      <c r="G224" s="24">
        <v>0</v>
      </c>
    </row>
    <row r="225" spans="2:7" x14ac:dyDescent="0.35">
      <c r="C225" t="s">
        <v>611</v>
      </c>
      <c r="D225" t="s">
        <v>23</v>
      </c>
      <c r="E225" s="24">
        <v>1480</v>
      </c>
      <c r="F225" s="48">
        <v>-1480</v>
      </c>
      <c r="G225" s="24">
        <v>0</v>
      </c>
    </row>
    <row r="226" spans="2:7" x14ac:dyDescent="0.35">
      <c r="C226" t="s">
        <v>612</v>
      </c>
      <c r="D226" t="s">
        <v>64</v>
      </c>
      <c r="E226" s="24">
        <v>14395</v>
      </c>
      <c r="F226" s="48">
        <v>-14395</v>
      </c>
      <c r="G226" s="24">
        <v>0</v>
      </c>
    </row>
    <row r="227" spans="2:7" x14ac:dyDescent="0.35">
      <c r="C227" t="s">
        <v>613</v>
      </c>
      <c r="D227" t="s">
        <v>60</v>
      </c>
      <c r="E227" s="24">
        <v>5940</v>
      </c>
      <c r="F227" s="48">
        <v>-5940</v>
      </c>
      <c r="G227" s="24">
        <v>0</v>
      </c>
    </row>
    <row r="228" spans="2:7" x14ac:dyDescent="0.35">
      <c r="C228" t="s">
        <v>614</v>
      </c>
      <c r="D228" t="s">
        <v>20</v>
      </c>
      <c r="E228" s="24">
        <v>7271</v>
      </c>
      <c r="F228" s="48">
        <v>-7271</v>
      </c>
      <c r="G228" s="24">
        <v>0</v>
      </c>
    </row>
    <row r="229" spans="2:7" x14ac:dyDescent="0.35">
      <c r="C229" t="s">
        <v>615</v>
      </c>
      <c r="D229" t="s">
        <v>499</v>
      </c>
      <c r="E229" s="24">
        <v>5822</v>
      </c>
      <c r="F229" s="48">
        <v>-5822</v>
      </c>
      <c r="G229" s="24">
        <v>0</v>
      </c>
    </row>
    <row r="230" spans="2:7" x14ac:dyDescent="0.35">
      <c r="C230" t="s">
        <v>616</v>
      </c>
      <c r="D230" t="s">
        <v>43</v>
      </c>
      <c r="E230" s="24">
        <v>175</v>
      </c>
      <c r="F230" s="48">
        <v>-175</v>
      </c>
      <c r="G230" s="24">
        <v>0</v>
      </c>
    </row>
    <row r="231" spans="2:7" x14ac:dyDescent="0.35">
      <c r="C231" t="s">
        <v>617</v>
      </c>
      <c r="D231" t="s">
        <v>407</v>
      </c>
      <c r="E231" s="24">
        <v>5877.3</v>
      </c>
      <c r="F231" s="48">
        <v>-5877.3</v>
      </c>
      <c r="G231" s="24">
        <v>0</v>
      </c>
    </row>
    <row r="232" spans="2:7" x14ac:dyDescent="0.35">
      <c r="C232" t="s">
        <v>618</v>
      </c>
      <c r="D232" t="s">
        <v>416</v>
      </c>
      <c r="E232" s="24">
        <v>7961</v>
      </c>
      <c r="F232" s="48">
        <v>-7961</v>
      </c>
      <c r="G232" s="24">
        <v>0</v>
      </c>
    </row>
    <row r="233" spans="2:7" x14ac:dyDescent="0.35">
      <c r="C233" t="s">
        <v>619</v>
      </c>
      <c r="D233" t="s">
        <v>416</v>
      </c>
      <c r="E233" s="24">
        <v>2678</v>
      </c>
      <c r="F233" s="48">
        <v>-2678</v>
      </c>
      <c r="G233" s="24">
        <v>0</v>
      </c>
    </row>
    <row r="234" spans="2:7" x14ac:dyDescent="0.35">
      <c r="C234" t="s">
        <v>620</v>
      </c>
      <c r="D234" t="s">
        <v>20</v>
      </c>
      <c r="E234" s="24">
        <v>315</v>
      </c>
      <c r="F234" s="48">
        <v>-315</v>
      </c>
      <c r="G234" s="24">
        <v>0</v>
      </c>
    </row>
    <row r="235" spans="2:7" x14ac:dyDescent="0.35">
      <c r="B235" s="23" t="s">
        <v>278</v>
      </c>
      <c r="C235" s="23"/>
      <c r="D235" s="23"/>
      <c r="E235" s="25">
        <v>58446.700000000004</v>
      </c>
      <c r="F235" s="49">
        <v>-58446.700000000004</v>
      </c>
      <c r="G235" s="25">
        <v>0</v>
      </c>
    </row>
    <row r="236" spans="2:7" x14ac:dyDescent="0.35">
      <c r="B236">
        <v>3</v>
      </c>
      <c r="C236" t="s">
        <v>642</v>
      </c>
      <c r="D236" t="s">
        <v>499</v>
      </c>
      <c r="E236" s="24">
        <v>6301</v>
      </c>
      <c r="F236" s="48">
        <v>-6301</v>
      </c>
      <c r="G236" s="24">
        <v>0</v>
      </c>
    </row>
    <row r="237" spans="2:7" x14ac:dyDescent="0.35">
      <c r="C237" t="s">
        <v>643</v>
      </c>
      <c r="D237" t="s">
        <v>646</v>
      </c>
      <c r="E237" s="24">
        <v>4873</v>
      </c>
      <c r="F237" s="48">
        <v>-4873</v>
      </c>
      <c r="G237" s="24">
        <v>0</v>
      </c>
    </row>
    <row r="238" spans="2:7" x14ac:dyDescent="0.35">
      <c r="C238" t="s">
        <v>644</v>
      </c>
      <c r="D238" t="s">
        <v>64</v>
      </c>
      <c r="E238" s="24">
        <v>15280</v>
      </c>
      <c r="F238" s="48">
        <v>-15280</v>
      </c>
      <c r="G238" s="24">
        <v>0</v>
      </c>
    </row>
    <row r="239" spans="2:7" x14ac:dyDescent="0.35">
      <c r="C239" t="s">
        <v>651</v>
      </c>
      <c r="D239" t="s">
        <v>646</v>
      </c>
      <c r="E239" s="24">
        <v>65</v>
      </c>
      <c r="F239" s="48">
        <v>-65</v>
      </c>
      <c r="G239" s="24">
        <v>0</v>
      </c>
    </row>
    <row r="240" spans="2:7" x14ac:dyDescent="0.35">
      <c r="C240" t="s">
        <v>652</v>
      </c>
      <c r="D240" t="s">
        <v>407</v>
      </c>
      <c r="E240" s="24">
        <v>6379.9</v>
      </c>
      <c r="F240" s="48">
        <v>-6379.9</v>
      </c>
      <c r="G240" s="24">
        <v>0</v>
      </c>
    </row>
    <row r="241" spans="2:7" x14ac:dyDescent="0.35">
      <c r="C241" t="s">
        <v>653</v>
      </c>
      <c r="D241" t="s">
        <v>646</v>
      </c>
      <c r="E241" s="24">
        <v>390</v>
      </c>
      <c r="F241" s="48">
        <v>-390</v>
      </c>
      <c r="G241" s="24">
        <v>0</v>
      </c>
    </row>
    <row r="242" spans="2:7" x14ac:dyDescent="0.35">
      <c r="C242" t="s">
        <v>654</v>
      </c>
      <c r="D242" t="s">
        <v>43</v>
      </c>
      <c r="E242" s="24">
        <v>2068</v>
      </c>
      <c r="F242" s="48">
        <v>-2068</v>
      </c>
      <c r="G242" s="24">
        <v>0</v>
      </c>
    </row>
    <row r="243" spans="2:7" x14ac:dyDescent="0.35">
      <c r="C243" t="s">
        <v>655</v>
      </c>
      <c r="D243" t="s">
        <v>416</v>
      </c>
      <c r="E243" s="24">
        <v>3029</v>
      </c>
      <c r="F243" s="48">
        <v>-3029</v>
      </c>
      <c r="G243" s="24">
        <v>0</v>
      </c>
    </row>
    <row r="244" spans="2:7" x14ac:dyDescent="0.35">
      <c r="C244" t="s">
        <v>656</v>
      </c>
      <c r="D244" t="s">
        <v>64</v>
      </c>
      <c r="E244" s="24">
        <v>14185</v>
      </c>
      <c r="F244" s="48">
        <v>-14185</v>
      </c>
      <c r="G244" s="24">
        <v>0</v>
      </c>
    </row>
    <row r="245" spans="2:7" x14ac:dyDescent="0.35">
      <c r="C245" t="s">
        <v>657</v>
      </c>
      <c r="D245" t="s">
        <v>416</v>
      </c>
      <c r="E245" s="24">
        <v>11425</v>
      </c>
      <c r="F245" s="48">
        <v>-11425</v>
      </c>
      <c r="G245" s="24">
        <v>0</v>
      </c>
    </row>
    <row r="246" spans="2:7" x14ac:dyDescent="0.35">
      <c r="C246" t="s">
        <v>658</v>
      </c>
      <c r="D246" t="s">
        <v>407</v>
      </c>
      <c r="E246" s="24">
        <v>315</v>
      </c>
      <c r="F246" s="48">
        <v>-315</v>
      </c>
      <c r="G246" s="24">
        <v>0</v>
      </c>
    </row>
    <row r="247" spans="2:7" x14ac:dyDescent="0.35">
      <c r="C247" t="s">
        <v>659</v>
      </c>
      <c r="D247" t="s">
        <v>416</v>
      </c>
      <c r="E247" s="24">
        <v>9888</v>
      </c>
      <c r="F247" s="48">
        <v>-9888</v>
      </c>
      <c r="G247" s="24">
        <v>0</v>
      </c>
    </row>
    <row r="248" spans="2:7" x14ac:dyDescent="0.35">
      <c r="C248" t="s">
        <v>660</v>
      </c>
      <c r="D248" t="s">
        <v>499</v>
      </c>
      <c r="E248" s="24">
        <v>8127.5</v>
      </c>
      <c r="F248" s="48">
        <v>-8127.5</v>
      </c>
      <c r="G248" s="24">
        <v>0</v>
      </c>
    </row>
    <row r="249" spans="2:7" x14ac:dyDescent="0.35">
      <c r="C249" t="s">
        <v>661</v>
      </c>
      <c r="D249" t="s">
        <v>43</v>
      </c>
      <c r="E249" s="24">
        <v>337.5</v>
      </c>
      <c r="F249" s="48">
        <v>-337.5</v>
      </c>
      <c r="G249" s="24">
        <v>0</v>
      </c>
    </row>
    <row r="250" spans="2:7" x14ac:dyDescent="0.35">
      <c r="C250" t="s">
        <v>662</v>
      </c>
      <c r="D250" t="s">
        <v>416</v>
      </c>
      <c r="E250" s="24">
        <v>8819</v>
      </c>
      <c r="F250" s="48">
        <v>-8819</v>
      </c>
      <c r="G250" s="24">
        <v>0</v>
      </c>
    </row>
    <row r="251" spans="2:7" x14ac:dyDescent="0.35">
      <c r="C251" t="s">
        <v>669</v>
      </c>
      <c r="D251" t="s">
        <v>416</v>
      </c>
      <c r="E251" s="24">
        <v>14422</v>
      </c>
      <c r="F251" s="48">
        <v>-14422</v>
      </c>
      <c r="G251" s="24">
        <v>0</v>
      </c>
    </row>
    <row r="252" spans="2:7" x14ac:dyDescent="0.35">
      <c r="C252" t="s">
        <v>670</v>
      </c>
      <c r="D252" t="s">
        <v>7</v>
      </c>
      <c r="E252" s="24">
        <v>3232</v>
      </c>
      <c r="F252" s="48">
        <v>-3232</v>
      </c>
      <c r="G252" s="24">
        <v>0</v>
      </c>
    </row>
    <row r="253" spans="2:7" x14ac:dyDescent="0.35">
      <c r="C253" t="s">
        <v>671</v>
      </c>
      <c r="D253" t="s">
        <v>416</v>
      </c>
      <c r="E253" s="24">
        <v>7593</v>
      </c>
      <c r="F253" s="48">
        <v>-7593</v>
      </c>
      <c r="G253" s="24">
        <v>0</v>
      </c>
    </row>
    <row r="254" spans="2:7" x14ac:dyDescent="0.35">
      <c r="C254" t="s">
        <v>672</v>
      </c>
      <c r="D254" t="s">
        <v>674</v>
      </c>
      <c r="E254" s="24">
        <v>3555</v>
      </c>
      <c r="F254" s="48">
        <v>-3555</v>
      </c>
      <c r="G254" s="24">
        <v>0</v>
      </c>
    </row>
    <row r="255" spans="2:7" x14ac:dyDescent="0.35">
      <c r="B255" s="23" t="s">
        <v>293</v>
      </c>
      <c r="C255" s="23"/>
      <c r="D255" s="23"/>
      <c r="E255" s="25">
        <v>120284.9</v>
      </c>
      <c r="F255" s="49">
        <v>-120284.9</v>
      </c>
      <c r="G255" s="25">
        <v>0</v>
      </c>
    </row>
    <row r="256" spans="2:7" x14ac:dyDescent="0.35">
      <c r="B256">
        <v>4</v>
      </c>
      <c r="C256" t="s">
        <v>689</v>
      </c>
      <c r="D256" t="s">
        <v>499</v>
      </c>
      <c r="E256" s="24">
        <v>6083.5</v>
      </c>
      <c r="F256" s="48">
        <v>-6083.5</v>
      </c>
      <c r="G256" s="24">
        <v>0</v>
      </c>
    </row>
    <row r="257" spans="3:7" x14ac:dyDescent="0.35">
      <c r="C257" t="s">
        <v>692</v>
      </c>
      <c r="D257" t="s">
        <v>416</v>
      </c>
      <c r="E257" s="24">
        <v>9157.5</v>
      </c>
      <c r="F257" s="48">
        <v>-9157.5</v>
      </c>
      <c r="G257" s="24">
        <v>0</v>
      </c>
    </row>
    <row r="258" spans="3:7" x14ac:dyDescent="0.35">
      <c r="C258" t="s">
        <v>693</v>
      </c>
      <c r="D258" t="s">
        <v>646</v>
      </c>
      <c r="E258" s="24">
        <v>3480</v>
      </c>
      <c r="F258" s="48">
        <v>-3480</v>
      </c>
      <c r="G258" s="24">
        <v>0</v>
      </c>
    </row>
    <row r="259" spans="3:7" x14ac:dyDescent="0.35">
      <c r="C259" t="s">
        <v>694</v>
      </c>
      <c r="D259" t="s">
        <v>416</v>
      </c>
      <c r="E259" s="24">
        <v>10497.5</v>
      </c>
      <c r="F259" s="48">
        <v>-2876.8</v>
      </c>
      <c r="G259" s="24">
        <v>7620.7</v>
      </c>
    </row>
    <row r="260" spans="3:7" x14ac:dyDescent="0.35">
      <c r="C260" t="s">
        <v>695</v>
      </c>
      <c r="D260" t="s">
        <v>407</v>
      </c>
      <c r="E260" s="24">
        <v>6361.1</v>
      </c>
      <c r="F260" s="48">
        <v>-6361.1</v>
      </c>
      <c r="G260" s="24">
        <v>0</v>
      </c>
    </row>
    <row r="261" spans="3:7" x14ac:dyDescent="0.35">
      <c r="C261" t="s">
        <v>696</v>
      </c>
      <c r="D261" t="s">
        <v>20</v>
      </c>
      <c r="E261" s="24">
        <v>7316</v>
      </c>
      <c r="F261" s="48">
        <v>-7316</v>
      </c>
      <c r="G261" s="24">
        <v>0</v>
      </c>
    </row>
    <row r="262" spans="3:7" x14ac:dyDescent="0.35">
      <c r="C262" t="s">
        <v>697</v>
      </c>
      <c r="D262" t="s">
        <v>60</v>
      </c>
      <c r="E262" s="24">
        <v>5043</v>
      </c>
      <c r="F262" s="48">
        <v>-5043</v>
      </c>
      <c r="G262" s="24">
        <v>0</v>
      </c>
    </row>
    <row r="263" spans="3:7" x14ac:dyDescent="0.35">
      <c r="C263" t="s">
        <v>698</v>
      </c>
      <c r="D263" t="s">
        <v>416</v>
      </c>
      <c r="E263" s="24">
        <v>8569.5</v>
      </c>
      <c r="F263" s="48"/>
      <c r="G263" s="24">
        <v>8569.5</v>
      </c>
    </row>
    <row r="264" spans="3:7" x14ac:dyDescent="0.35">
      <c r="C264" t="s">
        <v>699</v>
      </c>
      <c r="D264" t="s">
        <v>782</v>
      </c>
      <c r="E264" s="24">
        <v>3881.5</v>
      </c>
      <c r="F264" s="48">
        <v>-3881.5</v>
      </c>
      <c r="G264" s="24">
        <v>0</v>
      </c>
    </row>
    <row r="265" spans="3:7" x14ac:dyDescent="0.35">
      <c r="C265" t="s">
        <v>700</v>
      </c>
      <c r="D265" t="s">
        <v>646</v>
      </c>
      <c r="E265" s="24">
        <v>590</v>
      </c>
      <c r="F265" s="48">
        <v>-590</v>
      </c>
      <c r="G265" s="24">
        <v>0</v>
      </c>
    </row>
    <row r="266" spans="3:7" x14ac:dyDescent="0.35">
      <c r="C266" t="s">
        <v>701</v>
      </c>
      <c r="D266" t="s">
        <v>782</v>
      </c>
      <c r="E266" s="24">
        <v>588</v>
      </c>
      <c r="F266" s="48">
        <v>-588</v>
      </c>
      <c r="G266" s="24">
        <v>0</v>
      </c>
    </row>
    <row r="267" spans="3:7" x14ac:dyDescent="0.35">
      <c r="C267" t="s">
        <v>702</v>
      </c>
      <c r="D267" t="s">
        <v>416</v>
      </c>
      <c r="E267" s="24">
        <v>10975.5</v>
      </c>
      <c r="F267" s="48"/>
      <c r="G267" s="24">
        <v>10975.5</v>
      </c>
    </row>
    <row r="268" spans="3:7" x14ac:dyDescent="0.35">
      <c r="C268" t="s">
        <v>703</v>
      </c>
      <c r="D268" t="s">
        <v>499</v>
      </c>
      <c r="E268" s="24">
        <v>5746</v>
      </c>
      <c r="F268" s="48">
        <v>-5746</v>
      </c>
      <c r="G268" s="24">
        <v>0</v>
      </c>
    </row>
    <row r="269" spans="3:7" x14ac:dyDescent="0.35">
      <c r="C269" t="s">
        <v>704</v>
      </c>
      <c r="D269" t="s">
        <v>782</v>
      </c>
      <c r="E269" s="24">
        <v>2175</v>
      </c>
      <c r="F269" s="48">
        <v>-2175</v>
      </c>
      <c r="G269" s="24">
        <v>0</v>
      </c>
    </row>
    <row r="270" spans="3:7" x14ac:dyDescent="0.35">
      <c r="C270" t="s">
        <v>705</v>
      </c>
      <c r="D270" t="s">
        <v>416</v>
      </c>
      <c r="E270" s="24">
        <v>10103.5</v>
      </c>
      <c r="F270" s="48"/>
      <c r="G270" s="24">
        <v>10103.5</v>
      </c>
    </row>
    <row r="271" spans="3:7" x14ac:dyDescent="0.35">
      <c r="C271" t="s">
        <v>706</v>
      </c>
      <c r="D271" t="s">
        <v>674</v>
      </c>
      <c r="E271" s="24">
        <v>14088.5</v>
      </c>
      <c r="F271" s="48">
        <v>-14088.5</v>
      </c>
      <c r="G271" s="24">
        <v>0</v>
      </c>
    </row>
    <row r="272" spans="3:7" x14ac:dyDescent="0.35">
      <c r="C272" t="s">
        <v>707</v>
      </c>
      <c r="D272" t="s">
        <v>416</v>
      </c>
      <c r="E272" s="24">
        <v>3076</v>
      </c>
      <c r="F272" s="48"/>
      <c r="G272" s="24">
        <v>3076</v>
      </c>
    </row>
    <row r="273" spans="2:7" x14ac:dyDescent="0.35">
      <c r="C273" t="s">
        <v>708</v>
      </c>
      <c r="D273" t="s">
        <v>718</v>
      </c>
      <c r="E273" s="24">
        <v>1170</v>
      </c>
      <c r="F273" s="48">
        <v>-1170</v>
      </c>
      <c r="G273" s="24">
        <v>0</v>
      </c>
    </row>
    <row r="274" spans="2:7" x14ac:dyDescent="0.35">
      <c r="C274" t="s">
        <v>709</v>
      </c>
      <c r="D274" t="s">
        <v>23</v>
      </c>
      <c r="E274" s="24">
        <v>15222</v>
      </c>
      <c r="F274" s="48">
        <v>-15222</v>
      </c>
      <c r="G274" s="24">
        <v>0</v>
      </c>
    </row>
    <row r="275" spans="2:7" x14ac:dyDescent="0.35">
      <c r="C275" t="s">
        <v>710</v>
      </c>
      <c r="D275" t="s">
        <v>718</v>
      </c>
      <c r="E275" s="24">
        <v>68</v>
      </c>
      <c r="F275" s="48">
        <v>-68</v>
      </c>
      <c r="G275" s="24">
        <v>0</v>
      </c>
    </row>
    <row r="276" spans="2:7" x14ac:dyDescent="0.35">
      <c r="C276" t="s">
        <v>724</v>
      </c>
      <c r="D276" t="s">
        <v>7</v>
      </c>
      <c r="E276" s="24">
        <v>2488</v>
      </c>
      <c r="F276" s="48">
        <v>-2488</v>
      </c>
      <c r="G276" s="24">
        <v>0</v>
      </c>
    </row>
    <row r="277" spans="2:7" x14ac:dyDescent="0.35">
      <c r="C277" t="s">
        <v>727</v>
      </c>
      <c r="D277" t="s">
        <v>416</v>
      </c>
      <c r="E277" s="24">
        <v>11151</v>
      </c>
      <c r="F277" s="48"/>
      <c r="G277" s="24">
        <v>11151</v>
      </c>
    </row>
    <row r="278" spans="2:7" x14ac:dyDescent="0.35">
      <c r="C278" t="s">
        <v>729</v>
      </c>
      <c r="D278" t="s">
        <v>674</v>
      </c>
      <c r="E278" s="24">
        <v>3799</v>
      </c>
      <c r="F278" s="48">
        <v>-3799</v>
      </c>
      <c r="G278" s="24">
        <v>0</v>
      </c>
    </row>
    <row r="279" spans="2:7" x14ac:dyDescent="0.35">
      <c r="C279" t="s">
        <v>732</v>
      </c>
      <c r="D279" t="s">
        <v>64</v>
      </c>
      <c r="E279" s="24">
        <v>11160</v>
      </c>
      <c r="F279" s="48">
        <v>-11160</v>
      </c>
      <c r="G279" s="24">
        <v>0</v>
      </c>
    </row>
    <row r="280" spans="2:7" x14ac:dyDescent="0.35">
      <c r="C280" t="s">
        <v>733</v>
      </c>
      <c r="D280" t="s">
        <v>499</v>
      </c>
      <c r="E280" s="24">
        <v>5458</v>
      </c>
      <c r="F280" s="48">
        <v>-5458</v>
      </c>
      <c r="G280" s="24">
        <v>0</v>
      </c>
    </row>
    <row r="281" spans="2:7" x14ac:dyDescent="0.35">
      <c r="C281" t="s">
        <v>734</v>
      </c>
      <c r="D281" t="s">
        <v>416</v>
      </c>
      <c r="E281" s="24">
        <v>11858.5</v>
      </c>
      <c r="F281" s="48"/>
      <c r="G281" s="24">
        <v>11858.5</v>
      </c>
    </row>
    <row r="282" spans="2:7" x14ac:dyDescent="0.35">
      <c r="C282" t="s">
        <v>735</v>
      </c>
      <c r="D282" t="s">
        <v>407</v>
      </c>
      <c r="E282" s="24">
        <v>6096.1</v>
      </c>
      <c r="F282" s="48">
        <v>-6096.1</v>
      </c>
      <c r="G282" s="24">
        <v>0</v>
      </c>
    </row>
    <row r="283" spans="2:7" x14ac:dyDescent="0.35">
      <c r="C283" t="s">
        <v>737</v>
      </c>
      <c r="D283" t="s">
        <v>674</v>
      </c>
      <c r="E283" s="24">
        <v>1350</v>
      </c>
      <c r="F283" s="48">
        <v>-1350</v>
      </c>
      <c r="G283" s="24">
        <v>0</v>
      </c>
    </row>
    <row r="284" spans="2:7" x14ac:dyDescent="0.35">
      <c r="C284" t="s">
        <v>738</v>
      </c>
      <c r="D284" t="s">
        <v>416</v>
      </c>
      <c r="E284" s="24">
        <v>15244</v>
      </c>
      <c r="F284" s="48"/>
      <c r="G284" s="24">
        <v>15244</v>
      </c>
    </row>
    <row r="285" spans="2:7" x14ac:dyDescent="0.35">
      <c r="B285" s="23" t="s">
        <v>314</v>
      </c>
      <c r="C285" s="23"/>
      <c r="D285" s="23"/>
      <c r="E285" s="25">
        <v>192796.7</v>
      </c>
      <c r="F285" s="49">
        <v>-114198</v>
      </c>
      <c r="G285" s="25">
        <v>78598.7</v>
      </c>
    </row>
    <row r="286" spans="2:7" x14ac:dyDescent="0.35">
      <c r="B286">
        <v>5</v>
      </c>
      <c r="C286" t="s">
        <v>771</v>
      </c>
      <c r="D286" t="s">
        <v>416</v>
      </c>
      <c r="E286" s="24">
        <v>11530</v>
      </c>
      <c r="F286" s="48"/>
      <c r="G286" s="24">
        <v>11530</v>
      </c>
    </row>
    <row r="287" spans="2:7" x14ac:dyDescent="0.35">
      <c r="C287" t="s">
        <v>772</v>
      </c>
      <c r="D287" t="s">
        <v>674</v>
      </c>
      <c r="E287" s="24">
        <v>1350</v>
      </c>
      <c r="F287" s="48">
        <v>-1350</v>
      </c>
      <c r="G287" s="24">
        <v>0</v>
      </c>
    </row>
    <row r="288" spans="2:7" x14ac:dyDescent="0.35">
      <c r="C288" t="s">
        <v>773</v>
      </c>
      <c r="D288" t="s">
        <v>416</v>
      </c>
      <c r="E288" s="24">
        <v>16245</v>
      </c>
      <c r="F288" s="48"/>
      <c r="G288" s="24">
        <v>16245</v>
      </c>
    </row>
    <row r="289" spans="3:7" x14ac:dyDescent="0.35">
      <c r="C289" t="s">
        <v>774</v>
      </c>
      <c r="D289" t="s">
        <v>60</v>
      </c>
      <c r="E289" s="24">
        <v>5100</v>
      </c>
      <c r="F289" s="48"/>
      <c r="G289" s="24">
        <v>5100</v>
      </c>
    </row>
    <row r="290" spans="3:7" x14ac:dyDescent="0.35">
      <c r="C290" t="s">
        <v>775</v>
      </c>
      <c r="D290" t="s">
        <v>43</v>
      </c>
      <c r="E290" s="24">
        <v>2534</v>
      </c>
      <c r="F290" s="48">
        <v>-2534</v>
      </c>
      <c r="G290" s="24">
        <v>0</v>
      </c>
    </row>
    <row r="291" spans="3:7" x14ac:dyDescent="0.35">
      <c r="C291" t="s">
        <v>778</v>
      </c>
      <c r="D291" t="s">
        <v>646</v>
      </c>
      <c r="E291" s="24">
        <v>4317.8999999999996</v>
      </c>
      <c r="F291" s="48">
        <v>-3000</v>
      </c>
      <c r="G291" s="24">
        <v>1317.9</v>
      </c>
    </row>
    <row r="292" spans="3:7" x14ac:dyDescent="0.35">
      <c r="C292" t="s">
        <v>783</v>
      </c>
      <c r="D292" t="s">
        <v>782</v>
      </c>
      <c r="E292" s="24">
        <v>8524.5</v>
      </c>
      <c r="F292" s="48">
        <v>-8524.5</v>
      </c>
      <c r="G292" s="24">
        <v>0</v>
      </c>
    </row>
    <row r="293" spans="3:7" x14ac:dyDescent="0.35">
      <c r="C293" t="s">
        <v>785</v>
      </c>
      <c r="D293" t="s">
        <v>43</v>
      </c>
      <c r="E293" s="24">
        <v>100</v>
      </c>
      <c r="F293" s="48">
        <v>-100</v>
      </c>
      <c r="G293" s="24">
        <v>0</v>
      </c>
    </row>
    <row r="294" spans="3:7" x14ac:dyDescent="0.35">
      <c r="C294" t="s">
        <v>786</v>
      </c>
      <c r="D294" t="s">
        <v>416</v>
      </c>
      <c r="E294" s="24">
        <v>10369.5</v>
      </c>
      <c r="F294" s="48"/>
      <c r="G294" s="24">
        <v>10369.5</v>
      </c>
    </row>
    <row r="295" spans="3:7" x14ac:dyDescent="0.35">
      <c r="C295" t="s">
        <v>788</v>
      </c>
      <c r="D295" t="s">
        <v>20</v>
      </c>
      <c r="E295" s="24">
        <v>7336</v>
      </c>
      <c r="F295" s="48">
        <v>-7336</v>
      </c>
      <c r="G295" s="24">
        <v>0</v>
      </c>
    </row>
    <row r="296" spans="3:7" x14ac:dyDescent="0.35">
      <c r="C296" t="s">
        <v>789</v>
      </c>
      <c r="D296" t="s">
        <v>416</v>
      </c>
      <c r="E296" s="24">
        <v>8417</v>
      </c>
      <c r="F296" s="48"/>
      <c r="G296" s="24">
        <v>8417</v>
      </c>
    </row>
    <row r="297" spans="3:7" x14ac:dyDescent="0.35">
      <c r="C297" t="s">
        <v>790</v>
      </c>
      <c r="D297" t="s">
        <v>499</v>
      </c>
      <c r="E297" s="24">
        <v>3484</v>
      </c>
      <c r="F297" s="48">
        <v>-3484</v>
      </c>
      <c r="G297" s="24">
        <v>0</v>
      </c>
    </row>
    <row r="298" spans="3:7" x14ac:dyDescent="0.35">
      <c r="C298" t="s">
        <v>792</v>
      </c>
      <c r="D298" t="s">
        <v>416</v>
      </c>
      <c r="E298" s="24">
        <v>13110</v>
      </c>
      <c r="F298" s="48"/>
      <c r="G298" s="24">
        <v>13110</v>
      </c>
    </row>
    <row r="299" spans="3:7" x14ac:dyDescent="0.35">
      <c r="C299" t="s">
        <v>797</v>
      </c>
      <c r="D299" t="s">
        <v>793</v>
      </c>
      <c r="E299" s="24">
        <v>1239.5999999999999</v>
      </c>
      <c r="F299" s="48">
        <v>-1239.5999999999999</v>
      </c>
      <c r="G299" s="24">
        <v>0</v>
      </c>
    </row>
    <row r="300" spans="3:7" x14ac:dyDescent="0.35">
      <c r="C300" t="s">
        <v>798</v>
      </c>
      <c r="D300" t="s">
        <v>416</v>
      </c>
      <c r="E300" s="24">
        <v>13110</v>
      </c>
      <c r="F300" s="48"/>
      <c r="G300" s="24">
        <v>13110</v>
      </c>
    </row>
    <row r="301" spans="3:7" x14ac:dyDescent="0.35">
      <c r="C301" t="s">
        <v>799</v>
      </c>
      <c r="D301" t="s">
        <v>64</v>
      </c>
      <c r="E301" s="24">
        <v>14715</v>
      </c>
      <c r="F301" s="48">
        <v>-14715</v>
      </c>
      <c r="G301" s="24">
        <v>0</v>
      </c>
    </row>
    <row r="302" spans="3:7" x14ac:dyDescent="0.35">
      <c r="C302" t="s">
        <v>802</v>
      </c>
      <c r="D302" t="s">
        <v>416</v>
      </c>
      <c r="E302" s="24">
        <v>6750</v>
      </c>
      <c r="F302" s="48"/>
      <c r="G302" s="24">
        <v>6750</v>
      </c>
    </row>
    <row r="303" spans="3:7" x14ac:dyDescent="0.35">
      <c r="C303" t="s">
        <v>803</v>
      </c>
      <c r="D303" t="s">
        <v>407</v>
      </c>
      <c r="E303" s="24">
        <v>6201.1</v>
      </c>
      <c r="F303" s="48">
        <v>-6201.1</v>
      </c>
      <c r="G303" s="24">
        <v>0</v>
      </c>
    </row>
    <row r="304" spans="3:7" x14ac:dyDescent="0.35">
      <c r="C304" t="s">
        <v>804</v>
      </c>
      <c r="D304" t="s">
        <v>23</v>
      </c>
      <c r="E304" s="24">
        <v>10120</v>
      </c>
      <c r="F304" s="48"/>
      <c r="G304" s="24">
        <v>10120</v>
      </c>
    </row>
    <row r="305" spans="2:7" x14ac:dyDescent="0.35">
      <c r="C305" t="s">
        <v>805</v>
      </c>
      <c r="D305" t="s">
        <v>416</v>
      </c>
      <c r="E305" s="24">
        <v>14068</v>
      </c>
      <c r="F305" s="48"/>
      <c r="G305" s="24">
        <v>14068</v>
      </c>
    </row>
    <row r="306" spans="2:7" x14ac:dyDescent="0.35">
      <c r="C306" t="s">
        <v>806</v>
      </c>
      <c r="D306" t="s">
        <v>499</v>
      </c>
      <c r="E306" s="24">
        <v>3241</v>
      </c>
      <c r="F306" s="48"/>
      <c r="G306" s="24">
        <v>3241</v>
      </c>
    </row>
    <row r="307" spans="2:7" x14ac:dyDescent="0.35">
      <c r="B307" s="23" t="s">
        <v>336</v>
      </c>
      <c r="C307" s="23"/>
      <c r="D307" s="23"/>
      <c r="E307" s="25">
        <v>161862.6</v>
      </c>
      <c r="F307" s="49">
        <v>-48484.2</v>
      </c>
      <c r="G307" s="25">
        <v>113378.4</v>
      </c>
    </row>
    <row r="308" spans="2:7" x14ac:dyDescent="0.35">
      <c r="B308">
        <v>6</v>
      </c>
      <c r="C308" t="s">
        <v>835</v>
      </c>
      <c r="D308" t="s">
        <v>416</v>
      </c>
      <c r="E308" s="24">
        <v>12427</v>
      </c>
      <c r="F308" s="48"/>
      <c r="G308" s="24">
        <v>12427</v>
      </c>
    </row>
    <row r="309" spans="2:7" x14ac:dyDescent="0.35">
      <c r="C309" t="s">
        <v>836</v>
      </c>
      <c r="D309" t="s">
        <v>646</v>
      </c>
      <c r="E309" s="24">
        <v>2112</v>
      </c>
      <c r="F309" s="48"/>
      <c r="G309" s="24">
        <v>2112</v>
      </c>
    </row>
    <row r="310" spans="2:7" x14ac:dyDescent="0.35">
      <c r="C310" t="s">
        <v>837</v>
      </c>
      <c r="D310" t="s">
        <v>416</v>
      </c>
      <c r="E310" s="24">
        <v>9000</v>
      </c>
      <c r="F310" s="48"/>
      <c r="G310" s="24">
        <v>9000</v>
      </c>
    </row>
    <row r="311" spans="2:7" x14ac:dyDescent="0.35">
      <c r="C311" t="s">
        <v>838</v>
      </c>
      <c r="D311" t="s">
        <v>7</v>
      </c>
      <c r="E311" s="24">
        <v>2356</v>
      </c>
      <c r="F311" s="48">
        <v>-2356</v>
      </c>
      <c r="G311" s="24">
        <v>0</v>
      </c>
    </row>
    <row r="312" spans="2:7" x14ac:dyDescent="0.35">
      <c r="C312" t="s">
        <v>840</v>
      </c>
      <c r="D312" t="s">
        <v>64</v>
      </c>
      <c r="E312" s="24">
        <v>12690</v>
      </c>
      <c r="F312" s="48">
        <v>-179.4</v>
      </c>
      <c r="G312" s="24">
        <v>12510.6</v>
      </c>
    </row>
    <row r="313" spans="2:7" x14ac:dyDescent="0.35">
      <c r="C313" t="s">
        <v>841</v>
      </c>
      <c r="D313" t="s">
        <v>646</v>
      </c>
      <c r="E313" s="24">
        <v>2112</v>
      </c>
      <c r="F313" s="48"/>
      <c r="G313" s="24">
        <v>2112</v>
      </c>
    </row>
    <row r="314" spans="2:7" x14ac:dyDescent="0.35">
      <c r="C314" t="s">
        <v>842</v>
      </c>
      <c r="D314" t="s">
        <v>499</v>
      </c>
      <c r="E314" s="24">
        <v>2746</v>
      </c>
      <c r="F314" s="48"/>
      <c r="G314" s="24">
        <v>2746</v>
      </c>
    </row>
    <row r="315" spans="2:7" x14ac:dyDescent="0.35">
      <c r="C315" t="s">
        <v>843</v>
      </c>
      <c r="D315" t="s">
        <v>416</v>
      </c>
      <c r="E315" s="24">
        <v>4950</v>
      </c>
      <c r="F315" s="48"/>
      <c r="G315" s="24">
        <v>4950</v>
      </c>
    </row>
    <row r="316" spans="2:7" x14ac:dyDescent="0.35">
      <c r="C316" t="s">
        <v>844</v>
      </c>
      <c r="D316" t="s">
        <v>674</v>
      </c>
      <c r="E316" s="24">
        <v>2158</v>
      </c>
      <c r="F316" s="48">
        <v>-2158</v>
      </c>
      <c r="G316" s="24">
        <v>0</v>
      </c>
    </row>
    <row r="317" spans="2:7" x14ac:dyDescent="0.35">
      <c r="C317" t="s">
        <v>845</v>
      </c>
      <c r="D317" t="s">
        <v>60</v>
      </c>
      <c r="E317" s="24">
        <v>3960</v>
      </c>
      <c r="F317" s="48"/>
      <c r="G317" s="24">
        <v>3960</v>
      </c>
    </row>
    <row r="318" spans="2:7" x14ac:dyDescent="0.35">
      <c r="C318" t="s">
        <v>846</v>
      </c>
      <c r="D318" t="s">
        <v>7</v>
      </c>
      <c r="E318" s="24">
        <v>3232</v>
      </c>
      <c r="F318" s="48">
        <v>-3232</v>
      </c>
      <c r="G318" s="24">
        <v>0</v>
      </c>
    </row>
    <row r="319" spans="2:7" x14ac:dyDescent="0.35">
      <c r="C319" t="s">
        <v>851</v>
      </c>
      <c r="D319" t="s">
        <v>416</v>
      </c>
      <c r="E319" s="24">
        <v>4431.5</v>
      </c>
      <c r="F319" s="48"/>
      <c r="G319" s="24">
        <v>4431.5</v>
      </c>
    </row>
    <row r="320" spans="2:7" x14ac:dyDescent="0.35">
      <c r="C320" t="s">
        <v>852</v>
      </c>
      <c r="D320" t="s">
        <v>43</v>
      </c>
      <c r="E320" s="24">
        <v>2068</v>
      </c>
      <c r="F320" s="48">
        <v>-2068</v>
      </c>
      <c r="G320" s="24">
        <v>0</v>
      </c>
    </row>
    <row r="321" spans="2:7" x14ac:dyDescent="0.35">
      <c r="C321" t="s">
        <v>853</v>
      </c>
      <c r="D321" t="s">
        <v>499</v>
      </c>
      <c r="E321" s="24">
        <v>3374.5</v>
      </c>
      <c r="F321" s="48"/>
      <c r="G321" s="24">
        <v>3374.5</v>
      </c>
    </row>
    <row r="322" spans="2:7" x14ac:dyDescent="0.35">
      <c r="C322" t="s">
        <v>854</v>
      </c>
      <c r="D322" t="s">
        <v>416</v>
      </c>
      <c r="E322" s="24">
        <v>5889</v>
      </c>
      <c r="F322" s="48"/>
      <c r="G322" s="24">
        <v>5889</v>
      </c>
    </row>
    <row r="323" spans="2:7" x14ac:dyDescent="0.35">
      <c r="C323" t="s">
        <v>855</v>
      </c>
      <c r="D323" t="s">
        <v>407</v>
      </c>
      <c r="E323" s="24">
        <v>6223.6</v>
      </c>
      <c r="F323" s="48">
        <v>-6223.6</v>
      </c>
      <c r="G323" s="24">
        <v>0</v>
      </c>
    </row>
    <row r="324" spans="2:7" x14ac:dyDescent="0.35">
      <c r="C324" t="s">
        <v>856</v>
      </c>
      <c r="D324" t="s">
        <v>64</v>
      </c>
      <c r="E324" s="24">
        <v>18515</v>
      </c>
      <c r="F324" s="48"/>
      <c r="G324" s="24">
        <v>18515</v>
      </c>
    </row>
    <row r="325" spans="2:7" x14ac:dyDescent="0.35">
      <c r="B325" s="23" t="s">
        <v>145</v>
      </c>
      <c r="C325" s="23"/>
      <c r="D325" s="23"/>
      <c r="E325" s="25">
        <v>98244.6</v>
      </c>
      <c r="F325" s="49">
        <v>-16217</v>
      </c>
      <c r="G325" s="25">
        <v>82027.600000000006</v>
      </c>
    </row>
    <row r="326" spans="2:7" x14ac:dyDescent="0.35">
      <c r="B326">
        <v>7</v>
      </c>
      <c r="C326" t="s">
        <v>865</v>
      </c>
      <c r="D326" t="s">
        <v>60</v>
      </c>
      <c r="E326" s="24">
        <v>1539</v>
      </c>
      <c r="F326" s="48"/>
      <c r="G326" s="24">
        <v>1539</v>
      </c>
    </row>
    <row r="327" spans="2:7" x14ac:dyDescent="0.35">
      <c r="C327" t="s">
        <v>866</v>
      </c>
      <c r="D327" t="s">
        <v>407</v>
      </c>
      <c r="E327" s="24">
        <v>5183.6000000000004</v>
      </c>
      <c r="F327" s="48">
        <v>-5183.6000000000004</v>
      </c>
      <c r="G327" s="24">
        <v>0</v>
      </c>
    </row>
    <row r="328" spans="2:7" x14ac:dyDescent="0.35">
      <c r="C328" t="s">
        <v>867</v>
      </c>
      <c r="D328" t="s">
        <v>416</v>
      </c>
      <c r="E328" s="24">
        <v>12855.5</v>
      </c>
      <c r="F328" s="48"/>
      <c r="G328" s="24">
        <v>12855.5</v>
      </c>
    </row>
    <row r="329" spans="2:7" x14ac:dyDescent="0.35">
      <c r="C329" t="s">
        <v>870</v>
      </c>
      <c r="D329" t="s">
        <v>868</v>
      </c>
      <c r="E329" s="24">
        <v>8568.2000000000007</v>
      </c>
      <c r="F329" s="48">
        <v>-8568.2000000000007</v>
      </c>
      <c r="G329" s="24">
        <v>0</v>
      </c>
    </row>
    <row r="330" spans="2:7" x14ac:dyDescent="0.35">
      <c r="C330" t="s">
        <v>875</v>
      </c>
      <c r="D330" t="s">
        <v>416</v>
      </c>
      <c r="E330" s="24">
        <v>9153</v>
      </c>
      <c r="F330" s="48"/>
      <c r="G330" s="24">
        <v>9153</v>
      </c>
    </row>
    <row r="331" spans="2:7" x14ac:dyDescent="0.35">
      <c r="C331" t="s">
        <v>876</v>
      </c>
      <c r="D331" t="s">
        <v>416</v>
      </c>
      <c r="E331" s="24">
        <v>925.5</v>
      </c>
      <c r="F331" s="48"/>
      <c r="G331" s="24">
        <v>925.5</v>
      </c>
    </row>
    <row r="332" spans="2:7" x14ac:dyDescent="0.35">
      <c r="C332" t="s">
        <v>877</v>
      </c>
      <c r="D332" t="s">
        <v>416</v>
      </c>
      <c r="E332" s="24">
        <v>6625</v>
      </c>
      <c r="F332" s="48"/>
      <c r="G332" s="24">
        <v>6625</v>
      </c>
    </row>
    <row r="333" spans="2:7" x14ac:dyDescent="0.35">
      <c r="C333" t="s">
        <v>878</v>
      </c>
      <c r="D333" t="s">
        <v>7</v>
      </c>
      <c r="E333" s="24">
        <v>4092</v>
      </c>
      <c r="F333" s="48">
        <v>-4092</v>
      </c>
      <c r="G333" s="24">
        <v>0</v>
      </c>
    </row>
    <row r="334" spans="2:7" x14ac:dyDescent="0.35">
      <c r="C334" t="s">
        <v>879</v>
      </c>
      <c r="D334" t="s">
        <v>64</v>
      </c>
      <c r="E334" s="24">
        <v>13445</v>
      </c>
      <c r="F334" s="48"/>
      <c r="G334" s="24">
        <v>13445</v>
      </c>
    </row>
    <row r="335" spans="2:7" x14ac:dyDescent="0.35">
      <c r="C335" t="s">
        <v>880</v>
      </c>
      <c r="D335" t="s">
        <v>499</v>
      </c>
      <c r="E335" s="24">
        <v>2180</v>
      </c>
      <c r="F335" s="48"/>
      <c r="G335" s="24">
        <v>2180</v>
      </c>
    </row>
    <row r="336" spans="2:7" x14ac:dyDescent="0.35">
      <c r="C336" t="s">
        <v>882</v>
      </c>
      <c r="D336" t="s">
        <v>60</v>
      </c>
      <c r="E336" s="24">
        <v>4596.5</v>
      </c>
      <c r="F336" s="48"/>
      <c r="G336" s="24">
        <v>4596.5</v>
      </c>
    </row>
    <row r="337" spans="2:7" x14ac:dyDescent="0.35">
      <c r="B337" s="23" t="s">
        <v>146</v>
      </c>
      <c r="C337" s="23"/>
      <c r="D337" s="23"/>
      <c r="E337" s="25">
        <v>69163.3</v>
      </c>
      <c r="F337" s="49">
        <v>-17843.800000000003</v>
      </c>
      <c r="G337" s="25">
        <v>51319.5</v>
      </c>
    </row>
    <row r="338" spans="2:7" x14ac:dyDescent="0.35">
      <c r="B338">
        <v>8</v>
      </c>
      <c r="C338" t="s">
        <v>901</v>
      </c>
      <c r="D338" t="s">
        <v>868</v>
      </c>
      <c r="E338" s="24">
        <v>12643.2</v>
      </c>
      <c r="F338" s="48"/>
      <c r="G338" s="24">
        <v>12643.2</v>
      </c>
    </row>
    <row r="339" spans="2:7" x14ac:dyDescent="0.35">
      <c r="C339" t="s">
        <v>905</v>
      </c>
      <c r="D339" t="s">
        <v>416</v>
      </c>
      <c r="E339" s="24">
        <v>5268.6</v>
      </c>
      <c r="F339" s="48"/>
      <c r="G339" s="24">
        <v>5268.6</v>
      </c>
    </row>
    <row r="340" spans="2:7" x14ac:dyDescent="0.35">
      <c r="C340" t="s">
        <v>907</v>
      </c>
      <c r="D340" t="s">
        <v>7</v>
      </c>
      <c r="E340" s="24">
        <v>864</v>
      </c>
      <c r="F340" s="48">
        <v>-864</v>
      </c>
      <c r="G340" s="24">
        <v>0</v>
      </c>
    </row>
    <row r="341" spans="2:7" x14ac:dyDescent="0.35">
      <c r="C341" t="s">
        <v>908</v>
      </c>
      <c r="D341" t="s">
        <v>793</v>
      </c>
      <c r="E341" s="24">
        <v>2068</v>
      </c>
      <c r="F341" s="48">
        <v>-2068</v>
      </c>
      <c r="G341" s="24">
        <v>0</v>
      </c>
    </row>
    <row r="342" spans="2:7" x14ac:dyDescent="0.35">
      <c r="C342" t="s">
        <v>909</v>
      </c>
      <c r="D342" t="s">
        <v>416</v>
      </c>
      <c r="E342" s="24">
        <v>4312.5</v>
      </c>
      <c r="F342" s="48"/>
      <c r="G342" s="24">
        <v>4312.5</v>
      </c>
    </row>
    <row r="343" spans="2:7" x14ac:dyDescent="0.35">
      <c r="C343" t="s">
        <v>910</v>
      </c>
      <c r="D343" t="s">
        <v>911</v>
      </c>
      <c r="E343" s="24">
        <v>0</v>
      </c>
      <c r="F343" s="48"/>
      <c r="G343" s="24">
        <v>0</v>
      </c>
    </row>
    <row r="344" spans="2:7" x14ac:dyDescent="0.35">
      <c r="C344" t="s">
        <v>912</v>
      </c>
      <c r="D344" t="s">
        <v>23</v>
      </c>
      <c r="E344" s="24">
        <v>16536.699999999997</v>
      </c>
      <c r="F344" s="48"/>
      <c r="G344" s="24">
        <v>16536.699999999997</v>
      </c>
    </row>
    <row r="345" spans="2:7" x14ac:dyDescent="0.35">
      <c r="C345" t="s">
        <v>916</v>
      </c>
      <c r="D345" t="s">
        <v>20</v>
      </c>
      <c r="E345" s="24">
        <v>7521</v>
      </c>
      <c r="F345" s="48"/>
      <c r="G345" s="24">
        <v>7521</v>
      </c>
    </row>
    <row r="346" spans="2:7" x14ac:dyDescent="0.35">
      <c r="C346" t="s">
        <v>917</v>
      </c>
      <c r="D346" t="s">
        <v>499</v>
      </c>
      <c r="E346" s="24">
        <v>3459</v>
      </c>
      <c r="F346" s="48"/>
      <c r="G346" s="24">
        <v>3459</v>
      </c>
    </row>
    <row r="347" spans="2:7" x14ac:dyDescent="0.35">
      <c r="C347" t="s">
        <v>919</v>
      </c>
      <c r="D347" t="s">
        <v>868</v>
      </c>
      <c r="E347" s="24">
        <v>5840</v>
      </c>
      <c r="F347" s="48"/>
      <c r="G347" s="24">
        <v>5840</v>
      </c>
    </row>
    <row r="348" spans="2:7" x14ac:dyDescent="0.35">
      <c r="C348" t="s">
        <v>920</v>
      </c>
      <c r="D348" t="s">
        <v>416</v>
      </c>
      <c r="E348" s="24">
        <v>6838.5</v>
      </c>
      <c r="F348" s="48"/>
      <c r="G348" s="24">
        <v>6838.5</v>
      </c>
    </row>
    <row r="349" spans="2:7" x14ac:dyDescent="0.35">
      <c r="C349" t="s">
        <v>921</v>
      </c>
      <c r="D349" t="s">
        <v>60</v>
      </c>
      <c r="E349" s="24">
        <v>762</v>
      </c>
      <c r="F349" s="48"/>
      <c r="G349" s="24">
        <v>762</v>
      </c>
    </row>
    <row r="350" spans="2:7" x14ac:dyDescent="0.35">
      <c r="C350" t="s">
        <v>922</v>
      </c>
      <c r="D350" t="s">
        <v>64</v>
      </c>
      <c r="E350" s="24">
        <v>15671</v>
      </c>
      <c r="F350" s="48"/>
      <c r="G350" s="24">
        <v>15671</v>
      </c>
    </row>
    <row r="351" spans="2:7" x14ac:dyDescent="0.35">
      <c r="C351" t="s">
        <v>924</v>
      </c>
      <c r="D351" t="s">
        <v>868</v>
      </c>
      <c r="E351" s="24">
        <v>6006</v>
      </c>
      <c r="F351" s="48"/>
      <c r="G351" s="24">
        <v>6006</v>
      </c>
    </row>
    <row r="352" spans="2:7" x14ac:dyDescent="0.35">
      <c r="C352" t="s">
        <v>925</v>
      </c>
      <c r="D352" t="s">
        <v>407</v>
      </c>
      <c r="E352" s="24">
        <v>6136.8</v>
      </c>
      <c r="F352" s="48"/>
      <c r="G352" s="24">
        <v>6136.8</v>
      </c>
    </row>
    <row r="353" spans="1:7" x14ac:dyDescent="0.35">
      <c r="B353" s="23" t="s">
        <v>147</v>
      </c>
      <c r="C353" s="23"/>
      <c r="D353" s="23"/>
      <c r="E353" s="25">
        <v>93927.3</v>
      </c>
      <c r="F353" s="49">
        <v>-2932</v>
      </c>
      <c r="G353" s="25">
        <v>90995.3</v>
      </c>
    </row>
    <row r="354" spans="1:7" x14ac:dyDescent="0.35">
      <c r="A354" s="102" t="s">
        <v>593</v>
      </c>
      <c r="B354" s="102"/>
      <c r="C354" s="102"/>
      <c r="D354" s="102"/>
      <c r="E354" s="103">
        <v>930683.99999999977</v>
      </c>
      <c r="F354" s="104">
        <v>-514364.49999999988</v>
      </c>
      <c r="G354" s="103">
        <v>416319.49999999994</v>
      </c>
    </row>
    <row r="355" spans="1:7" x14ac:dyDescent="0.35">
      <c r="A355" t="s">
        <v>135</v>
      </c>
      <c r="E355" s="24">
        <v>1768365.8500000006</v>
      </c>
      <c r="F355" s="48">
        <v>-1352046.3500000006</v>
      </c>
      <c r="G355" s="24">
        <v>416319.49999999994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2022-09-16T15:11:26Z</cp:lastPrinted>
  <dcterms:created xsi:type="dcterms:W3CDTF">2020-07-09T14:04:13Z</dcterms:created>
  <dcterms:modified xsi:type="dcterms:W3CDTF">2022-09-16T16:41:13Z</dcterms:modified>
</cp:coreProperties>
</file>