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13_ncr:1_{8460C130-C853-4A4C-A986-D6BE73B795CB}" xr6:coauthVersionLast="46" xr6:coauthVersionMax="46" xr10:uidLastSave="{00000000-0000-0000-0000-000000000000}"/>
  <bookViews>
    <workbookView xWindow="-110" yWindow="-110" windowWidth="19420" windowHeight="10420" activeTab="1" xr2:uid="{730DD664-5A51-4EFA-9C52-6167E2D907FD}"/>
  </bookViews>
  <sheets>
    <sheet name="Suppluer Code" sheetId="2" r:id="rId1"/>
    <sheet name="Sheet1" sheetId="4" r:id="rId2"/>
    <sheet name="Raw Inventory" sheetId="1" r:id="rId3"/>
    <sheet name="Stock Bal" sheetId="3" r:id="rId4"/>
  </sheets>
  <definedNames>
    <definedName name="_xlnm._FilterDatabase" localSheetId="2" hidden="1">'Raw Inventory'!$A$5:$Q$97</definedName>
    <definedName name="_xlnm.Print_Area" localSheetId="2">'Raw Inventory'!$A$1:$R$71</definedName>
    <definedName name="_xlnm.Print_Area" localSheetId="3">'Stock Bal'!$L$2:$O$44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L91" i="1" s="1"/>
  <c r="L92" i="1" s="1"/>
  <c r="L93" i="1" s="1"/>
  <c r="L94" i="1" s="1"/>
  <c r="L95" i="1" s="1"/>
  <c r="L96" i="1" s="1"/>
  <c r="L97" i="1" s="1"/>
  <c r="N89" i="1"/>
  <c r="K97" i="1"/>
  <c r="B97" i="1"/>
  <c r="B96" i="1"/>
  <c r="O94" i="1"/>
  <c r="B94" i="1"/>
  <c r="K96" i="1"/>
  <c r="N51" i="1"/>
  <c r="O95" i="1"/>
  <c r="K95" i="1"/>
  <c r="B95" i="1"/>
  <c r="N47" i="1"/>
  <c r="N42" i="1"/>
  <c r="N88" i="1"/>
  <c r="N63" i="1"/>
  <c r="N68" i="1"/>
  <c r="O68" i="1" s="1"/>
  <c r="N80" i="1"/>
  <c r="O80" i="1" s="1"/>
  <c r="O75" i="1"/>
  <c r="O74" i="1"/>
  <c r="O93" i="1"/>
  <c r="K93" i="1" l="1"/>
  <c r="B93" i="1"/>
  <c r="N62" i="1"/>
  <c r="K92" i="1"/>
  <c r="O92" i="1"/>
  <c r="K91" i="1"/>
  <c r="O91" i="1"/>
  <c r="K90" i="1"/>
  <c r="O90" i="1"/>
  <c r="B92" i="1"/>
  <c r="B91" i="1"/>
  <c r="B90" i="1"/>
  <c r="B89" i="1"/>
  <c r="B88" i="1"/>
  <c r="B87" i="1"/>
  <c r="B86" i="1" l="1"/>
  <c r="N83" i="1"/>
  <c r="N65" i="1"/>
  <c r="N55" i="1"/>
  <c r="N69" i="1"/>
  <c r="N66" i="1"/>
  <c r="O66" i="1" s="1"/>
  <c r="B85" i="1" l="1"/>
  <c r="B84" i="1"/>
  <c r="B83" i="1"/>
  <c r="N48" i="1"/>
  <c r="N43" i="1"/>
  <c r="O81" i="1" l="1"/>
  <c r="O82" i="1"/>
  <c r="O71" i="1"/>
  <c r="K71" i="1"/>
  <c r="B71" i="1"/>
  <c r="B72" i="1"/>
  <c r="B73" i="1"/>
  <c r="B74" i="1"/>
  <c r="B75" i="1"/>
  <c r="B76" i="1"/>
  <c r="B77" i="1"/>
  <c r="B78" i="1"/>
  <c r="B79" i="1"/>
  <c r="B80" i="1"/>
  <c r="B81" i="1"/>
  <c r="B82" i="1"/>
  <c r="N61" i="1" l="1"/>
  <c r="N50" i="1"/>
  <c r="K62" i="1" l="1"/>
  <c r="K63" i="1"/>
  <c r="K64" i="1"/>
  <c r="K65" i="1"/>
  <c r="K66" i="1"/>
  <c r="K67" i="1"/>
  <c r="K68" i="1"/>
  <c r="K69" i="1"/>
  <c r="K70" i="1"/>
  <c r="B70" i="1"/>
  <c r="O69" i="1" l="1"/>
  <c r="B69" i="1"/>
  <c r="B68" i="1"/>
  <c r="N52" i="1" l="1"/>
  <c r="N19" i="1"/>
  <c r="N53" i="1"/>
  <c r="N56" i="1" l="1"/>
  <c r="B67" i="1"/>
  <c r="B66" i="1"/>
  <c r="N46" i="1" l="1"/>
  <c r="B64" i="1" l="1"/>
  <c r="B63" i="1"/>
  <c r="N44" i="1"/>
  <c r="N36" i="1"/>
  <c r="N24" i="1"/>
  <c r="N10" i="1"/>
  <c r="N6" i="1"/>
  <c r="B65" i="1" l="1"/>
  <c r="B60" i="1"/>
  <c r="B61" i="1"/>
  <c r="B6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B10" i="1"/>
  <c r="B11" i="1"/>
  <c r="B12" i="1"/>
  <c r="B13" i="1"/>
  <c r="B8" i="1"/>
  <c r="B7" i="1"/>
  <c r="B6" i="1"/>
  <c r="N13" i="1" l="1"/>
  <c r="O46" i="1" l="1"/>
  <c r="O47" i="1"/>
  <c r="O48" i="1"/>
  <c r="N17" i="1"/>
  <c r="N37" i="1" l="1"/>
  <c r="K54" i="1"/>
  <c r="K48" i="1"/>
  <c r="K47" i="1"/>
  <c r="K46" i="1"/>
  <c r="N49" i="1"/>
  <c r="N34" i="1" l="1"/>
  <c r="K59" i="1" l="1"/>
  <c r="K60" i="1"/>
  <c r="N9" i="1"/>
  <c r="K57" i="1" l="1"/>
  <c r="N8" i="1" l="1"/>
  <c r="N41" i="1" l="1"/>
  <c r="N40" i="1"/>
  <c r="N18" i="1" l="1"/>
  <c r="N14" i="1"/>
  <c r="N29" i="1" l="1"/>
  <c r="N38" i="1" l="1"/>
  <c r="N21" i="1" l="1"/>
  <c r="N32" i="1"/>
  <c r="N30" i="1"/>
  <c r="N20" i="1" l="1"/>
  <c r="K32" i="1" l="1"/>
  <c r="O32" i="1"/>
  <c r="K30" i="1"/>
  <c r="O30" i="1"/>
  <c r="N16" i="1" l="1"/>
  <c r="O10" i="1" l="1"/>
  <c r="K17" i="1" l="1"/>
  <c r="O17" i="1"/>
  <c r="K18" i="1"/>
  <c r="O18" i="1"/>
  <c r="K19" i="1"/>
  <c r="O19" i="1"/>
  <c r="K20" i="1"/>
  <c r="O20" i="1"/>
  <c r="K21" i="1"/>
  <c r="O21" i="1"/>
  <c r="K22" i="1"/>
  <c r="O22" i="1"/>
  <c r="K23" i="1"/>
  <c r="O23" i="1"/>
  <c r="K24" i="1"/>
  <c r="O24" i="1"/>
  <c r="K25" i="1"/>
  <c r="O25" i="1"/>
  <c r="K26" i="1"/>
  <c r="O26" i="1"/>
  <c r="K27" i="1"/>
  <c r="O27" i="1"/>
  <c r="K28" i="1"/>
  <c r="O28" i="1"/>
  <c r="O29" i="1"/>
  <c r="K31" i="1"/>
  <c r="O31" i="1"/>
  <c r="K33" i="1"/>
  <c r="O33" i="1"/>
  <c r="K34" i="1"/>
  <c r="O34" i="1"/>
  <c r="K35" i="1"/>
  <c r="O35" i="1"/>
  <c r="K36" i="1"/>
  <c r="O36" i="1"/>
  <c r="K37" i="1"/>
  <c r="O37" i="1"/>
  <c r="K38" i="1"/>
  <c r="O38" i="1"/>
  <c r="K39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9" i="1"/>
  <c r="O49" i="1"/>
  <c r="K50" i="1"/>
  <c r="O50" i="1"/>
  <c r="K51" i="1"/>
  <c r="O51" i="1"/>
  <c r="K52" i="1"/>
  <c r="O52" i="1"/>
  <c r="K53" i="1"/>
  <c r="O53" i="1"/>
  <c r="O54" i="1"/>
  <c r="K55" i="1"/>
  <c r="O55" i="1"/>
  <c r="K56" i="1"/>
  <c r="O56" i="1"/>
  <c r="O57" i="1"/>
  <c r="K58" i="1"/>
  <c r="O58" i="1"/>
  <c r="O59" i="1"/>
  <c r="O60" i="1"/>
  <c r="K61" i="1"/>
  <c r="O61" i="1"/>
  <c r="O62" i="1"/>
  <c r="O65" i="1"/>
  <c r="O63" i="1"/>
  <c r="O64" i="1"/>
  <c r="O67" i="1"/>
  <c r="O70" i="1"/>
  <c r="K72" i="1"/>
  <c r="O72" i="1"/>
  <c r="K73" i="1"/>
  <c r="O73" i="1"/>
  <c r="K74" i="1"/>
  <c r="K75" i="1"/>
  <c r="K76" i="1"/>
  <c r="O76" i="1"/>
  <c r="K77" i="1"/>
  <c r="O77" i="1"/>
  <c r="K78" i="1"/>
  <c r="O78" i="1"/>
  <c r="K79" i="1"/>
  <c r="O79" i="1"/>
  <c r="K80" i="1"/>
  <c r="K81" i="1"/>
  <c r="K82" i="1"/>
  <c r="K83" i="1"/>
  <c r="O83" i="1"/>
  <c r="K84" i="1"/>
  <c r="O84" i="1"/>
  <c r="K85" i="1"/>
  <c r="O85" i="1"/>
  <c r="K86" i="1"/>
  <c r="O86" i="1"/>
  <c r="K87" i="1"/>
  <c r="O87" i="1"/>
  <c r="K88" i="1"/>
  <c r="O88" i="1"/>
  <c r="K89" i="1"/>
  <c r="O89" i="1"/>
  <c r="O16" i="1"/>
  <c r="K15" i="1"/>
  <c r="K16" i="1"/>
  <c r="O15" i="1"/>
  <c r="O11" i="1" l="1"/>
  <c r="O12" i="1"/>
  <c r="O13" i="1"/>
  <c r="O14" i="1"/>
  <c r="K14" i="1"/>
  <c r="K13" i="1"/>
  <c r="K12" i="1"/>
  <c r="K11" i="1" l="1"/>
  <c r="K10" i="1" l="1"/>
  <c r="K8" i="1"/>
  <c r="O9" i="1" l="1"/>
  <c r="O7" i="1"/>
  <c r="O8" i="1"/>
  <c r="O6" i="1"/>
  <c r="K9" i="1" l="1"/>
  <c r="K7" i="1"/>
  <c r="K6" i="1"/>
  <c r="L6" i="1" s="1"/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l="1"/>
  <c r="L31" i="1" s="1"/>
  <c r="L32" i="1" l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l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E13" authorId="0" shapeId="0" xr:uid="{074E8386-F585-4F9C-BD4B-5AE2D888D97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CSM 450 GSM
 54kg 64m(L) X 1860mm(W)</t>
        </r>
      </text>
    </comment>
  </commentList>
</comments>
</file>

<file path=xl/sharedStrings.xml><?xml version="1.0" encoding="utf-8"?>
<sst xmlns="http://schemas.openxmlformats.org/spreadsheetml/2006/main" count="990" uniqueCount="315">
  <si>
    <t>Drum</t>
  </si>
  <si>
    <t>Roll</t>
  </si>
  <si>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</si>
  <si>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</si>
  <si>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</si>
  <si>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</si>
  <si>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</si>
  <si>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</si>
  <si>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</si>
  <si>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</si>
  <si>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</si>
  <si>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</si>
  <si>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</si>
  <si>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RA CSM 450 GSM JUSHI 37kg 79m(L) X 1040mm(W)</t>
  </si>
  <si>
    <t>RA Resin SHCP 268W (225kg)</t>
  </si>
  <si>
    <t>RA Resin SHCP 268NW (225kg)</t>
  </si>
  <si>
    <t>RA Gelcoat GP-H (20kg)</t>
  </si>
  <si>
    <t>RA Gelcoat GS-S ISO (20kg)</t>
  </si>
  <si>
    <t>Pail</t>
  </si>
  <si>
    <t>RA Butanox M50 (5kg)</t>
  </si>
  <si>
    <t>G-FRP</t>
  </si>
  <si>
    <t>RB Acetone (160Kg)</t>
  </si>
  <si>
    <t>2/6</t>
  </si>
  <si>
    <t>DO03</t>
  </si>
  <si>
    <t>11/6</t>
  </si>
  <si>
    <t>Bottle</t>
  </si>
  <si>
    <t>Remark</t>
  </si>
  <si>
    <t>Stock (out)</t>
  </si>
  <si>
    <t>RA Talcum Powder (25kg)</t>
  </si>
  <si>
    <t>RA Nor 3338W (220Kg)</t>
  </si>
  <si>
    <t>Bags</t>
  </si>
  <si>
    <t>RA Nor 3338NW (220Kg)</t>
  </si>
  <si>
    <t>Delivery mode</t>
  </si>
  <si>
    <t>Silicone Rubber (25Kg)</t>
  </si>
  <si>
    <t>DO07(1)</t>
  </si>
  <si>
    <t>DO08(1)</t>
  </si>
  <si>
    <t>My East</t>
  </si>
  <si>
    <t>RC Woven Roving E-800 1000mm (40Kg)</t>
  </si>
  <si>
    <t>RA</t>
  </si>
  <si>
    <t>RB</t>
  </si>
  <si>
    <t>RC</t>
  </si>
  <si>
    <t>=</t>
  </si>
  <si>
    <t>DO08(1), DO09(2), DO10(1)</t>
  </si>
  <si>
    <t>15/7, 1/8, 7/8</t>
  </si>
  <si>
    <t>14/7</t>
  </si>
  <si>
    <t>22/7</t>
  </si>
  <si>
    <t>DO02(2)</t>
  </si>
  <si>
    <t>Delivered</t>
  </si>
  <si>
    <t>13/8</t>
  </si>
  <si>
    <t>DO15(4)</t>
  </si>
  <si>
    <t>RA CSM 300 GSM 54Kg 96m(L) X 1860mm(W)</t>
  </si>
  <si>
    <t>Ex</t>
  </si>
  <si>
    <t>DO18(2)</t>
  </si>
  <si>
    <t>22/8,</t>
  </si>
  <si>
    <t>DO14(2)</t>
  </si>
  <si>
    <t>RA Gelcoat GS-H (20kg)</t>
  </si>
  <si>
    <t>DO10(1), DO12(1), DO13(2), DO14(1), DO17(1), DO19(1), DO20(1)</t>
  </si>
  <si>
    <t>7/8, 10/8, 10/8, 12/8,19/8, 24/8</t>
  </si>
  <si>
    <t>RA CSM 300 GSM TWL 30kg 64m(L) x 1040mm(W)</t>
  </si>
  <si>
    <t>25/8, 25/8, 27/8</t>
  </si>
  <si>
    <t>DO21(1), DO22(1), DO23(3)</t>
  </si>
  <si>
    <t>27/8</t>
  </si>
  <si>
    <t>DO23(1)</t>
  </si>
  <si>
    <t>RA Bosny Wax (15Kg)</t>
  </si>
  <si>
    <t>RA Resin 3317AW (220Kg)</t>
  </si>
  <si>
    <t>3/9</t>
  </si>
  <si>
    <t>DO25(1)</t>
  </si>
  <si>
    <t>DO23(1), DO27(4)</t>
  </si>
  <si>
    <t>25/8, 15/9</t>
  </si>
  <si>
    <t>DO21(1), DO27(1)</t>
  </si>
  <si>
    <t>17/9</t>
  </si>
  <si>
    <t>DO27(1)</t>
  </si>
  <si>
    <t>27/8, 17(15)/9</t>
  </si>
  <si>
    <t>Chemrex delivered on 8/9/20</t>
  </si>
  <si>
    <t>CS12173</t>
  </si>
  <si>
    <t>CS12339</t>
  </si>
  <si>
    <t>CS12557</t>
  </si>
  <si>
    <t>CS12558</t>
  </si>
  <si>
    <t>CS12605</t>
  </si>
  <si>
    <t>CS12642</t>
  </si>
  <si>
    <t>SC12860</t>
  </si>
  <si>
    <t>SC12922</t>
  </si>
  <si>
    <t>CS12944</t>
  </si>
  <si>
    <t>CS12968</t>
  </si>
  <si>
    <t>CS13004</t>
  </si>
  <si>
    <t>Invoice No</t>
  </si>
  <si>
    <t>CS13138</t>
  </si>
  <si>
    <t>23/9</t>
  </si>
  <si>
    <t>GFRP=(1)N</t>
  </si>
  <si>
    <t>GFRP=(2)W</t>
  </si>
  <si>
    <t>GFRP=(3)*+(1)W</t>
  </si>
  <si>
    <t>GFRP=(1)*+(1)GP-H</t>
  </si>
  <si>
    <t>Stock Balance</t>
  </si>
  <si>
    <t>GFRP(1)N</t>
  </si>
  <si>
    <t>RA CSM 450 TWL 54kg 64m(L) X 1860mm(W)</t>
  </si>
  <si>
    <t>RA CSM 450 54kg 64m(L) X 1860mm(W)</t>
  </si>
  <si>
    <t>RA CSM 300 54Kg 96m(L) X 1860mm(W)</t>
  </si>
  <si>
    <t>DO27(1). DO29-1(4)</t>
  </si>
  <si>
    <t>DO27(3), DO29-1(1)</t>
  </si>
  <si>
    <t>17/9, 21/9</t>
  </si>
  <si>
    <t>15/9, 21/9</t>
  </si>
  <si>
    <t>17/6,  22/6, 15/7, 10/8, 10/8,</t>
  </si>
  <si>
    <t>DO04(2), DO05(2), DO08(1), DO12(1), DO13(4), DO20(2)</t>
  </si>
  <si>
    <t>DO08(3),  DO18(4), DO23(4), DO24(2), DO27(4), DO30(3)</t>
  </si>
  <si>
    <t>15/7, 22/8, 27/8, 1/9, 15/9, 23/9</t>
  </si>
  <si>
    <t>Stock (In)</t>
  </si>
  <si>
    <t>Packaging</t>
  </si>
  <si>
    <t>CS13093</t>
  </si>
  <si>
    <t>CS13034</t>
  </si>
  <si>
    <t xml:space="preserve">KIV DO </t>
  </si>
  <si>
    <t>M0006916</t>
  </si>
  <si>
    <t>M0007011</t>
  </si>
  <si>
    <t>M0007190</t>
  </si>
  <si>
    <t>DO31(6)</t>
  </si>
  <si>
    <t>Period</t>
  </si>
  <si>
    <t>DO29-2(1), DO35(1)</t>
  </si>
  <si>
    <t>DO29-2(1), DO30(5), DO32(1), DO35(3)</t>
  </si>
  <si>
    <t>22/9, 23/9, 26/9, 6/10</t>
  </si>
  <si>
    <t>22/9, 6/10</t>
  </si>
  <si>
    <t>17/9, 21/9, 6/10</t>
  </si>
  <si>
    <t>CS13238</t>
  </si>
  <si>
    <t>DO1(6), DO04(3), DO14(4), DO23(2), DO37(1)</t>
  </si>
  <si>
    <t>20/5, 17/6, 12/8, 27/8, 12/10</t>
  </si>
  <si>
    <t>CS13244</t>
  </si>
  <si>
    <t>CS13272</t>
  </si>
  <si>
    <t>DO38(2)</t>
  </si>
  <si>
    <t>CS13356</t>
  </si>
  <si>
    <t>Tin</t>
  </si>
  <si>
    <t>CS13328</t>
  </si>
  <si>
    <t>CS13245</t>
  </si>
  <si>
    <t>CS13358</t>
  </si>
  <si>
    <t>19/10</t>
  </si>
  <si>
    <t>DO39(4)</t>
  </si>
  <si>
    <t>8/8, 5/10, 17/10</t>
  </si>
  <si>
    <t>DO11(2), DO34(1), DO40(1)</t>
  </si>
  <si>
    <t>DO41(4)</t>
  </si>
  <si>
    <t>Brush 2 1.2" (12Pc)</t>
  </si>
  <si>
    <t>DO24(2), DO26(1), DO28(1), DO33(1), DO34(3), DO37(1), DO43(1)</t>
  </si>
  <si>
    <t>1/9, 5/9, 17/9, 30/9, 5/10, 12/10, 21/10</t>
  </si>
  <si>
    <t>DO41(1)</t>
  </si>
  <si>
    <t>Box</t>
  </si>
  <si>
    <t>RA Pigment Super White (25Kg)</t>
  </si>
  <si>
    <t>RA Gelcoat GS-S ISO (20Kg)</t>
  </si>
  <si>
    <t>RA Gelcoat GP-H (20Kg)</t>
  </si>
  <si>
    <t>RA Butanox M50 (5Kg)</t>
  </si>
  <si>
    <t>RA Gelcoat GS-H (20Kg)</t>
  </si>
  <si>
    <t>DO35(2), DO36(6), DO44(2)</t>
  </si>
  <si>
    <t>8/10, 12/10, 21/10</t>
  </si>
  <si>
    <t>RA CSM 300 TWL 54Kg 96m(L) X 1860mm(W)</t>
  </si>
  <si>
    <t>RA CSM 450 37kg 79m(L) X 1040mm(W)</t>
  </si>
  <si>
    <t>CS13213</t>
  </si>
  <si>
    <t>23/9, 5/10, 6/10, 14/10, 19/10, 21/10</t>
  </si>
  <si>
    <t>DO30(1), DO34(6), DO35(2), DO38(8), DO42(1), DO44(2)</t>
  </si>
  <si>
    <t>DO26(4), DO28(2), DO30(4), DO37(3), DO44(4), DO46(3)</t>
  </si>
  <si>
    <t>5/9, 17/9, 23/9, 12/10, 21/10, 31/10</t>
  </si>
  <si>
    <t>RA Pigment Black (5Kg)</t>
  </si>
  <si>
    <t>9/11</t>
  </si>
  <si>
    <t>DO48(1)</t>
  </si>
  <si>
    <t>19/8, 22/8, 15/9, 21/9, 9/11, 11/11</t>
  </si>
  <si>
    <t>DO16(1), DO18(4), DO27(3). DO29-1(5), DO48(1), DO51(2)</t>
  </si>
  <si>
    <t>Loo-Cash</t>
  </si>
  <si>
    <t>CS13514</t>
  </si>
  <si>
    <t>CS15314</t>
  </si>
  <si>
    <t>M0007487</t>
  </si>
  <si>
    <t>20/5, 11/6, 17/6, 22/6, 20/11</t>
  </si>
  <si>
    <t>20/11</t>
  </si>
  <si>
    <t>DO54(1)</t>
  </si>
  <si>
    <t>DO54(1)*</t>
  </si>
  <si>
    <t>DO01(1), DO03(1)*, DO04(1)*, DO05(1)*, DO54(1)*</t>
  </si>
  <si>
    <t>1/7, 19/8</t>
  </si>
  <si>
    <t>DO06(8)+(1)*, DO17(1)</t>
  </si>
  <si>
    <t>22/8, 1/9, 15/9, 17/9</t>
  </si>
  <si>
    <t>DO18(4), DO24(4), DO27(2)</t>
  </si>
  <si>
    <t>D035(4), DO38(6)</t>
  </si>
  <si>
    <t>DO27(4), DO29-1(10), DO35(6)</t>
  </si>
  <si>
    <t>6/10, 19/10</t>
  </si>
  <si>
    <t>CS13593</t>
  </si>
  <si>
    <t>CS13608</t>
  </si>
  <si>
    <t>RA CSM 450 (37Kg) 1040mm</t>
  </si>
  <si>
    <t>RA CSM 450 (54Kg) 1860mm</t>
  </si>
  <si>
    <t>Product Code 2</t>
  </si>
  <si>
    <t>RA CSM 300 (30Kg) 1040mm</t>
  </si>
  <si>
    <t>RA CSM 300 (54Kg) 1860mm</t>
  </si>
  <si>
    <t>Grand Total</t>
  </si>
  <si>
    <t>6 Total</t>
  </si>
  <si>
    <t>9 Total</t>
  </si>
  <si>
    <t>10 Total</t>
  </si>
  <si>
    <t>8 Total</t>
  </si>
  <si>
    <t>3 Total</t>
  </si>
  <si>
    <t>7 Total</t>
  </si>
  <si>
    <t>11 Total</t>
  </si>
  <si>
    <t>Sum of Stock Balance</t>
  </si>
  <si>
    <t>Values</t>
  </si>
  <si>
    <t>Sum of Stock (In)</t>
  </si>
  <si>
    <t>Sum of Stock (out)</t>
  </si>
  <si>
    <t>31/10, 20/11, 21/11</t>
  </si>
  <si>
    <t>DO46(1), DO54(8), DO55(2)</t>
  </si>
  <si>
    <t>RA CSM 450 TWL 30kg 64m(L) X 1040mm(W)</t>
  </si>
  <si>
    <t>RA CSM 450 TWL (30Kg) 1040mm</t>
  </si>
  <si>
    <t>CS13635</t>
  </si>
  <si>
    <t>Alkaline resistance Chopped Strand 24MM (18Kgs)</t>
  </si>
  <si>
    <t>25/11</t>
  </si>
  <si>
    <t>DO57(3)</t>
  </si>
  <si>
    <t>DO45(3), DO46(1), DO47(1), DO49(1), DO50(1), DO52(1), DO56(1), DO58(1)</t>
  </si>
  <si>
    <t>26/10, 31/10, 31/10, 10/11, 10/11, 18/11, 24/11, 23/11</t>
  </si>
  <si>
    <t>DO44(3), DO48(1), DO54(2), DO55(1), DO(59(1),  DO62(2)</t>
  </si>
  <si>
    <t>21/10, 9/11, 20/11, 21/11, 27/11, 30/11</t>
  </si>
  <si>
    <t>24/8, 27/8, 23/9, 5/10, 21/10, 20/11, 23/11, 30/11</t>
  </si>
  <si>
    <t>DO20(4), DO23(5), DO30(5), DO34(8), DO44(5), DO54(5), DO58(3), DO62(5)</t>
  </si>
  <si>
    <t>DO44(2), DO45(6), DO49(4), DO50(1), DO54(2), DO55(1), DO58(2), DO62(2)</t>
  </si>
  <si>
    <t>21/10, 26/10, 10/11, 10/11, 20/11, 21/11, 23/11, 30/11</t>
  </si>
  <si>
    <t>00040416</t>
  </si>
  <si>
    <t>12 Total</t>
  </si>
  <si>
    <t>15/12</t>
  </si>
  <si>
    <t>DO65(2)</t>
  </si>
  <si>
    <t>DO36(1), DO66(2)</t>
  </si>
  <si>
    <t>12/10, 26/12</t>
  </si>
  <si>
    <t>30/11, 31/12</t>
  </si>
  <si>
    <t>DO62(3), DO68(2)</t>
  </si>
  <si>
    <t>RA Tooling Gelcoat RP92 (22Kg)</t>
  </si>
  <si>
    <t>Vinlyeter Resin (200Kg)</t>
  </si>
  <si>
    <t>Can</t>
  </si>
  <si>
    <t>Pc</t>
  </si>
  <si>
    <t>Bag</t>
  </si>
  <si>
    <t>6/1</t>
  </si>
  <si>
    <t>6/2</t>
  </si>
  <si>
    <t>6/3</t>
  </si>
  <si>
    <t>6/4</t>
  </si>
  <si>
    <t>6/5</t>
  </si>
  <si>
    <t>6/6</t>
  </si>
  <si>
    <t>6/7</t>
  </si>
  <si>
    <t>6/8</t>
  </si>
  <si>
    <t>DO69(2)</t>
  </si>
  <si>
    <t>DO69(1)</t>
  </si>
  <si>
    <t>DO69(3)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</si>
  <si>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</si>
  <si>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</si>
  <si>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</si>
  <si>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</si>
  <si>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</si>
  <si>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AR Accelerator (4Kgs)</t>
  </si>
  <si>
    <t>RA Deawa DW-5214</t>
  </si>
  <si>
    <t>M0007675</t>
  </si>
  <si>
    <t>RA Mirror Glaze 0811</t>
  </si>
  <si>
    <t>RA Styrene Monomer (6Kg)</t>
  </si>
  <si>
    <t>RA Steel Roller 4"</t>
  </si>
  <si>
    <t>RA Styrene Monomer (16Kg)</t>
  </si>
  <si>
    <t>*Kg</t>
  </si>
  <si>
    <t>DO70(6kg)</t>
  </si>
  <si>
    <t>kg/Pail</t>
  </si>
  <si>
    <t>11/1</t>
  </si>
  <si>
    <t>8/1</t>
  </si>
  <si>
    <t>DO71(1)</t>
  </si>
  <si>
    <t>1 Total</t>
  </si>
  <si>
    <t>RA Miracle Gloss Wax No. 8 (311g/Can)</t>
  </si>
  <si>
    <t>23/9, 6/10, 11/11, 4/1</t>
  </si>
  <si>
    <t>DO29-2(1), DO35(3), DO51(1), DO69(1)</t>
  </si>
  <si>
    <t>18/1</t>
  </si>
  <si>
    <t>30/12, 18/1</t>
  </si>
  <si>
    <t>DO67(1), DO73(1)</t>
  </si>
  <si>
    <t>27/11, 30/11, 31/12, 29/1</t>
  </si>
  <si>
    <t>DO59(4), DO62(4), DO68(8), DO75(4)</t>
  </si>
  <si>
    <t>30/12, 31/12, 9/1, 27/1, 29/1</t>
  </si>
  <si>
    <t>DO63(5), DO68(10), DO72(5). DO74(5), DO76(10)</t>
  </si>
  <si>
    <t xml:space="preserve">23/11, 4/1, </t>
  </si>
  <si>
    <t>DO58(1), DO69(3),</t>
  </si>
  <si>
    <t xml:space="preserve">*gfrp-mepoxe(1-DO76(1)), ever(3) DO77(2), DO78(1). </t>
  </si>
  <si>
    <t>DO53(1), DO75(1), DO77(1)</t>
  </si>
  <si>
    <t>24/11, 29/1, 3/2</t>
  </si>
  <si>
    <t>8/1, 3/2</t>
  </si>
  <si>
    <t>RA Chopped Strand Mat 450 TWL (30Kg) 64mm(L)x1040mm(W)</t>
  </si>
  <si>
    <t>RA Pigment Super White (5Kg)</t>
  </si>
  <si>
    <t xml:space="preserve">30/12, 31/12, 4/1, 18/1, 27/1, 29/1, </t>
  </si>
  <si>
    <t xml:space="preserve">DO67(6), DO68(2), DO69(1), DO73(2), DO74(6), DO76(3), </t>
  </si>
  <si>
    <t>DO79(1)</t>
  </si>
  <si>
    <t>DO72(2), DO77(4)</t>
  </si>
  <si>
    <t>9/2</t>
  </si>
  <si>
    <t>DO80(1)</t>
  </si>
  <si>
    <t>11/11, 5/12, 4/1, 9/2</t>
  </si>
  <si>
    <t>DO51(1), DO64(2), DO69(2), DO80(1)</t>
  </si>
  <si>
    <t>29/1, 3/2, 17/2</t>
  </si>
  <si>
    <t>DO76(8), DO77(5), DO81(1)</t>
  </si>
  <si>
    <t>DO65(1), DO67(3), DO74(3), DO75(1), DO76(5), DO77(2), DO78(1), DO80(1), DO82(1)</t>
  </si>
  <si>
    <t>15/12, 30/12, 27/1, 29/1, 3/2, 2/2, 9/2, 19/2</t>
  </si>
  <si>
    <t>DO68(3), DO73(1), DO83(1)</t>
  </si>
  <si>
    <t>DO83(4)</t>
  </si>
  <si>
    <t>DO73(1), DO83(3)</t>
  </si>
  <si>
    <t>24/2</t>
  </si>
  <si>
    <t>31/12, 18/1, 24/2</t>
  </si>
  <si>
    <t>18/1, 24/2</t>
  </si>
  <si>
    <t>RA Accelerator (5Kg)</t>
  </si>
  <si>
    <t>Own Collection</t>
  </si>
  <si>
    <t>DO83(1)</t>
  </si>
  <si>
    <t>DO38(1), DO48(1), DO55(2), DO60(2), DO61(5), DO73(2), DO77(1), DO80(2), DO84(4)</t>
  </si>
  <si>
    <t>19/10, 9/11, 21/11, 28/11, 18/1, 3/2, 9/2, 23/2</t>
  </si>
  <si>
    <t>2 Total</t>
  </si>
  <si>
    <t>Brush 3" (12Pc)</t>
  </si>
  <si>
    <t>23/2</t>
  </si>
  <si>
    <t>DO84(3)</t>
  </si>
  <si>
    <t>00040431</t>
  </si>
  <si>
    <t>00040518</t>
  </si>
  <si>
    <t>00040714/765</t>
  </si>
  <si>
    <t>00040714</t>
  </si>
  <si>
    <t>00040766</t>
  </si>
  <si>
    <t>00040699</t>
  </si>
  <si>
    <t>00040847</t>
  </si>
  <si>
    <t>00040902</t>
  </si>
  <si>
    <t>00041039</t>
  </si>
  <si>
    <t>00041111</t>
  </si>
  <si>
    <t>DO76(1), DO77(2), DO78(1), DO80(1), DO83(4), DO84(1)</t>
  </si>
  <si>
    <t>29/1, 3/2, 2/2, 9/2, 22/2, 24/2</t>
  </si>
  <si>
    <t>*gfrp-mepoxe(1) DO76(1) &amp; *Everkimia(3) DO77(2), DO78(1)</t>
  </si>
  <si>
    <t>(blank)</t>
  </si>
  <si>
    <t>Sum of Amount (RM)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</si>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</sst>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7" xfId="0" applyFill="1" applyBorder="1"/>
    <xf numFmtId="0" fontId="0" fillId="0" borderId="4" xfId="0" applyFill="1" applyBorder="1"/>
    <xf numFmtId="0" fontId="0" fillId="0" borderId="0" xfId="0" applyFill="1"/>
    <xf numFmtId="9" fontId="0" fillId="0" borderId="4" xfId="2" applyFont="1" applyBorder="1"/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" fontId="0" fillId="0" borderId="2" xfId="0" quotePrefix="1" applyNumberFormat="1" applyBorder="1"/>
    <xf numFmtId="0" fontId="0" fillId="0" borderId="2" xfId="0" quotePrefix="1" applyBorder="1"/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4" xfId="0" applyFont="1" applyBorder="1"/>
    <xf numFmtId="0" fontId="0" fillId="0" borderId="4" xfId="0" quotePrefix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Fill="1"/>
    <xf numFmtId="49" fontId="0" fillId="0" borderId="4" xfId="0" quotePrefix="1" applyNumberForma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4" xfId="0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16" fontId="0" fillId="0" borderId="2" xfId="0" quotePrefix="1" applyNumberFormat="1" applyFill="1" applyBorder="1" applyAlignment="1">
      <alignment wrapText="1"/>
    </xf>
    <xf numFmtId="0" fontId="8" fillId="2" borderId="2" xfId="0" applyFont="1" applyFill="1" applyBorder="1"/>
    <xf numFmtId="0" fontId="7" fillId="3" borderId="4" xfId="0" applyFont="1" applyFill="1" applyBorder="1"/>
    <xf numFmtId="43" fontId="0" fillId="0" borderId="4" xfId="1" applyFont="1" applyFill="1" applyBorder="1"/>
    <xf numFmtId="0" fontId="0" fillId="2" borderId="4" xfId="0" applyFill="1" applyBorder="1"/>
    <xf numFmtId="0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wrapText="1"/>
    </xf>
    <xf numFmtId="0" fontId="0" fillId="0" borderId="4" xfId="0" quotePrefix="1" applyBorder="1"/>
    <xf numFmtId="16" fontId="0" fillId="0" borderId="4" xfId="0" quotePrefix="1" applyNumberFormat="1" applyBorder="1"/>
    <xf numFmtId="0" fontId="0" fillId="0" borderId="4" xfId="0" quotePrefix="1" applyBorder="1" applyAlignment="1">
      <alignment horizontal="center" wrapText="1"/>
    </xf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52.477611574075" createdVersion="6" refreshedVersion="6" minRefreshableVersion="3" recordCount="92" xr:uid="{E3EBD056-DD08-4F27-905E-1421BE027FAB}">
  <cacheSource type="worksheet">
    <worksheetSource ref="A5:Q97" sheet="Raw Inventory"/>
  </cacheSource>
  <cacheFields count="17">
    <cacheField name="Date" numFmtId="14">
      <sharedItems containsSemiMixedTypes="0" containsNonDate="0" containsDate="1" containsString="0" minDate="2020-03-12T00:00:00" maxDate="2021-03-03T00:00:00"/>
    </cacheField>
    <cacheField name="Period" numFmtId="0">
      <sharedItems containsSemiMixedTypes="0" containsString="0" containsNumber="1" containsInteger="1" minValue="1" maxValue="12" count="10">
        <n v="3"/>
        <n v="6"/>
        <n v="7"/>
        <n v="8"/>
        <n v="9"/>
        <n v="10"/>
        <n v="11"/>
        <n v="12"/>
        <n v="1"/>
        <n v="2"/>
      </sharedItems>
    </cacheField>
    <cacheField name="Invoice No" numFmtId="0">
      <sharedItems containsBlank="1" containsMixedTypes="1" containsNumber="1" containsInteger="1" minValue="100620" maxValue="100620" count="46">
        <s v="CS12173"/>
        <s v="CS12339"/>
        <n v="100620"/>
        <s v="CS12557"/>
        <s v="CS12558"/>
        <s v="CS12605"/>
        <s v="CS12642"/>
        <s v="M0006916"/>
        <s v="M0007011"/>
        <s v="SC12860"/>
        <s v="KIV DO "/>
        <s v="SC12922"/>
        <s v="CS12968"/>
        <s v="CS12944"/>
        <s v="CS13004"/>
        <s v="CS13034"/>
        <s v="CS13093"/>
        <s v="CS13138"/>
        <s v="M0007190"/>
        <s v="CS13213"/>
        <s v="CS13238"/>
        <s v="CS13244"/>
        <s v="CS13272"/>
        <s v="CS13328"/>
        <s v="CS13356"/>
        <s v="CS13245"/>
        <s v="CS13358"/>
        <s v="CS13608"/>
        <s v="CS13514"/>
        <s v="CS15314"/>
        <s v="CS13593"/>
        <s v="M0007487"/>
        <s v="CS13635"/>
        <s v="00040416"/>
        <s v="00040431"/>
        <s v="00040518"/>
        <s v="M0007675"/>
        <s v="00040714/765"/>
        <s v="00040714"/>
        <s v="00040699"/>
        <s v="00040766"/>
        <s v="00040847"/>
        <s v="00040902"/>
        <m/>
        <s v="00041039"/>
        <s v="00041111"/>
      </sharedItems>
    </cacheField>
    <cacheField name="Supplier" numFmtId="0">
      <sharedItems count="4">
        <s v="Chemrex"/>
        <s v="G-FRP"/>
        <s v="My East"/>
        <s v="Loo-Cash"/>
      </sharedItems>
    </cacheField>
    <cacheField name="Product Code" numFmtId="0">
      <sharedItems/>
    </cacheField>
    <cacheField name="Product Code 2" numFmtId="0">
      <sharedItems count="39">
        <s v="RA Resin SHCP 268W (225kg)"/>
        <s v="RA Resin SHCP 268NW (225kg)"/>
        <s v="RA CSM 450 (37Kg) 1040mm"/>
        <s v="RA CSM 300 (30Kg) 1040mm"/>
        <s v="RA Gelcoat GP-H (20kg)"/>
        <s v="RA Gelcoat GS-S ISO (20kg)"/>
        <s v="RA CSM 450 (54Kg) 1860mm"/>
        <s v="RA Butanox M50 (5kg)"/>
        <s v="RB Acetone (160Kg)"/>
        <s v="RA Nor 3338W (220Kg)"/>
        <s v="RA Talcum Powder (25kg)"/>
        <s v="RA Nor 3338NW (220Kg)"/>
        <s v="Silicone Rubber (25Kg)"/>
        <s v="RC Woven Roving E-800 1000mm (40Kg)"/>
        <s v="RA CSM 300 (54Kg) 1860mm"/>
        <s v="RA Gelcoat GS-H (20kg)"/>
        <s v="RA Bosny Wax (15Kg)"/>
        <s v="RA Resin 3317AW (220Kg)"/>
        <s v="RA Accelerator (5Kg)"/>
        <s v="RA Miracle Gloss Wax No. 8 (311g/Can)"/>
        <s v="RA Pigment Super White (25Kg)"/>
        <s v="Brush 2 1.2&quot; (12Pc)"/>
        <s v="RA Pigment Black (5Kg)"/>
        <s v="RA CSM 450 TWL (30Kg) 1040mm"/>
        <s v="Alkaline resistance Chopped Strand 24MM (18Kgs)"/>
        <s v="RA Mirror Glaze 0811"/>
        <s v="RA Tooling Gelcoat RP92 (22Kg)"/>
        <s v="Vinlyeter Resin (200Kg)"/>
        <s v="RA Pigment H 2006 Dark Grey (5Kg)"/>
        <s v="RA Deawa DW-5214"/>
        <s v="RA Pigment H 7001 Bright Orange (5Kg)"/>
        <s v="RA Steel Roller 3&quot;"/>
        <s v="RA Aerosil (Silica Fume) (10Kg)"/>
        <s v="AR Accelerator (4Kgs)"/>
        <s v="RA Styrene Monomer (16Kg)"/>
        <s v="RA Steel Roller 4&quot;"/>
        <s v="RA Chopped Strand Mat 450 TWL (30Kg) 64mm(L)x1040mm(W)"/>
        <s v="RA Pigment Super White (5Kg)"/>
        <s v="Brush 3&quot; (12Pc)"/>
      </sharedItems>
    </cacheField>
    <cacheField name="Delivery mode" numFmtId="0">
      <sharedItems/>
    </cacheField>
    <cacheField name="Stock (In)" numFmtId="0">
      <sharedItems containsSemiMixedTypes="0" containsString="0" containsNumber="1" containsInteger="1" minValue="1" maxValue="40"/>
    </cacheField>
    <cacheField name="Packaging" numFmtId="0">
      <sharedItems/>
    </cacheField>
    <cacheField name="Unit Price" numFmtId="0">
      <sharedItems containsSemiMixedTypes="0" containsString="0" containsNumber="1" minValue="17.5" maxValue="2600"/>
    </cacheField>
    <cacheField name="Amount (RM)" numFmtId="43">
      <sharedItems containsSemiMixedTypes="0" containsString="0" containsNumber="1" minValue="39" maxValue="29040"/>
    </cacheField>
    <cacheField name="Cumulative (RM)" numFmtId="43">
      <sharedItems containsSemiMixedTypes="0" containsString="0" containsNumber="1" minValue="6131.25" maxValue="281473.5"/>
    </cacheField>
    <cacheField name="Date (out)" numFmtId="0">
      <sharedItems containsBlank="1"/>
    </cacheField>
    <cacheField name="Stock (out)" numFmtId="0">
      <sharedItems containsString="0" containsBlank="1" containsNumber="1" containsInteger="1" minValue="1" maxValue="40"/>
    </cacheField>
    <cacheField name="Stock Balance" numFmtId="0">
      <sharedItems containsString="0" containsBlank="1" containsNumber="1" containsInteger="1" minValue="0" maxValue="40"/>
    </cacheField>
    <cacheField name="DO No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2020-03-12T00:00:00"/>
    <x v="0"/>
    <x v="0"/>
    <x v="0"/>
    <s v="RA Resin SHCP 268W (225kg)"/>
    <x v="0"/>
    <s v="Delivered"/>
    <n v="5"/>
    <s v="Drum"/>
    <n v="1226.25"/>
    <n v="6131.25"/>
    <n v="6131.25"/>
    <s v="20/5, 11/6, 17/6, 22/6, 20/11"/>
    <n v="5"/>
    <n v="0"/>
    <s v="DO01(1), DO03(1)*, DO04(1)*, DO05(1)*, DO54(1)*"/>
    <s v="GFRP=(3)*+(1)W"/>
  </r>
  <r>
    <d v="2020-03-12T00:00:00"/>
    <x v="0"/>
    <x v="0"/>
    <x v="0"/>
    <s v="RA Resin SHCP 268NW (225kg)"/>
    <x v="1"/>
    <s v="Delivered"/>
    <n v="1"/>
    <s v="Drum"/>
    <n v="1226.25"/>
    <n v="1226.25"/>
    <n v="7357.5"/>
    <s v="20/11"/>
    <n v="1"/>
    <n v="0"/>
    <s v="DO54(1)*"/>
    <s v="GFRP=(1)N"/>
  </r>
  <r>
    <d v="2020-03-12T00:00:00"/>
    <x v="0"/>
    <x v="0"/>
    <x v="0"/>
    <s v="RA CSM 450 GSM JUSHI 37kg 79m(L) X 1040mm(W)"/>
    <x v="2"/>
    <s v="Delivered"/>
    <n v="16"/>
    <s v="Roll"/>
    <n v="173.9"/>
    <n v="2782.4"/>
    <n v="10139.9"/>
    <s v="20/5, 17/6, 12/8, 27/8, 12/10"/>
    <n v="16"/>
    <n v="0"/>
    <s v="DO1(6), DO04(3), DO14(4), DO23(2), DO37(1)"/>
    <m/>
  </r>
  <r>
    <d v="2020-03-12T00:00:00"/>
    <x v="0"/>
    <x v="0"/>
    <x v="0"/>
    <s v="RA CSM 300 GSM TWL 30kg 64m(L) x 1040mm(W)"/>
    <x v="3"/>
    <s v="Delivered"/>
    <n v="4"/>
    <s v="Roll"/>
    <n v="141"/>
    <n v="564"/>
    <n v="10703.9"/>
    <s v="8/8, 5/10, 17/10"/>
    <n v="4"/>
    <n v="0"/>
    <s v="DO11(2), DO34(1), DO40(1)"/>
    <m/>
  </r>
  <r>
    <d v="2020-03-12T00:00:00"/>
    <x v="0"/>
    <x v="0"/>
    <x v="0"/>
    <s v="RA Gelcoat GP-H (20kg)"/>
    <x v="4"/>
    <s v="Delivered"/>
    <n v="10"/>
    <s v="Pail"/>
    <n v="180"/>
    <n v="1800"/>
    <n v="12503.9"/>
    <s v="1/7, 19/8"/>
    <n v="10"/>
    <n v="0"/>
    <s v="DO06(8)+(1)*, DO17(1)"/>
    <s v="GFRP=(1)*+(1)GP-H"/>
  </r>
  <r>
    <d v="2020-06-02T00:00:00"/>
    <x v="1"/>
    <x v="1"/>
    <x v="0"/>
    <s v="RA Resin SHCP 268NW (225kg)"/>
    <x v="1"/>
    <s v="Delivered"/>
    <n v="1"/>
    <s v="Drum"/>
    <n v="1181.25"/>
    <n v="1181.25"/>
    <n v="13685.15"/>
    <s v="20/11"/>
    <n v="1"/>
    <n v="0"/>
    <s v="DO54(1)*"/>
    <s v="GFRP(1)N"/>
  </r>
  <r>
    <d v="2020-06-02T00:00:00"/>
    <x v="1"/>
    <x v="1"/>
    <x v="0"/>
    <s v="RA Gelcoat GS-S ISO (20kg)"/>
    <x v="5"/>
    <s v="Delivered"/>
    <n v="2"/>
    <s v="Pail"/>
    <n v="176"/>
    <n v="352"/>
    <n v="14037.15"/>
    <s v="2/6"/>
    <n v="2"/>
    <n v="0"/>
    <s v="DO02(2)"/>
    <m/>
  </r>
  <r>
    <d v="2020-06-02T00:00:00"/>
    <x v="1"/>
    <x v="1"/>
    <x v="0"/>
    <s v="RA CSM 450 TWL 54kg 64m(L) X 1860mm(W)"/>
    <x v="6"/>
    <s v="Delivered"/>
    <n v="16"/>
    <s v="Roll"/>
    <n v="253.8"/>
    <n v="4060.8"/>
    <n v="18097.95"/>
    <s v="19/8, 22/8, 15/9, 21/9, 9/11, 11/11"/>
    <n v="16"/>
    <n v="0"/>
    <s v="DO16(1), DO18(4), DO27(3). DO29-1(5), DO48(1), DO51(2)"/>
    <m/>
  </r>
  <r>
    <d v="2020-06-02T00:00:00"/>
    <x v="1"/>
    <x v="1"/>
    <x v="0"/>
    <s v="RA Butanox M50 (5kg)"/>
    <x v="7"/>
    <s v="Delivered"/>
    <n v="12"/>
    <s v="Bottle"/>
    <n v="77.5"/>
    <n v="930"/>
    <n v="19027.95"/>
    <s v="17/6,  22/6, 15/7, 10/8, 10/8,"/>
    <n v="12"/>
    <n v="0"/>
    <s v="DO04(2), DO05(2), DO08(1), DO12(1), DO13(4), DO20(2)"/>
    <m/>
  </r>
  <r>
    <d v="2020-06-10T00:00:00"/>
    <x v="1"/>
    <x v="2"/>
    <x v="1"/>
    <s v="RB Acetone (160Kg)"/>
    <x v="8"/>
    <s v="Delivered"/>
    <n v="1"/>
    <s v="Drum"/>
    <n v="470"/>
    <n v="470"/>
    <n v="19497.95"/>
    <s v="11/6"/>
    <n v="1"/>
    <n v="0"/>
    <s v="DO03"/>
    <m/>
  </r>
  <r>
    <d v="2020-07-04T00:00:00"/>
    <x v="2"/>
    <x v="3"/>
    <x v="0"/>
    <s v="RA Nor 3338W (220Kg)"/>
    <x v="9"/>
    <s v="Delivered"/>
    <n v="4"/>
    <s v="Drum"/>
    <n v="1155"/>
    <n v="4620"/>
    <n v="24117.95"/>
    <s v="15/7, 1/8, 7/8"/>
    <n v="4"/>
    <n v="0"/>
    <s v="DO08(1), DO09(2), DO10(1)"/>
    <m/>
  </r>
  <r>
    <d v="2020-07-04T00:00:00"/>
    <x v="2"/>
    <x v="3"/>
    <x v="0"/>
    <s v="RA CSM 450 GSM JUSHI 37kg 79m(L) X 1040mm(W)"/>
    <x v="2"/>
    <s v="Delivered"/>
    <n v="20"/>
    <s v="Roll"/>
    <n v="173.9"/>
    <n v="3478"/>
    <n v="27595.95"/>
    <s v="5/9, 17/9, 23/9, 12/10, 21/10, 31/10"/>
    <n v="20"/>
    <n v="0"/>
    <s v="DO26(4), DO28(2), DO30(4), DO37(3), DO44(4), DO46(3)"/>
    <m/>
  </r>
  <r>
    <d v="2020-07-04T00:00:00"/>
    <x v="2"/>
    <x v="3"/>
    <x v="0"/>
    <s v="RA Butanox M50 (5kg)"/>
    <x v="7"/>
    <s v="Delivered"/>
    <n v="20"/>
    <s v="Bottle"/>
    <n v="77.5"/>
    <n v="1550"/>
    <n v="29145.95"/>
    <s v="15/7, 22/8, 27/8, 1/9, 15/9, 23/9"/>
    <n v="20"/>
    <n v="0"/>
    <s v="DO08(3),  DO18(4), DO23(4), DO24(2), DO27(4), DO30(3)"/>
    <m/>
  </r>
  <r>
    <d v="2020-07-04T00:00:00"/>
    <x v="2"/>
    <x v="3"/>
    <x v="0"/>
    <s v="RA Talcum Powder (25kg)"/>
    <x v="10"/>
    <s v="Delivered"/>
    <n v="40"/>
    <s v="Bags"/>
    <n v="17.5"/>
    <n v="700"/>
    <n v="29845.95"/>
    <s v="24/8, 27/8, 23/9, 5/10, 21/10, 20/11, 23/11, 30/11"/>
    <n v="40"/>
    <n v="0"/>
    <s v="DO20(4), DO23(5), DO30(5), DO34(8), DO44(5), DO54(5), DO58(3), DO62(5)"/>
    <m/>
  </r>
  <r>
    <d v="2020-07-08T00:00:00"/>
    <x v="2"/>
    <x v="4"/>
    <x v="0"/>
    <s v="RA Nor 3338W (220Kg)"/>
    <x v="9"/>
    <s v="Delivered"/>
    <n v="8"/>
    <s v="Drum"/>
    <n v="1155"/>
    <n v="9240"/>
    <n v="39085.949999999997"/>
    <s v="7/8, 10/8, 10/8, 12/8,19/8, 24/8"/>
    <n v="8"/>
    <n v="0"/>
    <s v="DO10(1), DO12(1), DO13(2), DO14(1), DO17(1), DO19(1), DO20(1)"/>
    <m/>
  </r>
  <r>
    <d v="2020-07-08T00:00:00"/>
    <x v="2"/>
    <x v="4"/>
    <x v="0"/>
    <s v="RA Nor 3338NW (220Kg)"/>
    <x v="11"/>
    <s v="Delivered"/>
    <n v="2"/>
    <s v="Drum"/>
    <n v="1155"/>
    <n v="2310"/>
    <n v="41395.949999999997"/>
    <s v="25/8, 15/9"/>
    <n v="2"/>
    <n v="0"/>
    <s v="DO21(1), DO27(1)"/>
    <m/>
  </r>
  <r>
    <d v="2020-07-08T00:00:00"/>
    <x v="2"/>
    <x v="5"/>
    <x v="0"/>
    <s v="RA Resin SHCP 268W (225kg)"/>
    <x v="0"/>
    <s v="Delivered"/>
    <n v="2"/>
    <s v="Drum"/>
    <n v="1181.25"/>
    <n v="2362.5"/>
    <n v="43758.45"/>
    <m/>
    <m/>
    <n v="2"/>
    <s v="GFRP=(2)W"/>
    <m/>
  </r>
  <r>
    <d v="2020-07-08T00:00:00"/>
    <x v="2"/>
    <x v="5"/>
    <x v="0"/>
    <s v="RA Resin SHCP 268NW (225kg)"/>
    <x v="1"/>
    <s v="Delivered"/>
    <n v="1"/>
    <s v="Drum"/>
    <n v="1181.25"/>
    <n v="1181.25"/>
    <n v="44939.7"/>
    <m/>
    <m/>
    <n v="1"/>
    <s v="GFRP=(1)N"/>
    <m/>
  </r>
  <r>
    <d v="2020-07-08T00:00:00"/>
    <x v="2"/>
    <x v="5"/>
    <x v="0"/>
    <s v="RA Gelcoat GP-H (20kg)"/>
    <x v="4"/>
    <s v="Delivered"/>
    <n v="10"/>
    <s v="Pail"/>
    <n v="172"/>
    <n v="1720"/>
    <n v="46659.7"/>
    <s v="22/8, 1/9, 15/9, 17/9"/>
    <n v="10"/>
    <n v="0"/>
    <s v="DO18(4), DO24(4), DO27(2)"/>
    <m/>
  </r>
  <r>
    <d v="2020-07-14T00:00:00"/>
    <x v="2"/>
    <x v="6"/>
    <x v="0"/>
    <s v="Silicone Rubber (25Kg)"/>
    <x v="12"/>
    <s v="Ex"/>
    <n v="1"/>
    <s v="Pail"/>
    <n v="825"/>
    <n v="825"/>
    <n v="47484.7"/>
    <s v="14/7"/>
    <n v="1"/>
    <n v="0"/>
    <s v="DO07(1)"/>
    <m/>
  </r>
  <r>
    <d v="2020-07-22T00:00:00"/>
    <x v="2"/>
    <x v="7"/>
    <x v="2"/>
    <s v="RC Woven Roving E-800 1000mm (40Kg)"/>
    <x v="13"/>
    <s v="Ex"/>
    <n v="1"/>
    <s v="Roll"/>
    <n v="180"/>
    <n v="180"/>
    <n v="47664.7"/>
    <s v="22/7"/>
    <n v="1"/>
    <n v="0"/>
    <s v="DO08(1)"/>
    <m/>
  </r>
  <r>
    <d v="2020-08-12T00:00:00"/>
    <x v="3"/>
    <x v="8"/>
    <x v="2"/>
    <s v="RC Woven Roving E-800 1000mm (40Kg)"/>
    <x v="13"/>
    <s v="Ex"/>
    <n v="2"/>
    <s v="Roll"/>
    <n v="180"/>
    <n v="360"/>
    <n v="48024.7"/>
    <s v="13/8"/>
    <n v="2"/>
    <n v="0"/>
    <s v="DO14(2)"/>
    <m/>
  </r>
  <r>
    <d v="2020-08-13T00:00:00"/>
    <x v="3"/>
    <x v="9"/>
    <x v="0"/>
    <s v="RA Gelcoat GS-S ISO (20kg)"/>
    <x v="5"/>
    <s v="Delivered"/>
    <n v="4"/>
    <s v="Pail"/>
    <n v="176"/>
    <n v="704"/>
    <n v="48728.7"/>
    <s v="13/8"/>
    <n v="4"/>
    <n v="0"/>
    <s v="DO15(4)"/>
    <m/>
  </r>
  <r>
    <d v="2020-08-13T00:00:00"/>
    <x v="3"/>
    <x v="10"/>
    <x v="0"/>
    <s v="RA CSM 300 GSM 54Kg 96m(L) X 1860mm(W)"/>
    <x v="14"/>
    <s v="Delivered"/>
    <n v="4"/>
    <s v="Roll"/>
    <n v="253.69"/>
    <n v="1015.2"/>
    <n v="49743.899999999994"/>
    <s v="15/9, 21/9"/>
    <n v="4"/>
    <n v="0"/>
    <s v="DO27(3), DO29-1(1)"/>
    <s v="Chemrex delivered on 8/9/20"/>
  </r>
  <r>
    <d v="2020-08-13T00:00:00"/>
    <x v="3"/>
    <x v="9"/>
    <x v="0"/>
    <s v="RA Nor 3338W (220Kg)"/>
    <x v="9"/>
    <s v="Delivered"/>
    <n v="5"/>
    <s v="Drum"/>
    <n v="1155"/>
    <n v="5775"/>
    <n v="55518.899999999994"/>
    <s v="25/8, 25/8, 27/8"/>
    <n v="5"/>
    <n v="0"/>
    <s v="DO21(1), DO22(1), DO23(3)"/>
    <m/>
  </r>
  <r>
    <d v="2020-08-22T00:00:00"/>
    <x v="3"/>
    <x v="11"/>
    <x v="0"/>
    <s v="RA Gelcoat GS-H (20kg)"/>
    <x v="15"/>
    <s v="Ex"/>
    <n v="2"/>
    <s v="Pail"/>
    <n v="172"/>
    <n v="344"/>
    <n v="55862.899999999994"/>
    <s v="22/8,"/>
    <n v="2"/>
    <n v="0"/>
    <s v="DO18(2)"/>
    <m/>
  </r>
  <r>
    <d v="2020-08-27T00:00:00"/>
    <x v="3"/>
    <x v="12"/>
    <x v="0"/>
    <s v="RA Nor 3338W (220Kg)"/>
    <x v="9"/>
    <s v="Delivered"/>
    <n v="5"/>
    <s v="Drum"/>
    <n v="1155"/>
    <n v="5775"/>
    <n v="61637.899999999994"/>
    <s v="27/8, 17(15)/9"/>
    <n v="5"/>
    <n v="0"/>
    <s v="DO23(1), DO27(4)"/>
    <m/>
  </r>
  <r>
    <d v="2020-08-27T00:00:00"/>
    <x v="3"/>
    <x v="12"/>
    <x v="0"/>
    <s v="RA Bosny Wax (15Kg)"/>
    <x v="16"/>
    <s v="Delivered"/>
    <n v="1"/>
    <s v="Pail"/>
    <n v="345"/>
    <n v="345"/>
    <n v="61982.899999999994"/>
    <s v="27/8"/>
    <n v="1"/>
    <n v="0"/>
    <s v="DO23(1)"/>
    <m/>
  </r>
  <r>
    <d v="2020-08-27T00:00:00"/>
    <x v="3"/>
    <x v="13"/>
    <x v="0"/>
    <s v="RA Resin 3317AW (220Kg)"/>
    <x v="17"/>
    <s v="Delivered"/>
    <n v="10"/>
    <s v="Drum"/>
    <n v="1155"/>
    <n v="11550"/>
    <n v="73532.899999999994"/>
    <s v="1/9, 5/9, 17/9, 30/9, 5/10, 12/10, 21/10"/>
    <n v="10"/>
    <n v="0"/>
    <s v="DO24(2), DO26(1), DO28(1), DO33(1), DO34(3), DO37(1), DO43(1)"/>
    <m/>
  </r>
  <r>
    <d v="2020-09-02T00:00:00"/>
    <x v="4"/>
    <x v="14"/>
    <x v="0"/>
    <s v="Silicone Rubber (25Kg)"/>
    <x v="12"/>
    <s v="Ex"/>
    <n v="1"/>
    <s v="Pail"/>
    <n v="900"/>
    <n v="900"/>
    <n v="74432.899999999994"/>
    <s v="3/9"/>
    <n v="1"/>
    <n v="0"/>
    <s v="DO25(1)"/>
    <m/>
  </r>
  <r>
    <d v="2020-09-08T00:00:00"/>
    <x v="4"/>
    <x v="15"/>
    <x v="0"/>
    <s v="RA Gelcoat GP-H (20kg)"/>
    <x v="4"/>
    <s v="Delivered"/>
    <n v="20"/>
    <s v="Pail"/>
    <n v="168"/>
    <n v="3360"/>
    <n v="77792.899999999994"/>
    <s v="17/9, 21/9, 6/10"/>
    <n v="20"/>
    <n v="0"/>
    <s v="DO27(4), DO29-1(10), DO35(6)"/>
    <m/>
  </r>
  <r>
    <d v="2020-09-08T00:00:00"/>
    <x v="4"/>
    <x v="15"/>
    <x v="0"/>
    <s v="RA Butanox M50 (5kg)"/>
    <x v="7"/>
    <s v="Delivered"/>
    <n v="20"/>
    <s v="Bottle"/>
    <n v="77.5"/>
    <n v="1550"/>
    <n v="79342.899999999994"/>
    <s v="23/9, 5/10, 6/10, 14/10, 19/10, 21/10"/>
    <n v="20"/>
    <n v="0"/>
    <s v="DO30(1), DO34(6), DO35(2), DO38(8), DO42(1), DO44(2)"/>
    <m/>
  </r>
  <r>
    <d v="2020-09-17T00:00:00"/>
    <x v="4"/>
    <x v="16"/>
    <x v="0"/>
    <s v="RA Nor 3338W (220Kg)"/>
    <x v="9"/>
    <s v="Delivered"/>
    <n v="5"/>
    <s v="Drum"/>
    <n v="1122"/>
    <n v="5610"/>
    <n v="84952.9"/>
    <s v="17/9, 21/9"/>
    <n v="5"/>
    <n v="0"/>
    <s v="DO27(1). DO29-1(4)"/>
    <m/>
  </r>
  <r>
    <d v="2020-09-17T00:00:00"/>
    <x v="4"/>
    <x v="16"/>
    <x v="0"/>
    <s v="RA Accelerator (5Kg)"/>
    <x v="18"/>
    <s v="Delivered"/>
    <n v="1"/>
    <s v="Bottle"/>
    <n v="300"/>
    <n v="300"/>
    <n v="85252.9"/>
    <s v="17/9"/>
    <n v="1"/>
    <n v="0"/>
    <s v="DO27(1)"/>
    <m/>
  </r>
  <r>
    <d v="2020-09-23T00:00:00"/>
    <x v="4"/>
    <x v="17"/>
    <x v="0"/>
    <s v="RA Nor 3338W (220Kg)"/>
    <x v="9"/>
    <s v="Delivered"/>
    <n v="10"/>
    <s v="Drum"/>
    <n v="1111"/>
    <n v="11110"/>
    <n v="96362.9"/>
    <s v="22/9, 23/9, 26/9, 6/10"/>
    <n v="10"/>
    <n v="0"/>
    <s v="DO29-2(1), DO30(5), DO32(1), DO35(3)"/>
    <m/>
  </r>
  <r>
    <d v="2020-09-23T00:00:00"/>
    <x v="4"/>
    <x v="17"/>
    <x v="0"/>
    <s v="RA Nor 3338NW (220Kg)"/>
    <x v="11"/>
    <s v="Delivered"/>
    <n v="2"/>
    <s v="Drum"/>
    <n v="1111"/>
    <n v="2222"/>
    <n v="98584.9"/>
    <s v="22/9, 6/10"/>
    <n v="2"/>
    <n v="0"/>
    <s v="DO29-2(1), DO35(1)"/>
    <m/>
  </r>
  <r>
    <d v="2020-09-23T00:00:00"/>
    <x v="4"/>
    <x v="17"/>
    <x v="0"/>
    <s v="RA CSM 450 54kg 64m(L) X 1860mm(W)"/>
    <x v="6"/>
    <s v="Delivered"/>
    <n v="6"/>
    <s v="Roll"/>
    <n v="253.8"/>
    <n v="1522.8000000000002"/>
    <n v="100107.7"/>
    <s v="11/11, 5/12, 4/1, 9/2"/>
    <n v="6"/>
    <n v="0"/>
    <s v="DO51(1), DO64(2), DO69(2), DO80(1)"/>
    <m/>
  </r>
  <r>
    <d v="2020-09-23T00:00:00"/>
    <x v="4"/>
    <x v="17"/>
    <x v="0"/>
    <s v="RA CSM 300 54Kg 96m(L) X 1860mm(W)"/>
    <x v="14"/>
    <s v="Delivered"/>
    <n v="6"/>
    <s v="Roll"/>
    <n v="253.8"/>
    <n v="1522.8000000000002"/>
    <n v="101630.5"/>
    <s v="23/9, 6/10, 11/11, 4/1"/>
    <n v="6"/>
    <n v="0"/>
    <s v="DO29-2(1), DO35(3), DO51(1), DO69(1)"/>
    <m/>
  </r>
  <r>
    <d v="2020-09-23T00:00:00"/>
    <x v="4"/>
    <x v="17"/>
    <x v="0"/>
    <s v="RA Gelcoat GP-H (20kg)"/>
    <x v="4"/>
    <s v="Delivered"/>
    <n v="10"/>
    <s v="Pail"/>
    <n v="168"/>
    <n v="1680"/>
    <n v="103310.5"/>
    <s v="6/10, 19/10"/>
    <n v="10"/>
    <n v="0"/>
    <s v="D035(4), DO38(6)"/>
    <m/>
  </r>
  <r>
    <d v="2020-09-23T00:00:00"/>
    <x v="4"/>
    <x v="18"/>
    <x v="2"/>
    <s v="RC Woven Roving E-800 1000mm (40Kg)"/>
    <x v="13"/>
    <s v="Ex"/>
    <n v="6"/>
    <s v="Roll"/>
    <n v="192"/>
    <n v="1152"/>
    <n v="104462.5"/>
    <s v="23/9"/>
    <n v="6"/>
    <n v="0"/>
    <s v="DO31(6)"/>
    <m/>
  </r>
  <r>
    <d v="2020-10-01T00:00:00"/>
    <x v="5"/>
    <x v="19"/>
    <x v="0"/>
    <s v="RA CSM 450 37kg 79m(L) X 1040mm(W)"/>
    <x v="2"/>
    <s v="Delivered"/>
    <n v="20"/>
    <s v="Roll"/>
    <n v="173.9"/>
    <n v="3478"/>
    <n v="107940.5"/>
    <s v="31/10, 20/11, 21/11"/>
    <n v="11"/>
    <n v="9"/>
    <s v="DO46(1), DO54(8), DO55(2)"/>
    <m/>
  </r>
  <r>
    <d v="2020-10-01T00:00:00"/>
    <x v="5"/>
    <x v="19"/>
    <x v="0"/>
    <s v="RA CSM 450 TWL 54kg 64m(L) X 1860mm(W)"/>
    <x v="6"/>
    <s v="Delivered"/>
    <n v="20"/>
    <s v="Roll"/>
    <n v="253.8"/>
    <n v="5076"/>
    <n v="113016.5"/>
    <s v="18/1, 24/2"/>
    <n v="4"/>
    <n v="16"/>
    <s v="DO73(1), DO83(3)"/>
    <m/>
  </r>
  <r>
    <d v="2020-10-01T00:00:00"/>
    <x v="5"/>
    <x v="19"/>
    <x v="0"/>
    <s v="RA CSM 300 TWL 54Kg 96m(L) X 1860mm(W)"/>
    <x v="14"/>
    <s v="Delivered"/>
    <n v="15"/>
    <s v="Roll"/>
    <n v="253.8"/>
    <n v="3807"/>
    <n v="116823.5"/>
    <s v="30/12, 18/1"/>
    <n v="2"/>
    <n v="13"/>
    <s v="DO67(1), DO73(1)"/>
    <m/>
  </r>
  <r>
    <d v="2020-10-05T00:00:00"/>
    <x v="5"/>
    <x v="20"/>
    <x v="0"/>
    <s v="RA Nor 3338W (220Kg)"/>
    <x v="9"/>
    <s v="Delivered"/>
    <n v="10"/>
    <s v="Drum"/>
    <n v="1111"/>
    <n v="11110"/>
    <n v="127933.5"/>
    <s v="8/10, 12/10, 21/10"/>
    <n v="10"/>
    <n v="0"/>
    <s v="DO35(2), DO36(6), DO44(2)"/>
    <m/>
  </r>
  <r>
    <d v="2020-10-09T00:00:00"/>
    <x v="5"/>
    <x v="21"/>
    <x v="0"/>
    <s v="RA Nor 3338NW (220Kg)"/>
    <x v="11"/>
    <s v="Delivered"/>
    <n v="5"/>
    <s v="Drum"/>
    <n v="1111"/>
    <n v="5555"/>
    <n v="133488.5"/>
    <s v="12/10, 26/12"/>
    <n v="3"/>
    <n v="2"/>
    <s v="DO36(1), DO66(2)"/>
    <m/>
  </r>
  <r>
    <d v="2020-10-09T00:00:00"/>
    <x v="5"/>
    <x v="21"/>
    <x v="0"/>
    <s v="RA Gelcoat GP-H (20kg)"/>
    <x v="4"/>
    <s v="Delivered"/>
    <n v="20"/>
    <s v="Pail"/>
    <n v="168"/>
    <n v="3360"/>
    <n v="136848.5"/>
    <s v="19/10, 9/11, 21/11, 28/11, 18/1, 3/2, 9/2, 23/2"/>
    <n v="20"/>
    <n v="0"/>
    <s v="DO38(1), DO48(1), DO55(2), DO60(2), DO61(5), DO73(2), DO77(1), DO80(2), DO84(4)"/>
    <m/>
  </r>
  <r>
    <d v="2020-10-09T00:00:00"/>
    <x v="5"/>
    <x v="21"/>
    <x v="0"/>
    <s v="RA Butanox M50 (5kg)"/>
    <x v="7"/>
    <s v="Delivered"/>
    <n v="20"/>
    <s v="Bottle"/>
    <n v="77.5"/>
    <n v="1550"/>
    <n v="138398.5"/>
    <s v="21/10, 26/10, 10/11, 10/11, 20/11, 21/11, 23/11, 30/11"/>
    <n v="20"/>
    <n v="0"/>
    <s v="DO44(2), DO45(6), DO49(4), DO50(1), DO54(2), DO55(1), DO58(2), DO62(2)"/>
    <m/>
  </r>
  <r>
    <d v="2020-10-09T00:00:00"/>
    <x v="5"/>
    <x v="22"/>
    <x v="0"/>
    <s v="RA Nor 3338W (220Kg)"/>
    <x v="9"/>
    <s v="Delivered"/>
    <n v="10"/>
    <s v="Drum"/>
    <n v="1111"/>
    <n v="11110"/>
    <n v="149508.5"/>
    <s v="21/10, 9/11, 20/11, 21/11, 27/11, 30/11"/>
    <n v="10"/>
    <n v="0"/>
    <s v="DO44(3), DO48(1), DO54(2), DO55(1), DO(59(1),  DO62(2)"/>
    <m/>
  </r>
  <r>
    <d v="2020-10-19T00:00:00"/>
    <x v="5"/>
    <x v="23"/>
    <x v="0"/>
    <s v="RA Gelcoat GS-H (20kg)"/>
    <x v="15"/>
    <s v="Delivered"/>
    <n v="2"/>
    <s v="Pail"/>
    <n v="168"/>
    <n v="336"/>
    <n v="149844.5"/>
    <s v="19/10"/>
    <n v="2"/>
    <n v="0"/>
    <s v="DO38(2)"/>
    <m/>
  </r>
  <r>
    <d v="2020-10-19T00:00:00"/>
    <x v="5"/>
    <x v="24"/>
    <x v="0"/>
    <s v="RA Miracle Gloss Wax No. 8 (311g/Can)"/>
    <x v="19"/>
    <s v="Delivered"/>
    <n v="4"/>
    <s v="Can"/>
    <n v="28"/>
    <n v="112"/>
    <n v="149956.5"/>
    <s v="23/11, 4/1, "/>
    <n v="4"/>
    <n v="0"/>
    <s v="DO58(1), DO69(3),"/>
    <m/>
  </r>
  <r>
    <d v="2020-10-19T00:00:00"/>
    <x v="5"/>
    <x v="25"/>
    <x v="0"/>
    <s v="RA Resin 3317AW (220Kg)"/>
    <x v="17"/>
    <s v="Delivered"/>
    <n v="10"/>
    <s v="Drum"/>
    <n v="1111"/>
    <n v="11110"/>
    <n v="161066.5"/>
    <s v="26/10, 31/10, 31/10, 10/11, 10/11, 18/11, 24/11, 23/11"/>
    <n v="10"/>
    <n v="0"/>
    <s v="DO45(3), DO46(1), DO47(1), DO49(1), DO50(1), DO52(1), DO56(1), DO58(1)"/>
    <m/>
  </r>
  <r>
    <d v="2020-10-19T00:00:00"/>
    <x v="5"/>
    <x v="26"/>
    <x v="0"/>
    <s v="RA Gelcoat GS-S ISO (20kg)"/>
    <x v="5"/>
    <s v="Delivered"/>
    <n v="4"/>
    <s v="Pail"/>
    <n v="176"/>
    <n v="704"/>
    <n v="161770.5"/>
    <s v="19/10"/>
    <n v="4"/>
    <n v="0"/>
    <s v="DO41(4)"/>
    <m/>
  </r>
  <r>
    <d v="2020-10-19T00:00:00"/>
    <x v="5"/>
    <x v="26"/>
    <x v="0"/>
    <s v="RA Pigment Super White (25Kg)"/>
    <x v="20"/>
    <s v="Delivered"/>
    <n v="1"/>
    <s v="Pail"/>
    <n v="450"/>
    <n v="450"/>
    <n v="162220.5"/>
    <s v="19/10"/>
    <n v="1"/>
    <n v="0"/>
    <s v="DO41(1)"/>
    <m/>
  </r>
  <r>
    <d v="2020-10-19T00:00:00"/>
    <x v="5"/>
    <x v="26"/>
    <x v="3"/>
    <s v="Brush 2 1.2&quot; (12Pc)"/>
    <x v="21"/>
    <s v="Ex"/>
    <n v="1"/>
    <s v="Box"/>
    <n v="54"/>
    <n v="54"/>
    <n v="162274.5"/>
    <s v="19/10"/>
    <n v="1"/>
    <n v="0"/>
    <s v="DO41(1)"/>
    <m/>
  </r>
  <r>
    <d v="2020-10-19T00:00:00"/>
    <x v="5"/>
    <x v="27"/>
    <x v="0"/>
    <s v="RA Pigment Black (5Kg)"/>
    <x v="22"/>
    <s v="Delivered"/>
    <n v="1"/>
    <s v="Tin"/>
    <n v="90"/>
    <n v="90"/>
    <n v="162364.5"/>
    <s v="9/11"/>
    <n v="1"/>
    <n v="0"/>
    <s v="DO48(1)"/>
    <m/>
  </r>
  <r>
    <d v="2020-11-10T00:00:00"/>
    <x v="6"/>
    <x v="28"/>
    <x v="0"/>
    <s v="RA Nor 3338W (220Kg)"/>
    <x v="9"/>
    <s v="Delivered"/>
    <n v="5"/>
    <s v="Drum"/>
    <n v="1199"/>
    <n v="5995"/>
    <n v="168359.5"/>
    <s v="30/11, 31/12"/>
    <n v="5"/>
    <n v="0"/>
    <s v="DO62(3), DO68(2)"/>
    <m/>
  </r>
  <r>
    <d v="2020-11-10T00:00:00"/>
    <x v="6"/>
    <x v="29"/>
    <x v="0"/>
    <s v="RA Butanox M50 (5kg)"/>
    <x v="7"/>
    <s v="Delivered"/>
    <n v="20"/>
    <s v="Bottle"/>
    <n v="77.5"/>
    <n v="1550"/>
    <n v="169909.5"/>
    <s v="30/12, 31/12, 4/1, 18/1, 27/1, 29/1, "/>
    <n v="20"/>
    <n v="0"/>
    <s v="DO67(6), DO68(2), DO69(1), DO73(2), DO74(6), DO76(3), "/>
    <s v="*gfrp-mepoxe(1-DO76(1)), ever(3) DO77(2), DO78(1). "/>
  </r>
  <r>
    <d v="2020-11-19T00:00:00"/>
    <x v="6"/>
    <x v="30"/>
    <x v="0"/>
    <s v="RA Nor 3338W (220Kg)"/>
    <x v="9"/>
    <s v="Delivered"/>
    <n v="5"/>
    <s v="Drum"/>
    <n v="1199"/>
    <n v="5995"/>
    <n v="175904.5"/>
    <s v="31/12, 18/1, 24/2"/>
    <n v="5"/>
    <n v="0"/>
    <s v="DO68(3), DO73(1), DO83(1)"/>
    <m/>
  </r>
  <r>
    <d v="2020-11-20T00:00:00"/>
    <x v="6"/>
    <x v="27"/>
    <x v="0"/>
    <s v="RA Bosny Wax (15Kg)"/>
    <x v="16"/>
    <s v="Delivered"/>
    <n v="1"/>
    <s v="Pail"/>
    <n v="345"/>
    <n v="345"/>
    <n v="176249.5"/>
    <s v="20/11"/>
    <n v="1"/>
    <n v="0"/>
    <s v="DO54(1)"/>
    <m/>
  </r>
  <r>
    <d v="2020-11-24T00:00:00"/>
    <x v="6"/>
    <x v="31"/>
    <x v="2"/>
    <s v="RC Woven Roving E-800 1000mm (40Kg)"/>
    <x v="13"/>
    <s v="Ex"/>
    <n v="10"/>
    <s v="Roll"/>
    <n v="212"/>
    <n v="2120"/>
    <n v="178369.5"/>
    <s v="24/11, 29/1, 3/2"/>
    <n v="4"/>
    <n v="6"/>
    <s v="DO53(1), DO75(1), DO77(1)"/>
    <m/>
  </r>
  <r>
    <d v="2020-11-25T00:00:00"/>
    <x v="6"/>
    <x v="32"/>
    <x v="0"/>
    <s v="RA CSM 450 TWL 30kg 64m(L) X 1040mm(W)"/>
    <x v="23"/>
    <s v="Delivered"/>
    <n v="20"/>
    <s v="Roll"/>
    <n v="168"/>
    <n v="3360"/>
    <n v="181729.5"/>
    <s v="27/11, 30/11, 31/12, 29/1"/>
    <n v="20"/>
    <n v="0"/>
    <s v="DO59(4), DO62(4), DO68(8), DO75(4)"/>
    <m/>
  </r>
  <r>
    <d v="2020-11-25T00:00:00"/>
    <x v="6"/>
    <x v="32"/>
    <x v="0"/>
    <s v="Alkaline resistance Chopped Strand 24MM (18Kgs)"/>
    <x v="24"/>
    <s v="Delivered"/>
    <n v="3"/>
    <s v="Bags"/>
    <n v="297"/>
    <n v="891"/>
    <n v="182620.5"/>
    <s v="25/11"/>
    <n v="3"/>
    <n v="0"/>
    <s v="DO57(3)"/>
    <m/>
  </r>
  <r>
    <d v="2020-12-01T00:00:00"/>
    <x v="7"/>
    <x v="33"/>
    <x v="0"/>
    <s v="RA Resin 3317AW (220Kg)"/>
    <x v="17"/>
    <s v="Delivered"/>
    <n v="20"/>
    <s v="Bags"/>
    <n v="1452"/>
    <n v="29040"/>
    <n v="211660.5"/>
    <s v="15/12, 30/12, 27/1, 29/1, 3/2, 2/2, 9/2, 19/2"/>
    <n v="18"/>
    <n v="2"/>
    <s v="DO65(1), DO67(3), DO74(3), DO75(1), DO76(5), DO77(2), DO78(1), DO80(1), DO82(1)"/>
    <m/>
  </r>
  <r>
    <d v="2020-12-02T00:00:00"/>
    <x v="7"/>
    <x v="34"/>
    <x v="0"/>
    <s v="RA Talcum Powder (25kg)"/>
    <x v="10"/>
    <s v="Delivered"/>
    <n v="40"/>
    <s v="Bags"/>
    <n v="25"/>
    <n v="1000"/>
    <n v="212660.5"/>
    <s v="30/12, 31/12, 9/1, 27/1, 29/1"/>
    <n v="35"/>
    <n v="5"/>
    <s v="DO63(5), DO68(10), DO72(5). DO74(5), DO76(10)"/>
    <m/>
  </r>
  <r>
    <d v="2020-12-15T00:00:00"/>
    <x v="7"/>
    <x v="35"/>
    <x v="0"/>
    <s v="RA Gelcoat GS-S ISO (20kg)"/>
    <x v="5"/>
    <s v="Ex"/>
    <n v="2"/>
    <s v="Pail"/>
    <n v="204"/>
    <n v="408"/>
    <n v="213068.5"/>
    <s v="15/12"/>
    <n v="2"/>
    <n v="0"/>
    <s v="DO65(2)"/>
    <m/>
  </r>
  <r>
    <d v="2020-12-23T00:00:00"/>
    <x v="7"/>
    <x v="36"/>
    <x v="2"/>
    <s v="RA Mirror Glaze 0811"/>
    <x v="25"/>
    <s v="Ex"/>
    <n v="4"/>
    <s v="Can"/>
    <n v="35"/>
    <n v="140"/>
    <n v="213208.5"/>
    <s v="19/10"/>
    <n v="4"/>
    <n v="0"/>
    <s v="DO39(4)"/>
    <m/>
  </r>
  <r>
    <d v="2021-01-06T00:00:00"/>
    <x v="8"/>
    <x v="37"/>
    <x v="0"/>
    <s v="RA Tooling Gelcoat RP92 (22Kg)"/>
    <x v="26"/>
    <s v="Delivered"/>
    <n v="2"/>
    <s v="Pail"/>
    <n v="594"/>
    <n v="1188"/>
    <n v="214396.5"/>
    <s v="6/1"/>
    <n v="2"/>
    <n v="0"/>
    <s v="DO69(2)"/>
    <m/>
  </r>
  <r>
    <d v="2021-01-06T00:00:00"/>
    <x v="8"/>
    <x v="38"/>
    <x v="0"/>
    <s v="Vinlyeter Resin (200Kg)"/>
    <x v="27"/>
    <s v="Delivered"/>
    <n v="2"/>
    <s v="Drum"/>
    <n v="2600"/>
    <n v="5200"/>
    <n v="219596.5"/>
    <s v="6/2"/>
    <n v="2"/>
    <n v="0"/>
    <s v="DO69(2)"/>
    <m/>
  </r>
  <r>
    <d v="2021-01-06T00:00:00"/>
    <x v="8"/>
    <x v="38"/>
    <x v="0"/>
    <s v="RA Pigment H 2006 Dark Grey (5Kg)"/>
    <x v="28"/>
    <s v="Delivered"/>
    <n v="1"/>
    <s v="Tin"/>
    <n v="110"/>
    <n v="110"/>
    <n v="219706.5"/>
    <s v="6/3"/>
    <n v="1"/>
    <n v="0"/>
    <s v="DO69(1)"/>
    <m/>
  </r>
  <r>
    <d v="2021-01-06T00:00:00"/>
    <x v="8"/>
    <x v="38"/>
    <x v="0"/>
    <s v="RA Deawa DW-5213"/>
    <x v="29"/>
    <s v="Delivered"/>
    <n v="1"/>
    <s v="Can"/>
    <n v="290"/>
    <n v="290"/>
    <n v="219996.5"/>
    <s v="6/4"/>
    <n v="1"/>
    <n v="0"/>
    <s v="DO69(1)"/>
    <m/>
  </r>
  <r>
    <d v="2021-01-06T00:00:00"/>
    <x v="8"/>
    <x v="38"/>
    <x v="0"/>
    <s v="RA Pigment H 7001 Bright Orange (5Kg)"/>
    <x v="30"/>
    <s v="Delivered"/>
    <n v="1"/>
    <s v="Tin"/>
    <n v="150"/>
    <n v="150"/>
    <n v="220146.5"/>
    <s v="6/5"/>
    <n v="1"/>
    <n v="0"/>
    <s v="DO69(1)"/>
    <m/>
  </r>
  <r>
    <d v="2021-01-06T00:00:00"/>
    <x v="8"/>
    <x v="38"/>
    <x v="0"/>
    <s v="RA Steel Roller 3&quot;"/>
    <x v="31"/>
    <s v="Delivered"/>
    <n v="3"/>
    <s v="Pc"/>
    <n v="38"/>
    <n v="114"/>
    <n v="220260.5"/>
    <s v="6/6"/>
    <n v="3"/>
    <n v="0"/>
    <s v="DO69(3)"/>
    <m/>
  </r>
  <r>
    <d v="2021-01-06T00:00:00"/>
    <x v="8"/>
    <x v="38"/>
    <x v="0"/>
    <s v="RA Aerosil (Silica Fume) (10Kg)"/>
    <x v="32"/>
    <s v="Delivered"/>
    <n v="1"/>
    <s v="Bag"/>
    <n v="290"/>
    <n v="290"/>
    <n v="220550.5"/>
    <s v="6/7"/>
    <n v="1"/>
    <n v="0"/>
    <s v="DO69(1)"/>
    <m/>
  </r>
  <r>
    <d v="2021-01-06T00:00:00"/>
    <x v="8"/>
    <x v="38"/>
    <x v="0"/>
    <s v="AR Accelerator (4Kgs)"/>
    <x v="33"/>
    <s v="Delivered"/>
    <n v="1"/>
    <s v="Bottle"/>
    <n v="240"/>
    <n v="240"/>
    <n v="220790.5"/>
    <s v="6/8"/>
    <n v="1"/>
    <n v="0"/>
    <s v="DO69(1)"/>
    <m/>
  </r>
  <r>
    <d v="2021-01-06T00:00:00"/>
    <x v="8"/>
    <x v="39"/>
    <x v="0"/>
    <s v="RA CSM 450 TWL 30kg 64m(L) X 1040mm(W)"/>
    <x v="23"/>
    <s v="Delivered"/>
    <n v="32"/>
    <s v="Roll"/>
    <n v="186"/>
    <n v="5952"/>
    <n v="226742.5"/>
    <s v="29/1, 3/2, 17/2"/>
    <n v="14"/>
    <n v="18"/>
    <s v="DO76(8), DO77(5), DO81(1)"/>
    <m/>
  </r>
  <r>
    <d v="2021-01-07T00:00:00"/>
    <x v="8"/>
    <x v="40"/>
    <x v="0"/>
    <s v="RA Styrene Monomer (6Kg)"/>
    <x v="34"/>
    <s v="Ex"/>
    <n v="16"/>
    <s v="kg/Pail"/>
    <n v="120"/>
    <n v="1920"/>
    <n v="228662.5"/>
    <s v="11/1"/>
    <n v="6"/>
    <n v="10"/>
    <s v="DO70(6kg)"/>
    <s v="*Kg"/>
  </r>
  <r>
    <d v="2021-01-07T00:00:00"/>
    <x v="8"/>
    <x v="40"/>
    <x v="0"/>
    <s v="RA Steel Roller 4&quot;"/>
    <x v="35"/>
    <s v="Ex"/>
    <n v="1"/>
    <s v="Pc"/>
    <n v="39"/>
    <n v="39"/>
    <n v="228701.5"/>
    <s v="8/1"/>
    <n v="1"/>
    <n v="0"/>
    <s v="DO71(1)"/>
    <m/>
  </r>
  <r>
    <d v="2021-01-18T00:00:00"/>
    <x v="8"/>
    <x v="41"/>
    <x v="0"/>
    <s v="RA Miracle Gloss Wax No. 8 (311g/Can)"/>
    <x v="19"/>
    <s v="Delivered"/>
    <n v="12"/>
    <s v="Can"/>
    <n v="28"/>
    <n v="336"/>
    <n v="229037.5"/>
    <s v="8/1, 3/2"/>
    <n v="6"/>
    <n v="6"/>
    <s v="DO72(2), DO77(4)"/>
    <m/>
  </r>
  <r>
    <d v="2021-01-18T00:00:00"/>
    <x v="8"/>
    <x v="41"/>
    <x v="0"/>
    <s v="RA Pigment H 2006 Dark Grey (5Kg)"/>
    <x v="28"/>
    <s v="Delivered"/>
    <n v="1"/>
    <s v="Tin"/>
    <n v="110"/>
    <n v="110"/>
    <n v="229147.5"/>
    <s v="18/1"/>
    <n v="1"/>
    <n v="0"/>
    <s v="DO71(1)"/>
    <m/>
  </r>
  <r>
    <d v="2021-01-22T00:00:00"/>
    <x v="8"/>
    <x v="42"/>
    <x v="0"/>
    <s v="RA Deawa DW-5213"/>
    <x v="29"/>
    <s v="Ex"/>
    <n v="1"/>
    <s v="Can"/>
    <n v="290"/>
    <n v="290"/>
    <n v="229437.5"/>
    <s v="9/2"/>
    <n v="1"/>
    <n v="0"/>
    <s v="DO80(1)"/>
    <m/>
  </r>
  <r>
    <d v="2021-02-04T00:00:00"/>
    <x v="9"/>
    <x v="43"/>
    <x v="0"/>
    <s v="RA Talcum Powder (25kg)"/>
    <x v="10"/>
    <s v="Delivered"/>
    <n v="40"/>
    <s v="Bags"/>
    <n v="30"/>
    <n v="1200"/>
    <n v="230637.5"/>
    <m/>
    <m/>
    <n v="40"/>
    <m/>
    <m/>
  </r>
  <r>
    <d v="2021-02-04T00:00:00"/>
    <x v="9"/>
    <x v="43"/>
    <x v="0"/>
    <s v="RA Resin 3317AW (220Kg)"/>
    <x v="17"/>
    <s v="Delivered"/>
    <n v="5"/>
    <s v="Drum"/>
    <n v="1408"/>
    <n v="7040"/>
    <n v="237677.5"/>
    <m/>
    <m/>
    <n v="5"/>
    <m/>
    <m/>
  </r>
  <r>
    <d v="2021-02-04T00:00:00"/>
    <x v="9"/>
    <x v="43"/>
    <x v="0"/>
    <s v="RA Nor 3338W (220Kg)"/>
    <x v="9"/>
    <s v="Delivered"/>
    <n v="5"/>
    <s v="Drum"/>
    <n v="1408"/>
    <n v="7040"/>
    <n v="244717.5"/>
    <s v="24/2"/>
    <n v="4"/>
    <n v="1"/>
    <s v="DO83(4)"/>
    <m/>
  </r>
  <r>
    <d v="2021-02-04T00:00:00"/>
    <x v="9"/>
    <x v="43"/>
    <x v="0"/>
    <s v="RA Butanox M50 (5kg)"/>
    <x v="7"/>
    <s v="Delivered"/>
    <n v="20"/>
    <s v="Bottle"/>
    <n v="80"/>
    <n v="1600"/>
    <n v="246317.5"/>
    <s v="29/1, 3/2, 2/2, 9/2, 22/2, 24/2"/>
    <n v="11"/>
    <n v="9"/>
    <s v="DO76(1), DO77(2), DO78(1), DO80(1), DO83(4), DO84(1)"/>
    <s v="*gfrp-mepoxe(1) DO76(1) &amp; *Everkimia(3) DO77(2), DO78(1)"/>
  </r>
  <r>
    <d v="2021-02-04T00:00:00"/>
    <x v="9"/>
    <x v="43"/>
    <x v="0"/>
    <s v="RA Chopped Strand Mat 450 TWL (30Kg) 64mm(L)x1040mm(W)"/>
    <x v="36"/>
    <s v="Delivered"/>
    <n v="20"/>
    <s v="Roll"/>
    <n v="192"/>
    <n v="3840"/>
    <n v="250157.5"/>
    <m/>
    <m/>
    <n v="20"/>
    <m/>
    <m/>
  </r>
  <r>
    <d v="2021-02-04T00:00:00"/>
    <x v="9"/>
    <x v="43"/>
    <x v="0"/>
    <s v="RA Pigment Super White (5Kg)"/>
    <x v="37"/>
    <s v="Delivered"/>
    <n v="1"/>
    <s v="Bottle"/>
    <n v="130"/>
    <n v="130"/>
    <n v="250287.5"/>
    <s v="6/2"/>
    <n v="1"/>
    <n v="0"/>
    <s v="DO79(1)"/>
    <m/>
  </r>
  <r>
    <d v="2021-02-04T00:00:00"/>
    <x v="9"/>
    <x v="43"/>
    <x v="0"/>
    <s v="RA Miracle Gloss Wax No. 8 (311g/Can)"/>
    <x v="19"/>
    <s v="Delivered"/>
    <n v="12"/>
    <s v="Can"/>
    <n v="28"/>
    <n v="336"/>
    <n v="250623.5"/>
    <m/>
    <m/>
    <n v="12"/>
    <m/>
    <m/>
  </r>
  <r>
    <d v="2021-02-08T00:00:00"/>
    <x v="9"/>
    <x v="44"/>
    <x v="0"/>
    <s v="RA Pigment H 2006 Dark Grey (5Kg)"/>
    <x v="28"/>
    <s v="Delivered"/>
    <n v="1"/>
    <s v="Tin"/>
    <n v="110"/>
    <n v="110"/>
    <n v="250733.5"/>
    <s v="9/2"/>
    <n v="1"/>
    <n v="0"/>
    <s v="DO80(1)"/>
    <m/>
  </r>
  <r>
    <d v="2021-02-22T00:00:00"/>
    <x v="9"/>
    <x v="43"/>
    <x v="3"/>
    <s v="Brush 3&quot; (12Pc)"/>
    <x v="38"/>
    <s v="Ex"/>
    <n v="3"/>
    <s v="Box"/>
    <n v="54"/>
    <n v="162"/>
    <n v="250895.5"/>
    <s v="23/2"/>
    <n v="3"/>
    <n v="0"/>
    <s v="DO84(3)"/>
    <m/>
  </r>
  <r>
    <d v="2021-02-24T00:00:00"/>
    <x v="9"/>
    <x v="45"/>
    <x v="0"/>
    <s v="AR Accelerator (4Kgs)"/>
    <x v="33"/>
    <s v="Own Collection"/>
    <n v="1"/>
    <s v="Bottle"/>
    <n v="240"/>
    <n v="240"/>
    <n v="251135.5"/>
    <s v="24/2"/>
    <n v="1"/>
    <n v="0"/>
    <s v="DO83(1)"/>
    <m/>
  </r>
  <r>
    <d v="2021-03-02T00:00:00"/>
    <x v="0"/>
    <x v="43"/>
    <x v="0"/>
    <s v="RA Nor 3338W (220Kg)"/>
    <x v="9"/>
    <s v="Delivered"/>
    <n v="20"/>
    <s v="Drum"/>
    <n v="1408"/>
    <n v="28160"/>
    <n v="279295.5"/>
    <m/>
    <m/>
    <m/>
    <m/>
    <m/>
  </r>
  <r>
    <d v="2021-03-02T00:00:00"/>
    <x v="0"/>
    <x v="43"/>
    <x v="0"/>
    <s v="RA Gelcoat GP-H (20kg)"/>
    <x v="4"/>
    <s v="Delivered"/>
    <n v="11"/>
    <s v="Pail"/>
    <n v="198"/>
    <n v="2178"/>
    <n v="281473.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E56A3-DD23-4A56-9250-D2A77735474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53" firstHeaderRow="2" firstDataRow="2" firstDataCol="2"/>
  <pivotFields count="17">
    <pivotField compact="0" numFmtId="14" outline="0" showAll="0"/>
    <pivotField compact="0" outline="0" showAll="0"/>
    <pivotField axis="axisRow" compact="0" outline="0" showAll="0" defaultSubtotal="0">
      <items count="46">
        <item x="2"/>
        <item x="33"/>
        <item x="34"/>
        <item x="35"/>
        <item x="39"/>
        <item x="38"/>
        <item x="37"/>
        <item x="40"/>
        <item x="41"/>
        <item x="42"/>
        <item x="44"/>
        <item x="45"/>
        <item x="0"/>
        <item x="1"/>
        <item x="3"/>
        <item x="4"/>
        <item x="5"/>
        <item x="6"/>
        <item x="13"/>
        <item x="12"/>
        <item x="14"/>
        <item x="15"/>
        <item x="16"/>
        <item x="17"/>
        <item x="19"/>
        <item x="20"/>
        <item x="21"/>
        <item x="25"/>
        <item x="22"/>
        <item x="23"/>
        <item x="24"/>
        <item x="26"/>
        <item x="28"/>
        <item x="30"/>
        <item x="27"/>
        <item x="32"/>
        <item x="29"/>
        <item x="10"/>
        <item x="7"/>
        <item x="8"/>
        <item x="18"/>
        <item x="31"/>
        <item x="36"/>
        <item x="9"/>
        <item x="11"/>
        <item x="43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49">
    <i>
      <x/>
      <x v="1"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 v="3"/>
    </i>
    <i>
      <x v="39"/>
      <x v="3"/>
    </i>
    <i>
      <x v="40"/>
      <x v="3"/>
    </i>
    <i>
      <x v="41"/>
      <x v="3"/>
    </i>
    <i>
      <x v="42"/>
      <x v="3"/>
    </i>
    <i>
      <x v="43"/>
      <x/>
    </i>
    <i>
      <x v="44"/>
      <x/>
    </i>
    <i>
      <x v="45"/>
      <x/>
    </i>
    <i r="1">
      <x v="2"/>
    </i>
    <i t="grand">
      <x/>
    </i>
  </rowItems>
  <colItems count="1">
    <i/>
  </colItems>
  <dataFields count="1">
    <dataField name="Sum of Amount (RM)" fld="10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821AD-0C9D-48BB-9744-F30CD5340FC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8" firstHeaderRow="1" firstDataRow="2" firstDataCol="2"/>
  <pivotFields count="17">
    <pivotField compact="0" numFmtId="14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9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6"/>
        <item x="37"/>
        <item x="38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2">
    <field x="1"/>
    <field x="5"/>
  </rowFields>
  <rowItems count="94">
    <i>
      <x/>
      <x v="3"/>
    </i>
    <i r="1">
      <x v="5"/>
    </i>
    <i r="1">
      <x v="7"/>
    </i>
    <i r="1">
      <x v="11"/>
    </i>
    <i r="1">
      <x v="15"/>
    </i>
    <i r="1">
      <x v="16"/>
    </i>
    <i t="default">
      <x/>
    </i>
    <i>
      <x v="1"/>
      <x v="2"/>
    </i>
    <i r="1">
      <x v="6"/>
    </i>
    <i r="1">
      <x v="9"/>
    </i>
    <i r="1">
      <x v="15"/>
    </i>
    <i r="1">
      <x v="18"/>
    </i>
    <i t="default">
      <x v="1"/>
    </i>
    <i>
      <x v="2"/>
      <x v="2"/>
    </i>
    <i r="1">
      <x v="5"/>
    </i>
    <i r="1">
      <x v="7"/>
    </i>
    <i r="1">
      <x v="10"/>
    </i>
    <i r="1">
      <x v="11"/>
    </i>
    <i r="1">
      <x v="15"/>
    </i>
    <i r="1">
      <x v="16"/>
    </i>
    <i r="1">
      <x v="17"/>
    </i>
    <i r="1">
      <x v="19"/>
    </i>
    <i r="1">
      <x v="20"/>
    </i>
    <i t="default">
      <x v="2"/>
    </i>
    <i>
      <x v="3"/>
      <x v="1"/>
    </i>
    <i r="1">
      <x v="4"/>
    </i>
    <i r="1">
      <x v="8"/>
    </i>
    <i r="1">
      <x v="9"/>
    </i>
    <i r="1">
      <x v="11"/>
    </i>
    <i r="1">
      <x v="14"/>
    </i>
    <i r="1">
      <x v="19"/>
    </i>
    <i t="default">
      <x v="3"/>
    </i>
    <i>
      <x v="4"/>
      <x v="2"/>
    </i>
    <i r="1">
      <x v="4"/>
    </i>
    <i r="1">
      <x v="6"/>
    </i>
    <i r="1">
      <x v="7"/>
    </i>
    <i r="1">
      <x v="10"/>
    </i>
    <i r="1">
      <x v="11"/>
    </i>
    <i r="1">
      <x v="19"/>
    </i>
    <i r="1">
      <x v="20"/>
    </i>
    <i r="1">
      <x v="35"/>
    </i>
    <i t="default">
      <x v="4"/>
    </i>
    <i>
      <x v="5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34"/>
    </i>
    <i t="default">
      <x v="5"/>
    </i>
    <i>
      <x v="6"/>
      <x v="1"/>
    </i>
    <i r="1">
      <x v="2"/>
    </i>
    <i r="1">
      <x v="11"/>
    </i>
    <i r="1">
      <x v="19"/>
    </i>
    <i r="1">
      <x v="21"/>
    </i>
    <i r="1">
      <x v="22"/>
    </i>
    <i t="default">
      <x v="6"/>
    </i>
    <i>
      <x v="7"/>
      <x v="9"/>
    </i>
    <i r="1">
      <x v="14"/>
    </i>
    <i r="1">
      <x v="17"/>
    </i>
    <i r="1">
      <x v="23"/>
    </i>
    <i t="default">
      <x v="7"/>
    </i>
    <i>
      <x v="8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8"/>
    </i>
    <i>
      <x v="9"/>
      <x v="2"/>
    </i>
    <i r="1">
      <x v="11"/>
    </i>
    <i r="1">
      <x v="14"/>
    </i>
    <i r="1">
      <x v="17"/>
    </i>
    <i r="1">
      <x v="26"/>
    </i>
    <i r="1">
      <x v="31"/>
    </i>
    <i r="1">
      <x v="34"/>
    </i>
    <i r="1">
      <x v="36"/>
    </i>
    <i r="1">
      <x v="37"/>
    </i>
    <i r="1">
      <x v="38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formats count="1">
    <format dxfId="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401E6-B5BD-4593-AD22-91FA7273DE81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3:O44" firstHeaderRow="1" firstDataRow="2" firstDataCol="1"/>
  <pivotFields count="17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9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6"/>
        <item x="37"/>
        <item x="38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4"/>
  <sheetViews>
    <sheetView workbookViewId="0">
      <selection activeCell="A5" sqref="A5"/>
    </sheetView>
  </sheetViews>
  <sheetFormatPr defaultRowHeight="14.5" x14ac:dyDescent="0.35"/>
  <sheetData>
    <row r="2" spans="1:3" x14ac:dyDescent="0.35">
      <c r="A2" t="s">
        <v>38</v>
      </c>
      <c r="B2" t="s">
        <v>41</v>
      </c>
      <c r="C2" t="s">
        <v>10</v>
      </c>
    </row>
    <row r="3" spans="1:3" x14ac:dyDescent="0.35">
      <c r="A3" t="s">
        <v>39</v>
      </c>
      <c r="B3" t="s">
        <v>41</v>
      </c>
      <c r="C3" t="s">
        <v>20</v>
      </c>
    </row>
    <row r="4" spans="1:3" x14ac:dyDescent="0.35">
      <c r="A4" t="s">
        <v>40</v>
      </c>
      <c r="B4" t="s">
        <v>41</v>
      </c>
      <c r="C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5286-ED79-432A-8655-0DB1E65E7A17}">
  <dimension ref="A3:C53"/>
  <sheetViews>
    <sheetView tabSelected="1" topLeftCell="A37" workbookViewId="0">
      <selection activeCell="D55" sqref="D55"/>
    </sheetView>
  </sheetViews>
  <sheetFormatPr defaultRowHeight="14.5" x14ac:dyDescent="0.35"/>
  <cols>
    <col min="1" max="1" width="14.453125" bestFit="1" customWidth="1"/>
    <col min="2" max="3" width="9.90625" bestFit="1" customWidth="1"/>
  </cols>
  <sheetData>
    <row r="3" spans="1:3" x14ac:dyDescent="0.35">
      <c r="A3" s="53" t="s">
        <v>313</v>
      </c>
    </row>
    <row r="4" spans="1:3" x14ac:dyDescent="0.35">
      <c r="A4" s="53" t="s">
        <v>85</v>
      </c>
      <c r="B4" s="53" t="s">
        <v>11</v>
      </c>
      <c r="C4" t="s">
        <v>314</v>
      </c>
    </row>
    <row r="5" spans="1:3" x14ac:dyDescent="0.35">
      <c r="A5">
        <v>100620</v>
      </c>
      <c r="B5" t="s">
        <v>20</v>
      </c>
      <c r="C5" s="82">
        <v>470</v>
      </c>
    </row>
    <row r="6" spans="1:3" x14ac:dyDescent="0.35">
      <c r="A6" t="s">
        <v>211</v>
      </c>
      <c r="B6" t="s">
        <v>10</v>
      </c>
      <c r="C6" s="82">
        <v>29040</v>
      </c>
    </row>
    <row r="7" spans="1:3" x14ac:dyDescent="0.35">
      <c r="A7" t="s">
        <v>299</v>
      </c>
      <c r="B7" t="s">
        <v>10</v>
      </c>
      <c r="C7" s="82">
        <v>1000</v>
      </c>
    </row>
    <row r="8" spans="1:3" x14ac:dyDescent="0.35">
      <c r="A8" t="s">
        <v>300</v>
      </c>
      <c r="B8" t="s">
        <v>10</v>
      </c>
      <c r="C8" s="82">
        <v>408</v>
      </c>
    </row>
    <row r="9" spans="1:3" x14ac:dyDescent="0.35">
      <c r="A9" t="s">
        <v>304</v>
      </c>
      <c r="B9" t="s">
        <v>10</v>
      </c>
      <c r="C9" s="82">
        <v>5952</v>
      </c>
    </row>
    <row r="10" spans="1:3" x14ac:dyDescent="0.35">
      <c r="A10" t="s">
        <v>302</v>
      </c>
      <c r="B10" t="s">
        <v>10</v>
      </c>
      <c r="C10" s="82">
        <v>6394</v>
      </c>
    </row>
    <row r="11" spans="1:3" x14ac:dyDescent="0.35">
      <c r="A11" t="s">
        <v>301</v>
      </c>
      <c r="B11" t="s">
        <v>10</v>
      </c>
      <c r="C11" s="82">
        <v>1188</v>
      </c>
    </row>
    <row r="12" spans="1:3" x14ac:dyDescent="0.35">
      <c r="A12" t="s">
        <v>303</v>
      </c>
      <c r="B12" t="s">
        <v>10</v>
      </c>
      <c r="C12" s="82">
        <v>1959</v>
      </c>
    </row>
    <row r="13" spans="1:3" x14ac:dyDescent="0.35">
      <c r="A13" t="s">
        <v>305</v>
      </c>
      <c r="B13" t="s">
        <v>10</v>
      </c>
      <c r="C13" s="82">
        <v>446</v>
      </c>
    </row>
    <row r="14" spans="1:3" x14ac:dyDescent="0.35">
      <c r="A14" t="s">
        <v>306</v>
      </c>
      <c r="B14" t="s">
        <v>10</v>
      </c>
      <c r="C14" s="82">
        <v>290</v>
      </c>
    </row>
    <row r="15" spans="1:3" x14ac:dyDescent="0.35">
      <c r="A15" t="s">
        <v>307</v>
      </c>
      <c r="B15" t="s">
        <v>10</v>
      </c>
      <c r="C15" s="82">
        <v>110</v>
      </c>
    </row>
    <row r="16" spans="1:3" x14ac:dyDescent="0.35">
      <c r="A16" t="s">
        <v>308</v>
      </c>
      <c r="B16" t="s">
        <v>10</v>
      </c>
      <c r="C16" s="82">
        <v>240</v>
      </c>
    </row>
    <row r="17" spans="1:3" x14ac:dyDescent="0.35">
      <c r="A17" t="s">
        <v>74</v>
      </c>
      <c r="B17" t="s">
        <v>10</v>
      </c>
      <c r="C17" s="82">
        <v>12503.9</v>
      </c>
    </row>
    <row r="18" spans="1:3" x14ac:dyDescent="0.35">
      <c r="A18" t="s">
        <v>75</v>
      </c>
      <c r="B18" t="s">
        <v>10</v>
      </c>
      <c r="C18" s="82">
        <v>6524.05</v>
      </c>
    </row>
    <row r="19" spans="1:3" x14ac:dyDescent="0.35">
      <c r="A19" t="s">
        <v>76</v>
      </c>
      <c r="B19" t="s">
        <v>10</v>
      </c>
      <c r="C19" s="82">
        <v>10348</v>
      </c>
    </row>
    <row r="20" spans="1:3" x14ac:dyDescent="0.35">
      <c r="A20" t="s">
        <v>77</v>
      </c>
      <c r="B20" t="s">
        <v>10</v>
      </c>
      <c r="C20" s="82">
        <v>11550</v>
      </c>
    </row>
    <row r="21" spans="1:3" x14ac:dyDescent="0.35">
      <c r="A21" t="s">
        <v>78</v>
      </c>
      <c r="B21" t="s">
        <v>10</v>
      </c>
      <c r="C21" s="82">
        <v>5263.75</v>
      </c>
    </row>
    <row r="22" spans="1:3" x14ac:dyDescent="0.35">
      <c r="A22" t="s">
        <v>79</v>
      </c>
      <c r="B22" t="s">
        <v>10</v>
      </c>
      <c r="C22" s="82">
        <v>825</v>
      </c>
    </row>
    <row r="23" spans="1:3" x14ac:dyDescent="0.35">
      <c r="A23" t="s">
        <v>82</v>
      </c>
      <c r="B23" t="s">
        <v>10</v>
      </c>
      <c r="C23" s="82">
        <v>11550</v>
      </c>
    </row>
    <row r="24" spans="1:3" x14ac:dyDescent="0.35">
      <c r="A24" t="s">
        <v>83</v>
      </c>
      <c r="B24" t="s">
        <v>10</v>
      </c>
      <c r="C24" s="82">
        <v>6120</v>
      </c>
    </row>
    <row r="25" spans="1:3" x14ac:dyDescent="0.35">
      <c r="A25" t="s">
        <v>84</v>
      </c>
      <c r="B25" t="s">
        <v>10</v>
      </c>
      <c r="C25" s="82">
        <v>900</v>
      </c>
    </row>
    <row r="26" spans="1:3" x14ac:dyDescent="0.35">
      <c r="A26" t="s">
        <v>108</v>
      </c>
      <c r="B26" t="s">
        <v>10</v>
      </c>
      <c r="C26" s="82">
        <v>4910</v>
      </c>
    </row>
    <row r="27" spans="1:3" x14ac:dyDescent="0.35">
      <c r="A27" t="s">
        <v>107</v>
      </c>
      <c r="B27" t="s">
        <v>10</v>
      </c>
      <c r="C27" s="82">
        <v>5910</v>
      </c>
    </row>
    <row r="28" spans="1:3" x14ac:dyDescent="0.35">
      <c r="A28" t="s">
        <v>86</v>
      </c>
      <c r="B28" t="s">
        <v>10</v>
      </c>
      <c r="C28" s="82">
        <v>18057.599999999999</v>
      </c>
    </row>
    <row r="29" spans="1:3" x14ac:dyDescent="0.35">
      <c r="A29" t="s">
        <v>150</v>
      </c>
      <c r="B29" t="s">
        <v>10</v>
      </c>
      <c r="C29" s="82">
        <v>12361</v>
      </c>
    </row>
    <row r="30" spans="1:3" x14ac:dyDescent="0.35">
      <c r="A30" t="s">
        <v>120</v>
      </c>
      <c r="B30" t="s">
        <v>10</v>
      </c>
      <c r="C30" s="82">
        <v>11110</v>
      </c>
    </row>
    <row r="31" spans="1:3" x14ac:dyDescent="0.35">
      <c r="A31" t="s">
        <v>123</v>
      </c>
      <c r="B31" t="s">
        <v>10</v>
      </c>
      <c r="C31" s="82">
        <v>10465</v>
      </c>
    </row>
    <row r="32" spans="1:3" x14ac:dyDescent="0.35">
      <c r="A32" t="s">
        <v>129</v>
      </c>
      <c r="B32" t="s">
        <v>10</v>
      </c>
      <c r="C32" s="82">
        <v>11110</v>
      </c>
    </row>
    <row r="33" spans="1:3" x14ac:dyDescent="0.35">
      <c r="A33" t="s">
        <v>124</v>
      </c>
      <c r="B33" t="s">
        <v>10</v>
      </c>
      <c r="C33" s="82">
        <v>11110</v>
      </c>
    </row>
    <row r="34" spans="1:3" x14ac:dyDescent="0.35">
      <c r="A34" t="s">
        <v>128</v>
      </c>
      <c r="B34" t="s">
        <v>10</v>
      </c>
      <c r="C34" s="82">
        <v>336</v>
      </c>
    </row>
    <row r="35" spans="1:3" x14ac:dyDescent="0.35">
      <c r="A35" t="s">
        <v>126</v>
      </c>
      <c r="B35" t="s">
        <v>10</v>
      </c>
      <c r="C35" s="82">
        <v>112</v>
      </c>
    </row>
    <row r="36" spans="1:3" x14ac:dyDescent="0.35">
      <c r="A36" t="s">
        <v>130</v>
      </c>
      <c r="B36" t="s">
        <v>10</v>
      </c>
      <c r="C36" s="82">
        <v>1154</v>
      </c>
    </row>
    <row r="37" spans="1:3" x14ac:dyDescent="0.35">
      <c r="B37" t="s">
        <v>160</v>
      </c>
      <c r="C37" s="82">
        <v>54</v>
      </c>
    </row>
    <row r="38" spans="1:3" x14ac:dyDescent="0.35">
      <c r="A38" t="s">
        <v>161</v>
      </c>
      <c r="B38" t="s">
        <v>10</v>
      </c>
      <c r="C38" s="82">
        <v>5995</v>
      </c>
    </row>
    <row r="39" spans="1:3" x14ac:dyDescent="0.35">
      <c r="A39" t="s">
        <v>176</v>
      </c>
      <c r="B39" t="s">
        <v>10</v>
      </c>
      <c r="C39" s="82">
        <v>5995</v>
      </c>
    </row>
    <row r="40" spans="1:3" x14ac:dyDescent="0.35">
      <c r="A40" t="s">
        <v>177</v>
      </c>
      <c r="B40" t="s">
        <v>10</v>
      </c>
      <c r="C40" s="82">
        <v>435</v>
      </c>
    </row>
    <row r="41" spans="1:3" x14ac:dyDescent="0.35">
      <c r="A41" t="s">
        <v>199</v>
      </c>
      <c r="B41" t="s">
        <v>10</v>
      </c>
      <c r="C41" s="82">
        <v>4251</v>
      </c>
    </row>
    <row r="42" spans="1:3" x14ac:dyDescent="0.35">
      <c r="A42" t="s">
        <v>162</v>
      </c>
      <c r="B42" t="s">
        <v>10</v>
      </c>
      <c r="C42" s="82">
        <v>1550</v>
      </c>
    </row>
    <row r="43" spans="1:3" x14ac:dyDescent="0.35">
      <c r="A43" t="s">
        <v>109</v>
      </c>
      <c r="B43" t="s">
        <v>10</v>
      </c>
      <c r="C43" s="82">
        <v>1015.2</v>
      </c>
    </row>
    <row r="44" spans="1:3" x14ac:dyDescent="0.35">
      <c r="A44" t="s">
        <v>110</v>
      </c>
      <c r="B44" t="s">
        <v>36</v>
      </c>
      <c r="C44" s="82">
        <v>180</v>
      </c>
    </row>
    <row r="45" spans="1:3" x14ac:dyDescent="0.35">
      <c r="A45" t="s">
        <v>111</v>
      </c>
      <c r="B45" t="s">
        <v>36</v>
      </c>
      <c r="C45" s="82">
        <v>360</v>
      </c>
    </row>
    <row r="46" spans="1:3" x14ac:dyDescent="0.35">
      <c r="A46" t="s">
        <v>112</v>
      </c>
      <c r="B46" t="s">
        <v>36</v>
      </c>
      <c r="C46" s="82">
        <v>1152</v>
      </c>
    </row>
    <row r="47" spans="1:3" x14ac:dyDescent="0.35">
      <c r="A47" t="s">
        <v>163</v>
      </c>
      <c r="B47" t="s">
        <v>36</v>
      </c>
      <c r="C47" s="82">
        <v>2120</v>
      </c>
    </row>
    <row r="48" spans="1:3" x14ac:dyDescent="0.35">
      <c r="A48" t="s">
        <v>242</v>
      </c>
      <c r="B48" t="s">
        <v>36</v>
      </c>
      <c r="C48" s="82">
        <v>140</v>
      </c>
    </row>
    <row r="49" spans="1:3" x14ac:dyDescent="0.35">
      <c r="A49" t="s">
        <v>80</v>
      </c>
      <c r="B49" t="s">
        <v>10</v>
      </c>
      <c r="C49" s="82">
        <v>6479</v>
      </c>
    </row>
    <row r="50" spans="1:3" x14ac:dyDescent="0.35">
      <c r="A50" t="s">
        <v>81</v>
      </c>
      <c r="B50" t="s">
        <v>10</v>
      </c>
      <c r="C50" s="82">
        <v>344</v>
      </c>
    </row>
    <row r="51" spans="1:3" x14ac:dyDescent="0.35">
      <c r="A51" t="s">
        <v>312</v>
      </c>
      <c r="B51" t="s">
        <v>10</v>
      </c>
      <c r="C51" s="82">
        <v>51524</v>
      </c>
    </row>
    <row r="52" spans="1:3" x14ac:dyDescent="0.35">
      <c r="B52" t="s">
        <v>160</v>
      </c>
      <c r="C52" s="82">
        <v>162</v>
      </c>
    </row>
    <row r="53" spans="1:3" x14ac:dyDescent="0.35">
      <c r="A53" t="s">
        <v>183</v>
      </c>
      <c r="C53" s="82">
        <v>281473.5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  <pageSetUpPr fitToPage="1"/>
  </sheetPr>
  <dimension ref="A1:R98"/>
  <sheetViews>
    <sheetView topLeftCell="C87" zoomScale="90" zoomScaleNormal="90" workbookViewId="0">
      <selection activeCell="B99" sqref="B99"/>
    </sheetView>
  </sheetViews>
  <sheetFormatPr defaultRowHeight="14.5" x14ac:dyDescent="0.35"/>
  <cols>
    <col min="1" max="1" width="10.36328125" style="16" customWidth="1"/>
    <col min="2" max="2" width="5.6328125" style="41" customWidth="1"/>
    <col min="3" max="3" width="9.36328125" style="16" customWidth="1"/>
    <col min="4" max="4" width="8" customWidth="1"/>
    <col min="5" max="5" width="20" customWidth="1"/>
    <col min="6" max="6" width="20.08984375" customWidth="1"/>
    <col min="7" max="7" width="9.54296875" customWidth="1"/>
    <col min="8" max="8" width="5.81640625" style="16" customWidth="1"/>
    <col min="9" max="9" width="5.6328125" customWidth="1"/>
    <col min="10" max="10" width="9.26953125" customWidth="1"/>
    <col min="11" max="11" width="10.26953125" customWidth="1"/>
    <col min="12" max="12" width="11.6328125" customWidth="1"/>
    <col min="13" max="13" width="13.81640625" customWidth="1"/>
    <col min="14" max="14" width="5.26953125" customWidth="1"/>
    <col min="15" max="15" width="7.6328125" customWidth="1"/>
    <col min="16" max="16" width="17.36328125" customWidth="1"/>
    <col min="17" max="17" width="16.36328125" customWidth="1"/>
    <col min="18" max="18" width="4" customWidth="1"/>
  </cols>
  <sheetData>
    <row r="1" spans="1:18" x14ac:dyDescent="0.35">
      <c r="A1" s="69" t="s">
        <v>2</v>
      </c>
    </row>
    <row r="3" spans="1:18" x14ac:dyDescent="0.35">
      <c r="A3" s="69" t="s">
        <v>3</v>
      </c>
    </row>
    <row r="5" spans="1:18" ht="43.5" x14ac:dyDescent="0.35">
      <c r="A5" s="1" t="s">
        <v>6</v>
      </c>
      <c r="B5" s="40" t="s">
        <v>114</v>
      </c>
      <c r="C5" s="20" t="s">
        <v>85</v>
      </c>
      <c r="D5" s="1" t="s">
        <v>11</v>
      </c>
      <c r="E5" s="1" t="s">
        <v>12</v>
      </c>
      <c r="F5" s="6" t="s">
        <v>180</v>
      </c>
      <c r="G5" s="59" t="s">
        <v>32</v>
      </c>
      <c r="H5" s="20" t="s">
        <v>105</v>
      </c>
      <c r="I5" s="6" t="s">
        <v>106</v>
      </c>
      <c r="J5" s="1" t="s">
        <v>4</v>
      </c>
      <c r="K5" s="20" t="s">
        <v>5</v>
      </c>
      <c r="L5" s="21" t="s">
        <v>7</v>
      </c>
      <c r="M5" s="2" t="s">
        <v>8</v>
      </c>
      <c r="N5" s="19" t="s">
        <v>27</v>
      </c>
      <c r="O5" s="9" t="s">
        <v>92</v>
      </c>
      <c r="P5" s="2" t="s">
        <v>9</v>
      </c>
      <c r="Q5" s="2" t="s">
        <v>26</v>
      </c>
    </row>
    <row r="6" spans="1:18" ht="58" x14ac:dyDescent="0.35">
      <c r="A6" s="36">
        <v>43902</v>
      </c>
      <c r="B6" s="42">
        <f>MONTH(A6)</f>
        <v>3</v>
      </c>
      <c r="C6" s="36" t="s">
        <v>74</v>
      </c>
      <c r="D6" s="36" t="s">
        <v>10</v>
      </c>
      <c r="E6" s="47" t="s">
        <v>14</v>
      </c>
      <c r="F6" s="50" t="s">
        <v>14</v>
      </c>
      <c r="G6" s="60" t="s">
        <v>47</v>
      </c>
      <c r="H6" s="17">
        <v>5</v>
      </c>
      <c r="I6" s="7" t="s">
        <v>0</v>
      </c>
      <c r="J6" s="8">
        <v>1226.25</v>
      </c>
      <c r="K6" s="8">
        <f>SUM(H6*J6)</f>
        <v>6131.25</v>
      </c>
      <c r="L6" s="12">
        <f>SUM(K6)</f>
        <v>6131.25</v>
      </c>
      <c r="M6" s="26" t="s">
        <v>164</v>
      </c>
      <c r="N6" s="3">
        <f>1+1+1+1+1</f>
        <v>5</v>
      </c>
      <c r="O6" s="10">
        <f t="shared" ref="O6:O37" si="0">H6-N6</f>
        <v>0</v>
      </c>
      <c r="P6" s="25" t="s">
        <v>168</v>
      </c>
      <c r="Q6" s="5" t="s">
        <v>90</v>
      </c>
    </row>
    <row r="7" spans="1:18" ht="29" x14ac:dyDescent="0.35">
      <c r="A7" s="36">
        <v>43902</v>
      </c>
      <c r="B7" s="42">
        <f>MONTH(A7)</f>
        <v>3</v>
      </c>
      <c r="C7" s="36" t="s">
        <v>74</v>
      </c>
      <c r="D7" s="36" t="s">
        <v>10</v>
      </c>
      <c r="E7" s="47" t="s">
        <v>15</v>
      </c>
      <c r="F7" s="50" t="s">
        <v>15</v>
      </c>
      <c r="G7" s="60" t="s">
        <v>47</v>
      </c>
      <c r="H7" s="17">
        <v>1</v>
      </c>
      <c r="I7" s="7" t="s">
        <v>0</v>
      </c>
      <c r="J7" s="8">
        <v>1226.25</v>
      </c>
      <c r="K7" s="8">
        <f t="shared" ref="K7" si="1">SUM(H7*J7)</f>
        <v>1226.25</v>
      </c>
      <c r="L7" s="12">
        <f>SUM(L6+K7)</f>
        <v>7357.5</v>
      </c>
      <c r="M7" s="27" t="s">
        <v>165</v>
      </c>
      <c r="N7" s="3">
        <v>1</v>
      </c>
      <c r="O7" s="10">
        <f t="shared" si="0"/>
        <v>0</v>
      </c>
      <c r="P7" s="24" t="s">
        <v>167</v>
      </c>
      <c r="Q7" s="3" t="s">
        <v>88</v>
      </c>
    </row>
    <row r="8" spans="1:18" ht="43.5" x14ac:dyDescent="0.35">
      <c r="A8" s="36">
        <v>43902</v>
      </c>
      <c r="B8" s="42">
        <f>MONTH(A8)</f>
        <v>3</v>
      </c>
      <c r="C8" s="36" t="s">
        <v>74</v>
      </c>
      <c r="D8" s="36" t="s">
        <v>10</v>
      </c>
      <c r="E8" s="48" t="s">
        <v>13</v>
      </c>
      <c r="F8" s="51" t="s">
        <v>178</v>
      </c>
      <c r="G8" s="60" t="s">
        <v>47</v>
      </c>
      <c r="H8" s="17">
        <v>16</v>
      </c>
      <c r="I8" s="7" t="s">
        <v>1</v>
      </c>
      <c r="J8" s="8">
        <v>173.9</v>
      </c>
      <c r="K8" s="8">
        <f>SUM(H8*J8)</f>
        <v>2782.4</v>
      </c>
      <c r="L8" s="12">
        <f>SUM(L7+K8)</f>
        <v>10139.9</v>
      </c>
      <c r="M8" s="28" t="s">
        <v>122</v>
      </c>
      <c r="N8" s="3">
        <f>6+3+4+2+1</f>
        <v>16</v>
      </c>
      <c r="O8" s="10">
        <f t="shared" si="0"/>
        <v>0</v>
      </c>
      <c r="P8" s="24" t="s">
        <v>121</v>
      </c>
      <c r="Q8" s="3"/>
    </row>
    <row r="9" spans="1:18" ht="43.5" x14ac:dyDescent="0.35">
      <c r="A9" s="36">
        <v>43902</v>
      </c>
      <c r="B9" s="42">
        <f t="shared" ref="B9:B64" si="2">MONTH(A9)</f>
        <v>3</v>
      </c>
      <c r="C9" s="36" t="s">
        <v>74</v>
      </c>
      <c r="D9" s="36" t="s">
        <v>10</v>
      </c>
      <c r="E9" s="47" t="s">
        <v>58</v>
      </c>
      <c r="F9" s="50" t="s">
        <v>181</v>
      </c>
      <c r="G9" s="60" t="s">
        <v>47</v>
      </c>
      <c r="H9" s="17">
        <v>4</v>
      </c>
      <c r="I9" s="7" t="s">
        <v>1</v>
      </c>
      <c r="J9" s="8">
        <v>141</v>
      </c>
      <c r="K9" s="8">
        <f t="shared" ref="K9:K16" si="3">SUM(H9*J9)</f>
        <v>564</v>
      </c>
      <c r="L9" s="12">
        <f>SUM(L8+K9)</f>
        <v>10703.9</v>
      </c>
      <c r="M9" s="23" t="s">
        <v>133</v>
      </c>
      <c r="N9" s="3">
        <f>2+1+1</f>
        <v>4</v>
      </c>
      <c r="O9" s="10">
        <f t="shared" si="0"/>
        <v>0</v>
      </c>
      <c r="P9" s="24" t="s">
        <v>134</v>
      </c>
      <c r="Q9" s="3"/>
    </row>
    <row r="10" spans="1:18" ht="29" x14ac:dyDescent="0.35">
      <c r="A10" s="36">
        <v>43902</v>
      </c>
      <c r="B10" s="42">
        <f t="shared" si="2"/>
        <v>3</v>
      </c>
      <c r="C10" s="36" t="s">
        <v>74</v>
      </c>
      <c r="D10" s="36" t="s">
        <v>10</v>
      </c>
      <c r="E10" s="47" t="s">
        <v>16</v>
      </c>
      <c r="F10" s="50" t="s">
        <v>16</v>
      </c>
      <c r="G10" s="57" t="s">
        <v>47</v>
      </c>
      <c r="H10" s="17">
        <v>10</v>
      </c>
      <c r="I10" s="11" t="s">
        <v>18</v>
      </c>
      <c r="J10" s="8">
        <v>180</v>
      </c>
      <c r="K10" s="8">
        <f t="shared" si="3"/>
        <v>1800</v>
      </c>
      <c r="L10" s="12">
        <f>SUM(L9+K10)</f>
        <v>12503.9</v>
      </c>
      <c r="M10" s="27" t="s">
        <v>169</v>
      </c>
      <c r="N10" s="3">
        <f>9+1</f>
        <v>10</v>
      </c>
      <c r="O10" s="10">
        <f t="shared" si="0"/>
        <v>0</v>
      </c>
      <c r="P10" s="24" t="s">
        <v>170</v>
      </c>
      <c r="Q10" s="3" t="s">
        <v>91</v>
      </c>
      <c r="R10" s="32"/>
    </row>
    <row r="11" spans="1:18" ht="29" x14ac:dyDescent="0.35">
      <c r="A11" s="44">
        <v>43984</v>
      </c>
      <c r="B11" s="42">
        <f t="shared" si="2"/>
        <v>6</v>
      </c>
      <c r="C11" s="44" t="s">
        <v>75</v>
      </c>
      <c r="D11" s="36" t="s">
        <v>10</v>
      </c>
      <c r="E11" s="47" t="s">
        <v>15</v>
      </c>
      <c r="F11" s="50" t="s">
        <v>15</v>
      </c>
      <c r="G11" s="60" t="s">
        <v>47</v>
      </c>
      <c r="H11" s="17">
        <v>1</v>
      </c>
      <c r="I11" s="7" t="s">
        <v>0</v>
      </c>
      <c r="J11" s="13">
        <v>1181.25</v>
      </c>
      <c r="K11" s="13">
        <f t="shared" si="3"/>
        <v>1181.25</v>
      </c>
      <c r="L11" s="12">
        <f>SUM(L10+K11)</f>
        <v>13685.15</v>
      </c>
      <c r="M11" s="29" t="s">
        <v>165</v>
      </c>
      <c r="N11" s="3">
        <v>1</v>
      </c>
      <c r="O11" s="10">
        <f t="shared" si="0"/>
        <v>0</v>
      </c>
      <c r="P11" s="24" t="s">
        <v>167</v>
      </c>
      <c r="Q11" s="35" t="s">
        <v>93</v>
      </c>
    </row>
    <row r="12" spans="1:18" ht="29" x14ac:dyDescent="0.35">
      <c r="A12" s="44">
        <v>43984</v>
      </c>
      <c r="B12" s="42">
        <f t="shared" si="2"/>
        <v>6</v>
      </c>
      <c r="C12" s="44" t="s">
        <v>75</v>
      </c>
      <c r="D12" s="36" t="s">
        <v>10</v>
      </c>
      <c r="E12" s="48" t="s">
        <v>17</v>
      </c>
      <c r="F12" s="51" t="s">
        <v>17</v>
      </c>
      <c r="G12" s="60" t="s">
        <v>47</v>
      </c>
      <c r="H12" s="18">
        <v>2</v>
      </c>
      <c r="I12" s="14" t="s">
        <v>18</v>
      </c>
      <c r="J12" s="13">
        <v>176</v>
      </c>
      <c r="K12" s="13">
        <f t="shared" si="3"/>
        <v>352</v>
      </c>
      <c r="L12" s="12">
        <f t="shared" ref="L12:L16" si="4">SUM(L11+K12)</f>
        <v>14037.15</v>
      </c>
      <c r="M12" s="27" t="s">
        <v>22</v>
      </c>
      <c r="N12" s="3">
        <v>2</v>
      </c>
      <c r="O12" s="10">
        <f t="shared" si="0"/>
        <v>0</v>
      </c>
      <c r="P12" s="24" t="s">
        <v>46</v>
      </c>
      <c r="Q12" s="3"/>
    </row>
    <row r="13" spans="1:18" ht="58" x14ac:dyDescent="0.35">
      <c r="A13" s="44">
        <v>43984</v>
      </c>
      <c r="B13" s="42">
        <f t="shared" si="2"/>
        <v>6</v>
      </c>
      <c r="C13" s="44" t="s">
        <v>75</v>
      </c>
      <c r="D13" s="36" t="s">
        <v>10</v>
      </c>
      <c r="E13" s="48" t="s">
        <v>94</v>
      </c>
      <c r="F13" s="51" t="s">
        <v>179</v>
      </c>
      <c r="G13" s="60" t="s">
        <v>47</v>
      </c>
      <c r="H13" s="18">
        <v>16</v>
      </c>
      <c r="I13" s="14" t="s">
        <v>1</v>
      </c>
      <c r="J13" s="13">
        <v>253.8</v>
      </c>
      <c r="K13" s="13">
        <f t="shared" si="3"/>
        <v>4060.8</v>
      </c>
      <c r="L13" s="12">
        <f t="shared" si="4"/>
        <v>18097.95</v>
      </c>
      <c r="M13" s="24" t="s">
        <v>158</v>
      </c>
      <c r="N13" s="3">
        <f>1+4+3+5+1+2</f>
        <v>16</v>
      </c>
      <c r="O13" s="10">
        <f t="shared" si="0"/>
        <v>0</v>
      </c>
      <c r="P13" s="24" t="s">
        <v>159</v>
      </c>
      <c r="Q13" s="3"/>
    </row>
    <row r="14" spans="1:18" ht="43.5" x14ac:dyDescent="0.35">
      <c r="A14" s="44">
        <v>43984</v>
      </c>
      <c r="B14" s="42">
        <f t="shared" si="2"/>
        <v>6</v>
      </c>
      <c r="C14" s="44" t="s">
        <v>75</v>
      </c>
      <c r="D14" s="36" t="s">
        <v>10</v>
      </c>
      <c r="E14" s="48" t="s">
        <v>19</v>
      </c>
      <c r="F14" s="51" t="s">
        <v>19</v>
      </c>
      <c r="G14" s="60" t="s">
        <v>47</v>
      </c>
      <c r="H14" s="18">
        <v>12</v>
      </c>
      <c r="I14" s="14" t="s">
        <v>25</v>
      </c>
      <c r="J14" s="13">
        <v>77.5</v>
      </c>
      <c r="K14" s="13">
        <f t="shared" si="3"/>
        <v>930</v>
      </c>
      <c r="L14" s="12">
        <f t="shared" si="4"/>
        <v>19027.95</v>
      </c>
      <c r="M14" s="23" t="s">
        <v>101</v>
      </c>
      <c r="N14" s="3">
        <f>2+2+1+1+4+2</f>
        <v>12</v>
      </c>
      <c r="O14" s="10">
        <f t="shared" si="0"/>
        <v>0</v>
      </c>
      <c r="P14" s="24" t="s">
        <v>102</v>
      </c>
      <c r="Q14" s="3"/>
    </row>
    <row r="15" spans="1:18" x14ac:dyDescent="0.35">
      <c r="A15" s="44">
        <v>43992</v>
      </c>
      <c r="B15" s="42">
        <f t="shared" si="2"/>
        <v>6</v>
      </c>
      <c r="C15" s="67">
        <v>100620</v>
      </c>
      <c r="D15" s="37" t="s">
        <v>20</v>
      </c>
      <c r="E15" s="64" t="s">
        <v>21</v>
      </c>
      <c r="F15" s="65" t="s">
        <v>21</v>
      </c>
      <c r="G15" s="57" t="s">
        <v>47</v>
      </c>
      <c r="H15" s="18">
        <v>1</v>
      </c>
      <c r="I15" s="15" t="s">
        <v>0</v>
      </c>
      <c r="J15" s="13">
        <v>470</v>
      </c>
      <c r="K15" s="13">
        <f t="shared" si="3"/>
        <v>470</v>
      </c>
      <c r="L15" s="12">
        <f t="shared" si="4"/>
        <v>19497.95</v>
      </c>
      <c r="M15" s="27" t="s">
        <v>24</v>
      </c>
      <c r="N15" s="3">
        <v>1</v>
      </c>
      <c r="O15" s="10">
        <f t="shared" si="0"/>
        <v>0</v>
      </c>
      <c r="P15" s="24" t="s">
        <v>23</v>
      </c>
      <c r="Q15" s="3"/>
    </row>
    <row r="16" spans="1:18" ht="29" x14ac:dyDescent="0.35">
      <c r="A16" s="44">
        <v>44016</v>
      </c>
      <c r="B16" s="42">
        <f t="shared" si="2"/>
        <v>7</v>
      </c>
      <c r="C16" s="44" t="s">
        <v>76</v>
      </c>
      <c r="D16" s="36" t="s">
        <v>10</v>
      </c>
      <c r="E16" s="64" t="s">
        <v>29</v>
      </c>
      <c r="F16" s="65" t="s">
        <v>29</v>
      </c>
      <c r="G16" s="60" t="s">
        <v>47</v>
      </c>
      <c r="H16" s="18">
        <v>4</v>
      </c>
      <c r="I16" s="15" t="s">
        <v>0</v>
      </c>
      <c r="J16" s="13">
        <v>1155</v>
      </c>
      <c r="K16" s="13">
        <f t="shared" si="3"/>
        <v>4620</v>
      </c>
      <c r="L16" s="12">
        <f t="shared" si="4"/>
        <v>24117.95</v>
      </c>
      <c r="M16" s="29" t="s">
        <v>43</v>
      </c>
      <c r="N16" s="3">
        <f>1+2+1</f>
        <v>4</v>
      </c>
      <c r="O16" s="10">
        <f t="shared" si="0"/>
        <v>0</v>
      </c>
      <c r="P16" s="24" t="s">
        <v>42</v>
      </c>
      <c r="Q16" s="3"/>
    </row>
    <row r="17" spans="1:18" ht="43.5" x14ac:dyDescent="0.35">
      <c r="A17" s="44">
        <v>44016</v>
      </c>
      <c r="B17" s="42">
        <f t="shared" si="2"/>
        <v>7</v>
      </c>
      <c r="C17" s="44" t="s">
        <v>76</v>
      </c>
      <c r="D17" s="36" t="s">
        <v>10</v>
      </c>
      <c r="E17" s="48" t="s">
        <v>13</v>
      </c>
      <c r="F17" s="51" t="s">
        <v>178</v>
      </c>
      <c r="G17" s="60" t="s">
        <v>47</v>
      </c>
      <c r="H17" s="18">
        <v>20</v>
      </c>
      <c r="I17" s="15" t="s">
        <v>1</v>
      </c>
      <c r="J17" s="13">
        <v>173.9</v>
      </c>
      <c r="K17" s="13">
        <f t="shared" ref="K17:K82" si="5">SUM(H17*J17)</f>
        <v>3478</v>
      </c>
      <c r="L17" s="12">
        <f t="shared" ref="L17:L83" si="6">SUM(L16+K17)</f>
        <v>27595.95</v>
      </c>
      <c r="M17" s="29" t="s">
        <v>154</v>
      </c>
      <c r="N17" s="3">
        <f>4+2+4+3+4+3</f>
        <v>20</v>
      </c>
      <c r="O17" s="10">
        <f t="shared" si="0"/>
        <v>0</v>
      </c>
      <c r="P17" s="24" t="s">
        <v>153</v>
      </c>
      <c r="Q17" s="3"/>
    </row>
    <row r="18" spans="1:18" ht="43.5" x14ac:dyDescent="0.35">
      <c r="A18" s="44">
        <v>44016</v>
      </c>
      <c r="B18" s="42">
        <f t="shared" si="2"/>
        <v>7</v>
      </c>
      <c r="C18" s="44" t="s">
        <v>76</v>
      </c>
      <c r="D18" s="36" t="s">
        <v>10</v>
      </c>
      <c r="E18" s="64" t="s">
        <v>19</v>
      </c>
      <c r="F18" s="65" t="s">
        <v>19</v>
      </c>
      <c r="G18" s="60" t="s">
        <v>47</v>
      </c>
      <c r="H18" s="18">
        <v>20</v>
      </c>
      <c r="I18" s="15" t="s">
        <v>25</v>
      </c>
      <c r="J18" s="13">
        <v>77.5</v>
      </c>
      <c r="K18" s="13">
        <f t="shared" si="5"/>
        <v>1550</v>
      </c>
      <c r="L18" s="12">
        <f t="shared" si="6"/>
        <v>29145.95</v>
      </c>
      <c r="M18" s="29" t="s">
        <v>104</v>
      </c>
      <c r="N18" s="3">
        <f>3+4+4+2+4+3</f>
        <v>20</v>
      </c>
      <c r="O18" s="10">
        <f t="shared" si="0"/>
        <v>0</v>
      </c>
      <c r="P18" s="24" t="s">
        <v>103</v>
      </c>
      <c r="Q18" s="3"/>
    </row>
    <row r="19" spans="1:18" ht="58" x14ac:dyDescent="0.35">
      <c r="A19" s="44">
        <v>44016</v>
      </c>
      <c r="B19" s="42">
        <f t="shared" si="2"/>
        <v>7</v>
      </c>
      <c r="C19" s="44" t="s">
        <v>76</v>
      </c>
      <c r="D19" s="36" t="s">
        <v>10</v>
      </c>
      <c r="E19" s="64" t="s">
        <v>28</v>
      </c>
      <c r="F19" s="68" t="s">
        <v>28</v>
      </c>
      <c r="G19" s="57" t="s">
        <v>47</v>
      </c>
      <c r="H19" s="18">
        <v>40</v>
      </c>
      <c r="I19" s="4" t="s">
        <v>30</v>
      </c>
      <c r="J19" s="13">
        <v>17.5</v>
      </c>
      <c r="K19" s="13">
        <f t="shared" si="5"/>
        <v>700</v>
      </c>
      <c r="L19" s="12">
        <f t="shared" si="6"/>
        <v>29845.95</v>
      </c>
      <c r="M19" s="29" t="s">
        <v>207</v>
      </c>
      <c r="N19" s="3">
        <f>4+5+5+8+5+5+3+5</f>
        <v>40</v>
      </c>
      <c r="O19" s="10">
        <f t="shared" si="0"/>
        <v>0</v>
      </c>
      <c r="P19" s="24" t="s">
        <v>208</v>
      </c>
      <c r="Q19" s="3"/>
    </row>
    <row r="20" spans="1:18" ht="58" x14ac:dyDescent="0.35">
      <c r="A20" s="44">
        <v>44020</v>
      </c>
      <c r="B20" s="42">
        <f t="shared" si="2"/>
        <v>7</v>
      </c>
      <c r="C20" s="44" t="s">
        <v>77</v>
      </c>
      <c r="D20" s="36" t="s">
        <v>10</v>
      </c>
      <c r="E20" s="64" t="s">
        <v>29</v>
      </c>
      <c r="F20" s="65" t="s">
        <v>29</v>
      </c>
      <c r="G20" s="60" t="s">
        <v>47</v>
      </c>
      <c r="H20" s="18">
        <v>8</v>
      </c>
      <c r="I20" s="22" t="s">
        <v>0</v>
      </c>
      <c r="J20" s="13">
        <v>1155</v>
      </c>
      <c r="K20" s="13">
        <f t="shared" si="5"/>
        <v>9240</v>
      </c>
      <c r="L20" s="12">
        <f t="shared" si="6"/>
        <v>39085.949999999997</v>
      </c>
      <c r="M20" s="23" t="s">
        <v>57</v>
      </c>
      <c r="N20" s="3">
        <f>1+1+2+1+1+1+1</f>
        <v>8</v>
      </c>
      <c r="O20" s="10">
        <f t="shared" si="0"/>
        <v>0</v>
      </c>
      <c r="P20" s="24" t="s">
        <v>56</v>
      </c>
      <c r="Q20" s="3"/>
    </row>
    <row r="21" spans="1:18" ht="29" x14ac:dyDescent="0.35">
      <c r="A21" s="44">
        <v>44020</v>
      </c>
      <c r="B21" s="42">
        <f t="shared" si="2"/>
        <v>7</v>
      </c>
      <c r="C21" s="44" t="s">
        <v>77</v>
      </c>
      <c r="D21" s="36" t="s">
        <v>10</v>
      </c>
      <c r="E21" s="64" t="s">
        <v>31</v>
      </c>
      <c r="F21" s="65" t="s">
        <v>31</v>
      </c>
      <c r="G21" s="60" t="s">
        <v>47</v>
      </c>
      <c r="H21" s="18">
        <v>2</v>
      </c>
      <c r="I21" s="22" t="s">
        <v>0</v>
      </c>
      <c r="J21" s="13">
        <v>1155</v>
      </c>
      <c r="K21" s="13">
        <f t="shared" si="5"/>
        <v>2310</v>
      </c>
      <c r="L21" s="12">
        <f t="shared" si="6"/>
        <v>41395.949999999997</v>
      </c>
      <c r="M21" s="23" t="s">
        <v>68</v>
      </c>
      <c r="N21" s="3">
        <f>1+1</f>
        <v>2</v>
      </c>
      <c r="O21" s="10">
        <f t="shared" si="0"/>
        <v>0</v>
      </c>
      <c r="P21" s="24" t="s">
        <v>69</v>
      </c>
      <c r="Q21" s="3"/>
    </row>
    <row r="22" spans="1:18" ht="29" x14ac:dyDescent="0.35">
      <c r="A22" s="44">
        <v>44020</v>
      </c>
      <c r="B22" s="42">
        <f t="shared" si="2"/>
        <v>7</v>
      </c>
      <c r="C22" s="44" t="s">
        <v>78</v>
      </c>
      <c r="D22" s="36" t="s">
        <v>10</v>
      </c>
      <c r="E22" s="47" t="s">
        <v>14</v>
      </c>
      <c r="F22" s="50" t="s">
        <v>14</v>
      </c>
      <c r="G22" s="60" t="s">
        <v>47</v>
      </c>
      <c r="H22" s="18">
        <v>2</v>
      </c>
      <c r="I22" s="22" t="s">
        <v>0</v>
      </c>
      <c r="J22" s="13">
        <v>1181.25</v>
      </c>
      <c r="K22" s="13">
        <f t="shared" si="5"/>
        <v>2362.5</v>
      </c>
      <c r="L22" s="12">
        <f t="shared" si="6"/>
        <v>43758.45</v>
      </c>
      <c r="M22" s="24"/>
      <c r="N22" s="3"/>
      <c r="O22" s="10">
        <f t="shared" si="0"/>
        <v>2</v>
      </c>
      <c r="P22" s="24" t="s">
        <v>89</v>
      </c>
      <c r="Q22" s="3"/>
    </row>
    <row r="23" spans="1:18" ht="29" x14ac:dyDescent="0.35">
      <c r="A23" s="44">
        <v>44020</v>
      </c>
      <c r="B23" s="42">
        <f t="shared" si="2"/>
        <v>7</v>
      </c>
      <c r="C23" s="44" t="s">
        <v>78</v>
      </c>
      <c r="D23" s="36" t="s">
        <v>10</v>
      </c>
      <c r="E23" s="47" t="s">
        <v>15</v>
      </c>
      <c r="F23" s="50" t="s">
        <v>15</v>
      </c>
      <c r="G23" s="60" t="s">
        <v>47</v>
      </c>
      <c r="H23" s="18">
        <v>1</v>
      </c>
      <c r="I23" s="22" t="s">
        <v>0</v>
      </c>
      <c r="J23" s="13">
        <v>1181.25</v>
      </c>
      <c r="K23" s="13">
        <f t="shared" si="5"/>
        <v>1181.25</v>
      </c>
      <c r="L23" s="12">
        <f t="shared" si="6"/>
        <v>44939.7</v>
      </c>
      <c r="M23" s="24"/>
      <c r="N23" s="3"/>
      <c r="O23" s="10">
        <f t="shared" si="0"/>
        <v>1</v>
      </c>
      <c r="P23" s="24" t="s">
        <v>88</v>
      </c>
      <c r="Q23" s="3"/>
    </row>
    <row r="24" spans="1:18" ht="29" x14ac:dyDescent="0.35">
      <c r="A24" s="44">
        <v>44020</v>
      </c>
      <c r="B24" s="42">
        <f t="shared" si="2"/>
        <v>7</v>
      </c>
      <c r="C24" s="44" t="s">
        <v>78</v>
      </c>
      <c r="D24" s="36" t="s">
        <v>10</v>
      </c>
      <c r="E24" s="47" t="s">
        <v>16</v>
      </c>
      <c r="F24" s="50" t="s">
        <v>16</v>
      </c>
      <c r="G24" s="57" t="s">
        <v>47</v>
      </c>
      <c r="H24" s="18">
        <v>10</v>
      </c>
      <c r="I24" s="22" t="s">
        <v>18</v>
      </c>
      <c r="J24" s="13">
        <v>172</v>
      </c>
      <c r="K24" s="13">
        <f t="shared" si="5"/>
        <v>1720</v>
      </c>
      <c r="L24" s="12">
        <f t="shared" si="6"/>
        <v>46659.7</v>
      </c>
      <c r="M24" s="29" t="s">
        <v>171</v>
      </c>
      <c r="N24" s="3">
        <f>4+4+2</f>
        <v>10</v>
      </c>
      <c r="O24" s="10">
        <f t="shared" si="0"/>
        <v>0</v>
      </c>
      <c r="P24" s="24" t="s">
        <v>172</v>
      </c>
      <c r="Q24" s="3"/>
    </row>
    <row r="25" spans="1:18" x14ac:dyDescent="0.35">
      <c r="A25" s="44">
        <v>44026</v>
      </c>
      <c r="B25" s="42">
        <f t="shared" si="2"/>
        <v>7</v>
      </c>
      <c r="C25" s="44" t="s">
        <v>79</v>
      </c>
      <c r="D25" s="36" t="s">
        <v>10</v>
      </c>
      <c r="E25" s="64" t="s">
        <v>33</v>
      </c>
      <c r="F25" s="65" t="s">
        <v>33</v>
      </c>
      <c r="G25" s="61" t="s">
        <v>51</v>
      </c>
      <c r="H25" s="18">
        <v>1</v>
      </c>
      <c r="I25" s="11" t="s">
        <v>18</v>
      </c>
      <c r="J25" s="13">
        <v>825</v>
      </c>
      <c r="K25" s="13">
        <f t="shared" si="5"/>
        <v>825</v>
      </c>
      <c r="L25" s="12">
        <f t="shared" si="6"/>
        <v>47484.7</v>
      </c>
      <c r="M25" s="27" t="s">
        <v>44</v>
      </c>
      <c r="N25" s="3">
        <v>1</v>
      </c>
      <c r="O25" s="10">
        <f t="shared" si="0"/>
        <v>0</v>
      </c>
      <c r="P25" s="24" t="s">
        <v>34</v>
      </c>
      <c r="Q25" s="3"/>
    </row>
    <row r="26" spans="1:18" ht="29" x14ac:dyDescent="0.35">
      <c r="A26" s="44">
        <v>44034</v>
      </c>
      <c r="B26" s="42">
        <f t="shared" si="2"/>
        <v>7</v>
      </c>
      <c r="C26" s="44" t="s">
        <v>110</v>
      </c>
      <c r="D26" s="37" t="s">
        <v>36</v>
      </c>
      <c r="E26" s="64" t="s">
        <v>37</v>
      </c>
      <c r="F26" s="65" t="s">
        <v>37</v>
      </c>
      <c r="G26" s="61" t="s">
        <v>51</v>
      </c>
      <c r="H26" s="18">
        <v>1</v>
      </c>
      <c r="I26" s="11" t="s">
        <v>1</v>
      </c>
      <c r="J26" s="13">
        <v>180</v>
      </c>
      <c r="K26" s="13">
        <f t="shared" si="5"/>
        <v>180</v>
      </c>
      <c r="L26" s="12">
        <f t="shared" si="6"/>
        <v>47664.7</v>
      </c>
      <c r="M26" s="30" t="s">
        <v>45</v>
      </c>
      <c r="N26" s="3">
        <v>1</v>
      </c>
      <c r="O26" s="10">
        <f t="shared" si="0"/>
        <v>0</v>
      </c>
      <c r="P26" s="24" t="s">
        <v>35</v>
      </c>
      <c r="Q26" s="3"/>
    </row>
    <row r="27" spans="1:18" ht="29" x14ac:dyDescent="0.35">
      <c r="A27" s="44">
        <v>44055</v>
      </c>
      <c r="B27" s="42">
        <f t="shared" si="2"/>
        <v>8</v>
      </c>
      <c r="C27" s="44" t="s">
        <v>111</v>
      </c>
      <c r="D27" s="37" t="s">
        <v>36</v>
      </c>
      <c r="E27" s="64" t="s">
        <v>37</v>
      </c>
      <c r="F27" s="65" t="s">
        <v>37</v>
      </c>
      <c r="G27" s="61" t="s">
        <v>51</v>
      </c>
      <c r="H27" s="18">
        <v>2</v>
      </c>
      <c r="I27" s="11" t="s">
        <v>1</v>
      </c>
      <c r="J27" s="13">
        <v>180</v>
      </c>
      <c r="K27" s="13">
        <f t="shared" si="5"/>
        <v>360</v>
      </c>
      <c r="L27" s="12">
        <f t="shared" si="6"/>
        <v>48024.7</v>
      </c>
      <c r="M27" s="30" t="s">
        <v>48</v>
      </c>
      <c r="N27" s="3">
        <v>2</v>
      </c>
      <c r="O27" s="10">
        <f t="shared" si="0"/>
        <v>0</v>
      </c>
      <c r="P27" s="24" t="s">
        <v>54</v>
      </c>
      <c r="Q27" s="3"/>
    </row>
    <row r="28" spans="1:18" ht="29" x14ac:dyDescent="0.35">
      <c r="A28" s="44">
        <v>44056</v>
      </c>
      <c r="B28" s="42">
        <f t="shared" si="2"/>
        <v>8</v>
      </c>
      <c r="C28" s="44" t="s">
        <v>80</v>
      </c>
      <c r="D28" s="37" t="s">
        <v>10</v>
      </c>
      <c r="E28" s="64" t="s">
        <v>17</v>
      </c>
      <c r="F28" s="65" t="s">
        <v>17</v>
      </c>
      <c r="G28" s="60" t="s">
        <v>47</v>
      </c>
      <c r="H28" s="18">
        <v>4</v>
      </c>
      <c r="I28" s="11" t="s">
        <v>18</v>
      </c>
      <c r="J28" s="13">
        <v>176</v>
      </c>
      <c r="K28" s="13">
        <f t="shared" si="5"/>
        <v>704</v>
      </c>
      <c r="L28" s="12">
        <f t="shared" si="6"/>
        <v>48728.7</v>
      </c>
      <c r="M28" s="31" t="s">
        <v>48</v>
      </c>
      <c r="N28" s="3">
        <v>4</v>
      </c>
      <c r="O28" s="10">
        <f t="shared" si="0"/>
        <v>0</v>
      </c>
      <c r="P28" s="24" t="s">
        <v>49</v>
      </c>
      <c r="Q28" s="3"/>
    </row>
    <row r="29" spans="1:18" ht="29" x14ac:dyDescent="0.35">
      <c r="A29" s="44">
        <v>44056</v>
      </c>
      <c r="B29" s="42">
        <f t="shared" si="2"/>
        <v>8</v>
      </c>
      <c r="C29" s="44" t="s">
        <v>109</v>
      </c>
      <c r="D29" s="37" t="s">
        <v>10</v>
      </c>
      <c r="E29" s="64" t="s">
        <v>50</v>
      </c>
      <c r="F29" s="65" t="s">
        <v>182</v>
      </c>
      <c r="G29" s="60" t="s">
        <v>47</v>
      </c>
      <c r="H29" s="18">
        <v>4</v>
      </c>
      <c r="I29" s="11" t="s">
        <v>1</v>
      </c>
      <c r="J29" s="13">
        <v>253.69</v>
      </c>
      <c r="K29" s="13">
        <v>1015.2</v>
      </c>
      <c r="L29" s="12">
        <f t="shared" si="6"/>
        <v>49743.899999999994</v>
      </c>
      <c r="M29" s="31" t="s">
        <v>100</v>
      </c>
      <c r="N29" s="3">
        <f>3+1</f>
        <v>4</v>
      </c>
      <c r="O29" s="10">
        <f t="shared" si="0"/>
        <v>0</v>
      </c>
      <c r="P29" s="39" t="s">
        <v>98</v>
      </c>
      <c r="Q29" s="33" t="s">
        <v>73</v>
      </c>
      <c r="R29" s="34"/>
    </row>
    <row r="30" spans="1:18" ht="29" x14ac:dyDescent="0.35">
      <c r="A30" s="44">
        <v>44056</v>
      </c>
      <c r="B30" s="42">
        <f t="shared" si="2"/>
        <v>8</v>
      </c>
      <c r="C30" s="44" t="s">
        <v>80</v>
      </c>
      <c r="D30" s="37" t="s">
        <v>10</v>
      </c>
      <c r="E30" s="64" t="s">
        <v>29</v>
      </c>
      <c r="F30" s="65" t="s">
        <v>29</v>
      </c>
      <c r="G30" s="60" t="s">
        <v>47</v>
      </c>
      <c r="H30" s="18">
        <v>5</v>
      </c>
      <c r="I30" s="11" t="s">
        <v>0</v>
      </c>
      <c r="J30" s="13">
        <v>1155</v>
      </c>
      <c r="K30" s="13">
        <f t="shared" si="5"/>
        <v>5775</v>
      </c>
      <c r="L30" s="12">
        <f t="shared" si="6"/>
        <v>55518.899999999994</v>
      </c>
      <c r="M30" s="31" t="s">
        <v>59</v>
      </c>
      <c r="N30" s="3">
        <f>1+1+3</f>
        <v>5</v>
      </c>
      <c r="O30" s="10">
        <f t="shared" si="0"/>
        <v>0</v>
      </c>
      <c r="P30" s="24" t="s">
        <v>60</v>
      </c>
      <c r="Q30" s="3"/>
    </row>
    <row r="31" spans="1:18" ht="29" x14ac:dyDescent="0.35">
      <c r="A31" s="44">
        <v>44065</v>
      </c>
      <c r="B31" s="42">
        <f t="shared" si="2"/>
        <v>8</v>
      </c>
      <c r="C31" s="44" t="s">
        <v>81</v>
      </c>
      <c r="D31" s="37" t="s">
        <v>10</v>
      </c>
      <c r="E31" s="64" t="s">
        <v>55</v>
      </c>
      <c r="F31" s="65" t="s">
        <v>55</v>
      </c>
      <c r="G31" s="61" t="s">
        <v>51</v>
      </c>
      <c r="H31" s="18">
        <v>2</v>
      </c>
      <c r="I31" s="11" t="s">
        <v>18</v>
      </c>
      <c r="J31" s="13">
        <v>172</v>
      </c>
      <c r="K31" s="13">
        <f t="shared" si="5"/>
        <v>344</v>
      </c>
      <c r="L31" s="12">
        <f t="shared" si="6"/>
        <v>55862.899999999994</v>
      </c>
      <c r="M31" s="38" t="s">
        <v>53</v>
      </c>
      <c r="N31" s="3">
        <v>2</v>
      </c>
      <c r="O31" s="10">
        <f t="shared" si="0"/>
        <v>0</v>
      </c>
      <c r="P31" s="24" t="s">
        <v>52</v>
      </c>
      <c r="Q31" s="3"/>
    </row>
    <row r="32" spans="1:18" x14ac:dyDescent="0.35">
      <c r="A32" s="44">
        <v>44070</v>
      </c>
      <c r="B32" s="42">
        <f t="shared" si="2"/>
        <v>8</v>
      </c>
      <c r="C32" s="44" t="s">
        <v>83</v>
      </c>
      <c r="D32" s="37" t="s">
        <v>10</v>
      </c>
      <c r="E32" s="64" t="s">
        <v>29</v>
      </c>
      <c r="F32" s="65" t="s">
        <v>29</v>
      </c>
      <c r="G32" s="62" t="s">
        <v>47</v>
      </c>
      <c r="H32" s="18">
        <v>5</v>
      </c>
      <c r="I32" s="4" t="s">
        <v>0</v>
      </c>
      <c r="J32" s="13">
        <v>1155</v>
      </c>
      <c r="K32" s="13">
        <f t="shared" si="5"/>
        <v>5775</v>
      </c>
      <c r="L32" s="12">
        <f t="shared" si="6"/>
        <v>61637.899999999994</v>
      </c>
      <c r="M32" s="31" t="s">
        <v>72</v>
      </c>
      <c r="N32" s="3">
        <f>1+4</f>
        <v>5</v>
      </c>
      <c r="O32" s="10">
        <f t="shared" si="0"/>
        <v>0</v>
      </c>
      <c r="P32" s="24" t="s">
        <v>67</v>
      </c>
      <c r="Q32" s="3"/>
    </row>
    <row r="33" spans="1:17" x14ac:dyDescent="0.35">
      <c r="A33" s="44">
        <v>44070</v>
      </c>
      <c r="B33" s="42">
        <f t="shared" si="2"/>
        <v>8</v>
      </c>
      <c r="C33" s="44" t="s">
        <v>83</v>
      </c>
      <c r="D33" s="37" t="s">
        <v>10</v>
      </c>
      <c r="E33" s="64" t="s">
        <v>63</v>
      </c>
      <c r="F33" s="65" t="s">
        <v>63</v>
      </c>
      <c r="G33" s="62" t="s">
        <v>47</v>
      </c>
      <c r="H33" s="18">
        <v>1</v>
      </c>
      <c r="I33" s="22" t="s">
        <v>18</v>
      </c>
      <c r="J33" s="13">
        <v>345</v>
      </c>
      <c r="K33" s="13">
        <f t="shared" si="5"/>
        <v>345</v>
      </c>
      <c r="L33" s="12">
        <f t="shared" si="6"/>
        <v>61982.899999999994</v>
      </c>
      <c r="M33" s="31" t="s">
        <v>61</v>
      </c>
      <c r="N33" s="3">
        <v>1</v>
      </c>
      <c r="O33" s="10">
        <f t="shared" si="0"/>
        <v>0</v>
      </c>
      <c r="P33" s="24" t="s">
        <v>62</v>
      </c>
      <c r="Q33" s="3"/>
    </row>
    <row r="34" spans="1:17" ht="59" customHeight="1" x14ac:dyDescent="0.35">
      <c r="A34" s="44">
        <v>44070</v>
      </c>
      <c r="B34" s="42">
        <f t="shared" si="2"/>
        <v>8</v>
      </c>
      <c r="C34" s="44" t="s">
        <v>82</v>
      </c>
      <c r="D34" s="37" t="s">
        <v>10</v>
      </c>
      <c r="E34" s="64" t="s">
        <v>64</v>
      </c>
      <c r="F34" s="65" t="s">
        <v>64</v>
      </c>
      <c r="G34" s="62" t="s">
        <v>47</v>
      </c>
      <c r="H34" s="18">
        <v>10</v>
      </c>
      <c r="I34" s="22" t="s">
        <v>0</v>
      </c>
      <c r="J34" s="13">
        <v>1155</v>
      </c>
      <c r="K34" s="13">
        <f t="shared" si="5"/>
        <v>11550</v>
      </c>
      <c r="L34" s="12">
        <f t="shared" si="6"/>
        <v>73532.899999999994</v>
      </c>
      <c r="M34" s="31" t="s">
        <v>138</v>
      </c>
      <c r="N34" s="3">
        <f>2+1+1+1+3+1+1</f>
        <v>10</v>
      </c>
      <c r="O34" s="10">
        <f t="shared" si="0"/>
        <v>0</v>
      </c>
      <c r="P34" s="24" t="s">
        <v>137</v>
      </c>
      <c r="Q34" s="3"/>
    </row>
    <row r="35" spans="1:17" x14ac:dyDescent="0.35">
      <c r="A35" s="44">
        <v>44076</v>
      </c>
      <c r="B35" s="42">
        <f t="shared" si="2"/>
        <v>9</v>
      </c>
      <c r="C35" s="44" t="s">
        <v>84</v>
      </c>
      <c r="D35" s="37" t="s">
        <v>10</v>
      </c>
      <c r="E35" s="64" t="s">
        <v>33</v>
      </c>
      <c r="F35" s="65" t="s">
        <v>33</v>
      </c>
      <c r="G35" s="62" t="s">
        <v>51</v>
      </c>
      <c r="H35" s="18">
        <v>1</v>
      </c>
      <c r="I35" s="22" t="s">
        <v>18</v>
      </c>
      <c r="J35" s="13">
        <v>900</v>
      </c>
      <c r="K35" s="13">
        <f t="shared" si="5"/>
        <v>900</v>
      </c>
      <c r="L35" s="12">
        <f t="shared" si="6"/>
        <v>74432.899999999994</v>
      </c>
      <c r="M35" s="31" t="s">
        <v>65</v>
      </c>
      <c r="N35" s="3">
        <v>1</v>
      </c>
      <c r="O35" s="10">
        <f t="shared" si="0"/>
        <v>0</v>
      </c>
      <c r="P35" s="24" t="s">
        <v>66</v>
      </c>
      <c r="Q35" s="3"/>
    </row>
    <row r="36" spans="1:17" ht="30" customHeight="1" x14ac:dyDescent="0.35">
      <c r="A36" s="44">
        <v>44082</v>
      </c>
      <c r="B36" s="42">
        <f t="shared" si="2"/>
        <v>9</v>
      </c>
      <c r="C36" s="44" t="s">
        <v>108</v>
      </c>
      <c r="D36" s="37" t="s">
        <v>10</v>
      </c>
      <c r="E36" s="64" t="s">
        <v>16</v>
      </c>
      <c r="F36" s="65" t="s">
        <v>16</v>
      </c>
      <c r="G36" s="62" t="s">
        <v>47</v>
      </c>
      <c r="H36" s="18">
        <v>20</v>
      </c>
      <c r="I36" s="22" t="s">
        <v>18</v>
      </c>
      <c r="J36" s="13">
        <v>168</v>
      </c>
      <c r="K36" s="13">
        <f t="shared" si="5"/>
        <v>3360</v>
      </c>
      <c r="L36" s="12">
        <f t="shared" si="6"/>
        <v>77792.899999999994</v>
      </c>
      <c r="M36" s="31" t="s">
        <v>119</v>
      </c>
      <c r="N36" s="3">
        <f>4+10+6</f>
        <v>20</v>
      </c>
      <c r="O36" s="10">
        <f t="shared" si="0"/>
        <v>0</v>
      </c>
      <c r="P36" s="24" t="s">
        <v>174</v>
      </c>
      <c r="Q36" s="3"/>
    </row>
    <row r="37" spans="1:17" ht="43.5" x14ac:dyDescent="0.35">
      <c r="A37" s="44">
        <v>44082</v>
      </c>
      <c r="B37" s="42">
        <f t="shared" si="2"/>
        <v>9</v>
      </c>
      <c r="C37" s="44" t="s">
        <v>108</v>
      </c>
      <c r="D37" s="37" t="s">
        <v>10</v>
      </c>
      <c r="E37" s="64" t="s">
        <v>19</v>
      </c>
      <c r="F37" s="65" t="s">
        <v>19</v>
      </c>
      <c r="G37" s="62" t="s">
        <v>47</v>
      </c>
      <c r="H37" s="18">
        <v>20</v>
      </c>
      <c r="I37" s="22" t="s">
        <v>25</v>
      </c>
      <c r="J37" s="13">
        <v>77.5</v>
      </c>
      <c r="K37" s="13">
        <f t="shared" si="5"/>
        <v>1550</v>
      </c>
      <c r="L37" s="12">
        <f t="shared" si="6"/>
        <v>79342.899999999994</v>
      </c>
      <c r="M37" s="31" t="s">
        <v>151</v>
      </c>
      <c r="N37" s="3">
        <f>1+6+2+8+1+2</f>
        <v>20</v>
      </c>
      <c r="O37" s="10">
        <f t="shared" si="0"/>
        <v>0</v>
      </c>
      <c r="P37" s="24" t="s">
        <v>152</v>
      </c>
      <c r="Q37" s="3"/>
    </row>
    <row r="38" spans="1:17" ht="29" x14ac:dyDescent="0.35">
      <c r="A38" s="44">
        <v>44091</v>
      </c>
      <c r="B38" s="42">
        <f t="shared" si="2"/>
        <v>9</v>
      </c>
      <c r="C38" s="44" t="s">
        <v>107</v>
      </c>
      <c r="D38" s="37" t="s">
        <v>10</v>
      </c>
      <c r="E38" s="64" t="s">
        <v>29</v>
      </c>
      <c r="F38" s="65" t="s">
        <v>29</v>
      </c>
      <c r="G38" s="62" t="s">
        <v>47</v>
      </c>
      <c r="H38" s="18">
        <v>5</v>
      </c>
      <c r="I38" s="22" t="s">
        <v>0</v>
      </c>
      <c r="J38" s="13">
        <v>1122</v>
      </c>
      <c r="K38" s="13">
        <f t="shared" si="5"/>
        <v>5610</v>
      </c>
      <c r="L38" s="12">
        <f t="shared" si="6"/>
        <v>84952.9</v>
      </c>
      <c r="M38" s="31" t="s">
        <v>99</v>
      </c>
      <c r="N38" s="3">
        <f>1+4</f>
        <v>5</v>
      </c>
      <c r="O38" s="10">
        <f t="shared" ref="O38:O72" si="7">H38-N38</f>
        <v>0</v>
      </c>
      <c r="P38" s="24" t="s">
        <v>97</v>
      </c>
      <c r="Q38" s="3"/>
    </row>
    <row r="39" spans="1:17" x14ac:dyDescent="0.35">
      <c r="A39" s="44">
        <v>44091</v>
      </c>
      <c r="B39" s="42">
        <f t="shared" si="2"/>
        <v>9</v>
      </c>
      <c r="C39" s="44" t="s">
        <v>107</v>
      </c>
      <c r="D39" s="37" t="s">
        <v>10</v>
      </c>
      <c r="E39" s="64" t="s">
        <v>290</v>
      </c>
      <c r="F39" s="65" t="s">
        <v>290</v>
      </c>
      <c r="G39" s="62" t="s">
        <v>47</v>
      </c>
      <c r="H39" s="18">
        <v>1</v>
      </c>
      <c r="I39" s="22" t="s">
        <v>25</v>
      </c>
      <c r="J39" s="13">
        <v>300</v>
      </c>
      <c r="K39" s="13">
        <f t="shared" si="5"/>
        <v>300</v>
      </c>
      <c r="L39" s="12">
        <f t="shared" si="6"/>
        <v>85252.9</v>
      </c>
      <c r="M39" s="31" t="s">
        <v>70</v>
      </c>
      <c r="N39" s="3">
        <v>1</v>
      </c>
      <c r="O39" s="10">
        <f t="shared" si="7"/>
        <v>0</v>
      </c>
      <c r="P39" s="24" t="s">
        <v>71</v>
      </c>
      <c r="Q39" s="3"/>
    </row>
    <row r="40" spans="1:17" ht="43.5" x14ac:dyDescent="0.35">
      <c r="A40" s="44">
        <v>44097</v>
      </c>
      <c r="B40" s="42">
        <f t="shared" si="2"/>
        <v>9</v>
      </c>
      <c r="C40" s="18" t="s">
        <v>86</v>
      </c>
      <c r="D40" s="37" t="s">
        <v>10</v>
      </c>
      <c r="E40" s="64" t="s">
        <v>29</v>
      </c>
      <c r="F40" s="65" t="s">
        <v>29</v>
      </c>
      <c r="G40" s="62" t="s">
        <v>47</v>
      </c>
      <c r="H40" s="18">
        <v>10</v>
      </c>
      <c r="I40" s="22" t="s">
        <v>0</v>
      </c>
      <c r="J40" s="13">
        <v>1111</v>
      </c>
      <c r="K40" s="13">
        <f t="shared" si="5"/>
        <v>11110</v>
      </c>
      <c r="L40" s="12">
        <f t="shared" si="6"/>
        <v>96362.9</v>
      </c>
      <c r="M40" s="31" t="s">
        <v>117</v>
      </c>
      <c r="N40" s="3">
        <f>1+5+1+3</f>
        <v>10</v>
      </c>
      <c r="O40" s="10">
        <f t="shared" si="7"/>
        <v>0</v>
      </c>
      <c r="P40" s="24" t="s">
        <v>116</v>
      </c>
      <c r="Q40" s="3"/>
    </row>
    <row r="41" spans="1:17" ht="29" x14ac:dyDescent="0.35">
      <c r="A41" s="44">
        <v>44097</v>
      </c>
      <c r="B41" s="42">
        <f t="shared" si="2"/>
        <v>9</v>
      </c>
      <c r="C41" s="18" t="s">
        <v>86</v>
      </c>
      <c r="D41" s="37" t="s">
        <v>10</v>
      </c>
      <c r="E41" s="64" t="s">
        <v>31</v>
      </c>
      <c r="F41" s="65" t="s">
        <v>31</v>
      </c>
      <c r="G41" s="62" t="s">
        <v>47</v>
      </c>
      <c r="H41" s="18">
        <v>2</v>
      </c>
      <c r="I41" s="22" t="s">
        <v>0</v>
      </c>
      <c r="J41" s="13">
        <v>1111</v>
      </c>
      <c r="K41" s="13">
        <f t="shared" si="5"/>
        <v>2222</v>
      </c>
      <c r="L41" s="12">
        <f t="shared" si="6"/>
        <v>98584.9</v>
      </c>
      <c r="M41" s="31" t="s">
        <v>118</v>
      </c>
      <c r="N41" s="3">
        <f>1+1</f>
        <v>2</v>
      </c>
      <c r="O41" s="10">
        <f t="shared" si="7"/>
        <v>0</v>
      </c>
      <c r="P41" s="24" t="s">
        <v>115</v>
      </c>
      <c r="Q41" s="3"/>
    </row>
    <row r="42" spans="1:17" ht="29" x14ac:dyDescent="0.35">
      <c r="A42" s="44">
        <v>44097</v>
      </c>
      <c r="B42" s="42">
        <f t="shared" si="2"/>
        <v>9</v>
      </c>
      <c r="C42" s="18" t="s">
        <v>86</v>
      </c>
      <c r="D42" s="37" t="s">
        <v>10</v>
      </c>
      <c r="E42" s="48" t="s">
        <v>95</v>
      </c>
      <c r="F42" s="51" t="s">
        <v>179</v>
      </c>
      <c r="G42" s="62" t="s">
        <v>47</v>
      </c>
      <c r="H42" s="18">
        <v>6</v>
      </c>
      <c r="I42" s="22" t="s">
        <v>1</v>
      </c>
      <c r="J42" s="13">
        <v>253.8</v>
      </c>
      <c r="K42" s="13">
        <f t="shared" si="5"/>
        <v>1522.8000000000002</v>
      </c>
      <c r="L42" s="12">
        <f t="shared" si="6"/>
        <v>100107.7</v>
      </c>
      <c r="M42" s="30" t="s">
        <v>278</v>
      </c>
      <c r="N42" s="3">
        <f>1+2+2+1</f>
        <v>6</v>
      </c>
      <c r="O42" s="10">
        <f t="shared" si="7"/>
        <v>0</v>
      </c>
      <c r="P42" s="24" t="s">
        <v>279</v>
      </c>
      <c r="Q42" s="3"/>
    </row>
    <row r="43" spans="1:17" ht="43.5" x14ac:dyDescent="0.35">
      <c r="A43" s="44">
        <v>44097</v>
      </c>
      <c r="B43" s="42">
        <f t="shared" si="2"/>
        <v>9</v>
      </c>
      <c r="C43" s="18" t="s">
        <v>86</v>
      </c>
      <c r="D43" s="37" t="s">
        <v>10</v>
      </c>
      <c r="E43" s="64" t="s">
        <v>96</v>
      </c>
      <c r="F43" s="65" t="s">
        <v>182</v>
      </c>
      <c r="G43" s="62" t="s">
        <v>47</v>
      </c>
      <c r="H43" s="18">
        <v>6</v>
      </c>
      <c r="I43" s="22" t="s">
        <v>1</v>
      </c>
      <c r="J43" s="13">
        <v>253.8</v>
      </c>
      <c r="K43" s="13">
        <f t="shared" si="5"/>
        <v>1522.8000000000002</v>
      </c>
      <c r="L43" s="12">
        <f t="shared" si="6"/>
        <v>101630.5</v>
      </c>
      <c r="M43" s="30" t="s">
        <v>255</v>
      </c>
      <c r="N43" s="3">
        <f>1+3+1+1</f>
        <v>6</v>
      </c>
      <c r="O43" s="10">
        <f t="shared" si="7"/>
        <v>0</v>
      </c>
      <c r="P43" s="24" t="s">
        <v>256</v>
      </c>
      <c r="Q43" s="3"/>
    </row>
    <row r="44" spans="1:17" ht="29" x14ac:dyDescent="0.35">
      <c r="A44" s="44">
        <v>44097</v>
      </c>
      <c r="B44" s="42">
        <f t="shared" si="2"/>
        <v>9</v>
      </c>
      <c r="C44" s="18" t="s">
        <v>86</v>
      </c>
      <c r="D44" s="37" t="s">
        <v>10</v>
      </c>
      <c r="E44" s="64" t="s">
        <v>143</v>
      </c>
      <c r="F44" s="65" t="s">
        <v>143</v>
      </c>
      <c r="G44" s="62" t="s">
        <v>47</v>
      </c>
      <c r="H44" s="18">
        <v>10</v>
      </c>
      <c r="I44" s="22" t="s">
        <v>18</v>
      </c>
      <c r="J44" s="13">
        <v>168</v>
      </c>
      <c r="K44" s="13">
        <f t="shared" si="5"/>
        <v>1680</v>
      </c>
      <c r="L44" s="12">
        <f t="shared" si="6"/>
        <v>103310.5</v>
      </c>
      <c r="M44" s="31" t="s">
        <v>175</v>
      </c>
      <c r="N44" s="3">
        <f>4+6</f>
        <v>10</v>
      </c>
      <c r="O44" s="10">
        <f t="shared" si="7"/>
        <v>0</v>
      </c>
      <c r="P44" s="24" t="s">
        <v>173</v>
      </c>
      <c r="Q44" s="3"/>
    </row>
    <row r="45" spans="1:17" ht="29" x14ac:dyDescent="0.35">
      <c r="A45" s="44">
        <v>44097</v>
      </c>
      <c r="B45" s="42">
        <f t="shared" si="2"/>
        <v>9</v>
      </c>
      <c r="C45" s="18" t="s">
        <v>112</v>
      </c>
      <c r="D45" s="3" t="s">
        <v>36</v>
      </c>
      <c r="E45" s="64" t="s">
        <v>37</v>
      </c>
      <c r="F45" s="65" t="s">
        <v>37</v>
      </c>
      <c r="G45" s="62" t="s">
        <v>51</v>
      </c>
      <c r="H45" s="18">
        <v>6</v>
      </c>
      <c r="I45" s="22" t="s">
        <v>1</v>
      </c>
      <c r="J45" s="13">
        <v>192</v>
      </c>
      <c r="K45" s="13">
        <f t="shared" si="5"/>
        <v>1152</v>
      </c>
      <c r="L45" s="12">
        <f t="shared" si="6"/>
        <v>104462.5</v>
      </c>
      <c r="M45" s="31" t="s">
        <v>87</v>
      </c>
      <c r="N45" s="3">
        <v>6</v>
      </c>
      <c r="O45" s="10">
        <f t="shared" si="7"/>
        <v>0</v>
      </c>
      <c r="P45" s="24" t="s">
        <v>113</v>
      </c>
      <c r="Q45" s="3"/>
    </row>
    <row r="46" spans="1:17" ht="29" x14ac:dyDescent="0.35">
      <c r="A46" s="44">
        <v>44105</v>
      </c>
      <c r="B46" s="42">
        <f t="shared" si="2"/>
        <v>10</v>
      </c>
      <c r="C46" s="18" t="s">
        <v>150</v>
      </c>
      <c r="D46" s="3" t="s">
        <v>10</v>
      </c>
      <c r="E46" s="48" t="s">
        <v>149</v>
      </c>
      <c r="F46" s="51" t="s">
        <v>178</v>
      </c>
      <c r="G46" s="62" t="s">
        <v>47</v>
      </c>
      <c r="H46" s="18">
        <v>20</v>
      </c>
      <c r="I46" s="22" t="s">
        <v>1</v>
      </c>
      <c r="J46" s="13">
        <v>173.9</v>
      </c>
      <c r="K46" s="13">
        <f t="shared" si="5"/>
        <v>3478</v>
      </c>
      <c r="L46" s="12">
        <f t="shared" si="6"/>
        <v>107940.5</v>
      </c>
      <c r="M46" s="31" t="s">
        <v>195</v>
      </c>
      <c r="N46" s="3">
        <f>1+8+2</f>
        <v>11</v>
      </c>
      <c r="O46" s="10">
        <f t="shared" si="7"/>
        <v>9</v>
      </c>
      <c r="P46" s="24" t="s">
        <v>196</v>
      </c>
      <c r="Q46" s="3"/>
    </row>
    <row r="47" spans="1:17" ht="29" x14ac:dyDescent="0.35">
      <c r="A47" s="44">
        <v>44105</v>
      </c>
      <c r="B47" s="42">
        <f t="shared" si="2"/>
        <v>10</v>
      </c>
      <c r="C47" s="18" t="s">
        <v>150</v>
      </c>
      <c r="D47" s="3" t="s">
        <v>10</v>
      </c>
      <c r="E47" s="48" t="s">
        <v>94</v>
      </c>
      <c r="F47" s="51" t="s">
        <v>179</v>
      </c>
      <c r="G47" s="62" t="s">
        <v>47</v>
      </c>
      <c r="H47" s="18">
        <v>20</v>
      </c>
      <c r="I47" s="22" t="s">
        <v>1</v>
      </c>
      <c r="J47" s="13">
        <v>253.8</v>
      </c>
      <c r="K47" s="13">
        <f t="shared" si="5"/>
        <v>5076</v>
      </c>
      <c r="L47" s="12">
        <f t="shared" si="6"/>
        <v>113016.5</v>
      </c>
      <c r="M47" s="31" t="s">
        <v>289</v>
      </c>
      <c r="N47" s="3">
        <f>1+3</f>
        <v>4</v>
      </c>
      <c r="O47" s="10">
        <f t="shared" si="7"/>
        <v>16</v>
      </c>
      <c r="P47" s="24" t="s">
        <v>286</v>
      </c>
      <c r="Q47" s="3"/>
    </row>
    <row r="48" spans="1:17" ht="29" x14ac:dyDescent="0.35">
      <c r="A48" s="44">
        <v>44105</v>
      </c>
      <c r="B48" s="42">
        <f t="shared" si="2"/>
        <v>10</v>
      </c>
      <c r="C48" s="18" t="s">
        <v>150</v>
      </c>
      <c r="D48" s="3" t="s">
        <v>10</v>
      </c>
      <c r="E48" s="64" t="s">
        <v>148</v>
      </c>
      <c r="F48" s="65" t="s">
        <v>182</v>
      </c>
      <c r="G48" s="62" t="s">
        <v>47</v>
      </c>
      <c r="H48" s="18">
        <v>15</v>
      </c>
      <c r="I48" s="22" t="s">
        <v>1</v>
      </c>
      <c r="J48" s="13">
        <v>253.8</v>
      </c>
      <c r="K48" s="13">
        <f t="shared" si="5"/>
        <v>3807</v>
      </c>
      <c r="L48" s="12">
        <f t="shared" si="6"/>
        <v>116823.5</v>
      </c>
      <c r="M48" s="31" t="s">
        <v>258</v>
      </c>
      <c r="N48" s="3">
        <f>1+1</f>
        <v>2</v>
      </c>
      <c r="O48" s="10">
        <f t="shared" si="7"/>
        <v>13</v>
      </c>
      <c r="P48" s="24" t="s">
        <v>259</v>
      </c>
      <c r="Q48" s="3"/>
    </row>
    <row r="49" spans="1:17" ht="14.5" customHeight="1" x14ac:dyDescent="0.35">
      <c r="A49" s="44">
        <v>44109</v>
      </c>
      <c r="B49" s="42">
        <f t="shared" si="2"/>
        <v>10</v>
      </c>
      <c r="C49" s="18" t="s">
        <v>120</v>
      </c>
      <c r="D49" s="3" t="s">
        <v>10</v>
      </c>
      <c r="E49" s="64" t="s">
        <v>29</v>
      </c>
      <c r="F49" s="65" t="s">
        <v>29</v>
      </c>
      <c r="G49" s="62" t="s">
        <v>47</v>
      </c>
      <c r="H49" s="18">
        <v>10</v>
      </c>
      <c r="I49" s="22" t="s">
        <v>0</v>
      </c>
      <c r="J49" s="13">
        <v>1111</v>
      </c>
      <c r="K49" s="13">
        <f t="shared" si="5"/>
        <v>11110</v>
      </c>
      <c r="L49" s="12">
        <f t="shared" si="6"/>
        <v>127933.5</v>
      </c>
      <c r="M49" s="38" t="s">
        <v>147</v>
      </c>
      <c r="N49" s="3">
        <f>2+6+2</f>
        <v>10</v>
      </c>
      <c r="O49" s="10">
        <f t="shared" si="7"/>
        <v>0</v>
      </c>
      <c r="P49" s="24" t="s">
        <v>146</v>
      </c>
      <c r="Q49" s="3"/>
    </row>
    <row r="50" spans="1:17" ht="29" x14ac:dyDescent="0.35">
      <c r="A50" s="44">
        <v>44113</v>
      </c>
      <c r="B50" s="42">
        <f t="shared" si="2"/>
        <v>10</v>
      </c>
      <c r="C50" s="18" t="s">
        <v>123</v>
      </c>
      <c r="D50" s="3" t="s">
        <v>10</v>
      </c>
      <c r="E50" s="64" t="s">
        <v>31</v>
      </c>
      <c r="F50" s="65" t="s">
        <v>31</v>
      </c>
      <c r="G50" s="62" t="s">
        <v>47</v>
      </c>
      <c r="H50" s="18">
        <v>5</v>
      </c>
      <c r="I50" s="22" t="s">
        <v>0</v>
      </c>
      <c r="J50" s="13">
        <v>1111</v>
      </c>
      <c r="K50" s="13">
        <f t="shared" si="5"/>
        <v>5555</v>
      </c>
      <c r="L50" s="12">
        <f t="shared" si="6"/>
        <v>133488.5</v>
      </c>
      <c r="M50" s="45" t="s">
        <v>216</v>
      </c>
      <c r="N50" s="3">
        <f>1+2</f>
        <v>3</v>
      </c>
      <c r="O50" s="10">
        <f t="shared" si="7"/>
        <v>2</v>
      </c>
      <c r="P50" s="3" t="s">
        <v>215</v>
      </c>
      <c r="Q50" s="3"/>
    </row>
    <row r="51" spans="1:17" ht="72.5" x14ac:dyDescent="0.35">
      <c r="A51" s="44">
        <v>44113</v>
      </c>
      <c r="B51" s="42">
        <f t="shared" si="2"/>
        <v>10</v>
      </c>
      <c r="C51" s="18" t="s">
        <v>123</v>
      </c>
      <c r="D51" s="3" t="s">
        <v>10</v>
      </c>
      <c r="E51" s="64" t="s">
        <v>143</v>
      </c>
      <c r="F51" s="65" t="s">
        <v>143</v>
      </c>
      <c r="G51" s="62" t="s">
        <v>47</v>
      </c>
      <c r="H51" s="18">
        <v>20</v>
      </c>
      <c r="I51" s="22" t="s">
        <v>18</v>
      </c>
      <c r="J51" s="13">
        <v>168</v>
      </c>
      <c r="K51" s="13">
        <f t="shared" si="5"/>
        <v>3360</v>
      </c>
      <c r="L51" s="12">
        <f t="shared" si="6"/>
        <v>136848.5</v>
      </c>
      <c r="M51" s="31" t="s">
        <v>294</v>
      </c>
      <c r="N51" s="3">
        <f>1+1+2+2+5+2+1+2+4</f>
        <v>20</v>
      </c>
      <c r="O51" s="10">
        <f t="shared" si="7"/>
        <v>0</v>
      </c>
      <c r="P51" s="24" t="s">
        <v>293</v>
      </c>
      <c r="Q51" s="3"/>
    </row>
    <row r="52" spans="1:17" ht="58" x14ac:dyDescent="0.35">
      <c r="A52" s="44">
        <v>44113</v>
      </c>
      <c r="B52" s="42">
        <f t="shared" si="2"/>
        <v>10</v>
      </c>
      <c r="C52" s="18" t="s">
        <v>123</v>
      </c>
      <c r="D52" s="3" t="s">
        <v>10</v>
      </c>
      <c r="E52" s="68" t="s">
        <v>144</v>
      </c>
      <c r="F52" s="64" t="s">
        <v>144</v>
      </c>
      <c r="G52" s="62" t="s">
        <v>47</v>
      </c>
      <c r="H52" s="18">
        <v>20</v>
      </c>
      <c r="I52" s="22" t="s">
        <v>25</v>
      </c>
      <c r="J52" s="13">
        <v>77.5</v>
      </c>
      <c r="K52" s="13">
        <f t="shared" si="5"/>
        <v>1550</v>
      </c>
      <c r="L52" s="12">
        <f t="shared" si="6"/>
        <v>138398.5</v>
      </c>
      <c r="M52" s="31" t="s">
        <v>210</v>
      </c>
      <c r="N52" s="3">
        <f>2+6+4+1+2+1+2+2</f>
        <v>20</v>
      </c>
      <c r="O52" s="10">
        <f t="shared" si="7"/>
        <v>0</v>
      </c>
      <c r="P52" s="24" t="s">
        <v>209</v>
      </c>
      <c r="Q52" s="3"/>
    </row>
    <row r="53" spans="1:17" ht="43.5" x14ac:dyDescent="0.35">
      <c r="A53" s="44">
        <v>44113</v>
      </c>
      <c r="B53" s="42">
        <f t="shared" si="2"/>
        <v>10</v>
      </c>
      <c r="C53" s="18" t="s">
        <v>124</v>
      </c>
      <c r="D53" s="3" t="s">
        <v>10</v>
      </c>
      <c r="E53" s="64" t="s">
        <v>29</v>
      </c>
      <c r="F53" s="65" t="s">
        <v>29</v>
      </c>
      <c r="G53" s="62" t="s">
        <v>47</v>
      </c>
      <c r="H53" s="18">
        <v>10</v>
      </c>
      <c r="I53" s="22" t="s">
        <v>0</v>
      </c>
      <c r="J53" s="13">
        <v>1111</v>
      </c>
      <c r="K53" s="13">
        <f t="shared" si="5"/>
        <v>11110</v>
      </c>
      <c r="L53" s="12">
        <f t="shared" si="6"/>
        <v>149508.5</v>
      </c>
      <c r="M53" s="31" t="s">
        <v>206</v>
      </c>
      <c r="N53" s="3">
        <f>3+1+2+1+1+2</f>
        <v>10</v>
      </c>
      <c r="O53" s="10">
        <f t="shared" si="7"/>
        <v>0</v>
      </c>
      <c r="P53" s="24" t="s">
        <v>205</v>
      </c>
      <c r="Q53" s="3"/>
    </row>
    <row r="54" spans="1:17" ht="29" x14ac:dyDescent="0.35">
      <c r="A54" s="44">
        <v>44123</v>
      </c>
      <c r="B54" s="42">
        <f t="shared" si="2"/>
        <v>10</v>
      </c>
      <c r="C54" s="18" t="s">
        <v>128</v>
      </c>
      <c r="D54" s="3" t="s">
        <v>10</v>
      </c>
      <c r="E54" s="64" t="s">
        <v>145</v>
      </c>
      <c r="F54" s="65" t="s">
        <v>145</v>
      </c>
      <c r="G54" s="62" t="s">
        <v>47</v>
      </c>
      <c r="H54" s="18">
        <v>2</v>
      </c>
      <c r="I54" s="22" t="s">
        <v>18</v>
      </c>
      <c r="J54" s="13">
        <v>168</v>
      </c>
      <c r="K54" s="13">
        <f t="shared" si="5"/>
        <v>336</v>
      </c>
      <c r="L54" s="12">
        <f t="shared" si="6"/>
        <v>149844.5</v>
      </c>
      <c r="M54" s="45" t="s">
        <v>131</v>
      </c>
      <c r="N54" s="3">
        <v>2</v>
      </c>
      <c r="O54" s="10">
        <f t="shared" si="7"/>
        <v>0</v>
      </c>
      <c r="P54" s="3" t="s">
        <v>125</v>
      </c>
      <c r="Q54" s="3"/>
    </row>
    <row r="55" spans="1:17" ht="29" x14ac:dyDescent="0.35">
      <c r="A55" s="44">
        <v>44123</v>
      </c>
      <c r="B55" s="42">
        <f t="shared" si="2"/>
        <v>10</v>
      </c>
      <c r="C55" s="18" t="s">
        <v>126</v>
      </c>
      <c r="D55" s="3" t="s">
        <v>10</v>
      </c>
      <c r="E55" s="52" t="s">
        <v>254</v>
      </c>
      <c r="F55" s="70" t="s">
        <v>254</v>
      </c>
      <c r="G55" s="62" t="s">
        <v>47</v>
      </c>
      <c r="H55" s="18">
        <v>4</v>
      </c>
      <c r="I55" s="22" t="s">
        <v>221</v>
      </c>
      <c r="J55" s="13">
        <v>28</v>
      </c>
      <c r="K55" s="13">
        <f t="shared" si="5"/>
        <v>112</v>
      </c>
      <c r="L55" s="12">
        <f t="shared" si="6"/>
        <v>149956.5</v>
      </c>
      <c r="M55" s="46" t="s">
        <v>264</v>
      </c>
      <c r="N55" s="33">
        <f>1+3</f>
        <v>4</v>
      </c>
      <c r="O55" s="73">
        <f t="shared" si="7"/>
        <v>0</v>
      </c>
      <c r="P55" s="24" t="s">
        <v>265</v>
      </c>
      <c r="Q55" s="74"/>
    </row>
    <row r="56" spans="1:17" ht="58" x14ac:dyDescent="0.35">
      <c r="A56" s="44">
        <v>44123</v>
      </c>
      <c r="B56" s="42">
        <f t="shared" si="2"/>
        <v>10</v>
      </c>
      <c r="C56" s="18" t="s">
        <v>129</v>
      </c>
      <c r="D56" s="3" t="s">
        <v>10</v>
      </c>
      <c r="E56" s="64" t="s">
        <v>64</v>
      </c>
      <c r="F56" s="65" t="s">
        <v>64</v>
      </c>
      <c r="G56" s="62" t="s">
        <v>47</v>
      </c>
      <c r="H56" s="18">
        <v>10</v>
      </c>
      <c r="I56" s="22" t="s">
        <v>0</v>
      </c>
      <c r="J56" s="13">
        <v>1111</v>
      </c>
      <c r="K56" s="13">
        <f t="shared" si="5"/>
        <v>11110</v>
      </c>
      <c r="L56" s="12">
        <f t="shared" si="6"/>
        <v>161066.5</v>
      </c>
      <c r="M56" s="31" t="s">
        <v>204</v>
      </c>
      <c r="N56" s="3">
        <f>3+1+1+1+1+1+1+1</f>
        <v>10</v>
      </c>
      <c r="O56" s="10">
        <f t="shared" si="7"/>
        <v>0</v>
      </c>
      <c r="P56" s="24" t="s">
        <v>203</v>
      </c>
      <c r="Q56" s="3"/>
    </row>
    <row r="57" spans="1:17" ht="29" x14ac:dyDescent="0.35">
      <c r="A57" s="44">
        <v>44123</v>
      </c>
      <c r="B57" s="42">
        <f t="shared" si="2"/>
        <v>10</v>
      </c>
      <c r="C57" s="18" t="s">
        <v>130</v>
      </c>
      <c r="D57" s="3" t="s">
        <v>10</v>
      </c>
      <c r="E57" s="64" t="s">
        <v>142</v>
      </c>
      <c r="F57" s="65" t="s">
        <v>142</v>
      </c>
      <c r="G57" s="62" t="s">
        <v>47</v>
      </c>
      <c r="H57" s="18">
        <v>4</v>
      </c>
      <c r="I57" s="22" t="s">
        <v>18</v>
      </c>
      <c r="J57" s="13">
        <v>176</v>
      </c>
      <c r="K57" s="13">
        <f t="shared" si="5"/>
        <v>704</v>
      </c>
      <c r="L57" s="12">
        <f t="shared" si="6"/>
        <v>161770.5</v>
      </c>
      <c r="M57" s="45" t="s">
        <v>131</v>
      </c>
      <c r="N57" s="3">
        <v>4</v>
      </c>
      <c r="O57" s="10">
        <f t="shared" si="7"/>
        <v>0</v>
      </c>
      <c r="P57" s="3" t="s">
        <v>135</v>
      </c>
      <c r="Q57" s="3"/>
    </row>
    <row r="58" spans="1:17" ht="29" x14ac:dyDescent="0.35">
      <c r="A58" s="44">
        <v>44123</v>
      </c>
      <c r="B58" s="42">
        <f t="shared" si="2"/>
        <v>10</v>
      </c>
      <c r="C58" s="18" t="s">
        <v>130</v>
      </c>
      <c r="D58" s="3" t="s">
        <v>10</v>
      </c>
      <c r="E58" s="64" t="s">
        <v>141</v>
      </c>
      <c r="F58" s="65" t="s">
        <v>141</v>
      </c>
      <c r="G58" s="62" t="s">
        <v>47</v>
      </c>
      <c r="H58" s="18">
        <v>1</v>
      </c>
      <c r="I58" s="22" t="s">
        <v>18</v>
      </c>
      <c r="J58" s="13">
        <v>450</v>
      </c>
      <c r="K58" s="13">
        <f t="shared" si="5"/>
        <v>450</v>
      </c>
      <c r="L58" s="12">
        <f t="shared" si="6"/>
        <v>162220.5</v>
      </c>
      <c r="M58" s="46" t="s">
        <v>131</v>
      </c>
      <c r="N58" s="3">
        <v>1</v>
      </c>
      <c r="O58" s="10">
        <f t="shared" si="7"/>
        <v>0</v>
      </c>
      <c r="P58" s="3" t="s">
        <v>139</v>
      </c>
      <c r="Q58" s="3"/>
    </row>
    <row r="59" spans="1:17" x14ac:dyDescent="0.35">
      <c r="A59" s="44">
        <v>44123</v>
      </c>
      <c r="B59" s="42">
        <f t="shared" si="2"/>
        <v>10</v>
      </c>
      <c r="C59" s="18" t="s">
        <v>130</v>
      </c>
      <c r="D59" s="3" t="s">
        <v>160</v>
      </c>
      <c r="E59" s="64" t="s">
        <v>136</v>
      </c>
      <c r="F59" s="65" t="s">
        <v>136</v>
      </c>
      <c r="G59" s="62" t="s">
        <v>51</v>
      </c>
      <c r="H59" s="18">
        <v>1</v>
      </c>
      <c r="I59" s="22" t="s">
        <v>140</v>
      </c>
      <c r="J59" s="13">
        <v>54</v>
      </c>
      <c r="K59" s="13">
        <f t="shared" ref="K59:K60" si="8">SUM(H59*J59)</f>
        <v>54</v>
      </c>
      <c r="L59" s="12">
        <f t="shared" si="6"/>
        <v>162274.5</v>
      </c>
      <c r="M59" s="45" t="s">
        <v>131</v>
      </c>
      <c r="N59" s="3">
        <v>1</v>
      </c>
      <c r="O59" s="10">
        <f t="shared" si="7"/>
        <v>0</v>
      </c>
      <c r="P59" s="3" t="s">
        <v>139</v>
      </c>
      <c r="Q59" s="3"/>
    </row>
    <row r="60" spans="1:17" x14ac:dyDescent="0.35">
      <c r="A60" s="44">
        <v>44123</v>
      </c>
      <c r="B60" s="42">
        <f t="shared" si="2"/>
        <v>10</v>
      </c>
      <c r="C60" s="49" t="s">
        <v>177</v>
      </c>
      <c r="D60" s="3" t="s">
        <v>10</v>
      </c>
      <c r="E60" s="64" t="s">
        <v>155</v>
      </c>
      <c r="F60" s="65" t="s">
        <v>155</v>
      </c>
      <c r="G60" s="63" t="s">
        <v>47</v>
      </c>
      <c r="H60" s="18">
        <v>1</v>
      </c>
      <c r="I60" s="22" t="s">
        <v>127</v>
      </c>
      <c r="J60" s="13">
        <v>90</v>
      </c>
      <c r="K60" s="13">
        <f t="shared" si="8"/>
        <v>90</v>
      </c>
      <c r="L60" s="12">
        <f t="shared" si="6"/>
        <v>162364.5</v>
      </c>
      <c r="M60" s="45" t="s">
        <v>156</v>
      </c>
      <c r="N60" s="3">
        <v>1</v>
      </c>
      <c r="O60" s="10">
        <f t="shared" si="7"/>
        <v>0</v>
      </c>
      <c r="P60" s="3" t="s">
        <v>157</v>
      </c>
      <c r="Q60" s="3"/>
    </row>
    <row r="61" spans="1:17" x14ac:dyDescent="0.35">
      <c r="A61" s="44">
        <v>44145</v>
      </c>
      <c r="B61" s="42">
        <f t="shared" si="2"/>
        <v>11</v>
      </c>
      <c r="C61" s="18" t="s">
        <v>161</v>
      </c>
      <c r="D61" s="3" t="s">
        <v>10</v>
      </c>
      <c r="E61" s="64" t="s">
        <v>29</v>
      </c>
      <c r="F61" s="65" t="s">
        <v>29</v>
      </c>
      <c r="G61" s="62" t="s">
        <v>47</v>
      </c>
      <c r="H61" s="18">
        <v>5</v>
      </c>
      <c r="I61" s="22" t="s">
        <v>0</v>
      </c>
      <c r="J61" s="13">
        <v>1199</v>
      </c>
      <c r="K61" s="13">
        <f t="shared" si="5"/>
        <v>5995</v>
      </c>
      <c r="L61" s="12">
        <f t="shared" si="6"/>
        <v>168359.5</v>
      </c>
      <c r="M61" s="45" t="s">
        <v>217</v>
      </c>
      <c r="N61" s="3">
        <f>3+2</f>
        <v>5</v>
      </c>
      <c r="O61" s="10">
        <f t="shared" si="7"/>
        <v>0</v>
      </c>
      <c r="P61" s="3" t="s">
        <v>218</v>
      </c>
      <c r="Q61" s="3"/>
    </row>
    <row r="62" spans="1:17" ht="43.5" x14ac:dyDescent="0.35">
      <c r="A62" s="44">
        <v>44145</v>
      </c>
      <c r="B62" s="42">
        <f t="shared" si="2"/>
        <v>11</v>
      </c>
      <c r="C62" s="18" t="s">
        <v>162</v>
      </c>
      <c r="D62" s="3" t="s">
        <v>10</v>
      </c>
      <c r="E62" s="64" t="s">
        <v>19</v>
      </c>
      <c r="F62" s="65" t="s">
        <v>19</v>
      </c>
      <c r="G62" s="62" t="s">
        <v>47</v>
      </c>
      <c r="H62" s="18">
        <v>20</v>
      </c>
      <c r="I62" s="22" t="s">
        <v>25</v>
      </c>
      <c r="J62" s="13">
        <v>77.5</v>
      </c>
      <c r="K62" s="13">
        <f t="shared" si="5"/>
        <v>1550</v>
      </c>
      <c r="L62" s="12">
        <f t="shared" si="6"/>
        <v>169909.5</v>
      </c>
      <c r="M62" s="31" t="s">
        <v>272</v>
      </c>
      <c r="N62" s="3">
        <f>6+2+1+2+6+3</f>
        <v>20</v>
      </c>
      <c r="O62" s="10">
        <f t="shared" si="7"/>
        <v>0</v>
      </c>
      <c r="P62" s="24" t="s">
        <v>273</v>
      </c>
      <c r="Q62" s="24" t="s">
        <v>266</v>
      </c>
    </row>
    <row r="63" spans="1:17" ht="29" x14ac:dyDescent="0.35">
      <c r="A63" s="44">
        <v>44154</v>
      </c>
      <c r="B63" s="43">
        <f t="shared" si="2"/>
        <v>11</v>
      </c>
      <c r="C63" s="18" t="s">
        <v>176</v>
      </c>
      <c r="D63" s="3" t="s">
        <v>10</v>
      </c>
      <c r="E63" s="64" t="s">
        <v>29</v>
      </c>
      <c r="F63" s="65" t="s">
        <v>29</v>
      </c>
      <c r="G63" s="62" t="s">
        <v>47</v>
      </c>
      <c r="H63" s="18">
        <v>5</v>
      </c>
      <c r="I63" s="22" t="s">
        <v>0</v>
      </c>
      <c r="J63" s="13">
        <v>1199</v>
      </c>
      <c r="K63" s="13">
        <f t="shared" si="5"/>
        <v>5995</v>
      </c>
      <c r="L63" s="12">
        <f t="shared" si="6"/>
        <v>175904.5</v>
      </c>
      <c r="M63" s="30" t="s">
        <v>288</v>
      </c>
      <c r="N63" s="3">
        <f>3+1+1</f>
        <v>5</v>
      </c>
      <c r="O63" s="10">
        <f t="shared" si="7"/>
        <v>0</v>
      </c>
      <c r="P63" s="24" t="s">
        <v>284</v>
      </c>
      <c r="Q63" s="3"/>
    </row>
    <row r="64" spans="1:17" x14ac:dyDescent="0.35">
      <c r="A64" s="44">
        <v>44155</v>
      </c>
      <c r="B64" s="43">
        <f t="shared" si="2"/>
        <v>11</v>
      </c>
      <c r="C64" s="49" t="s">
        <v>177</v>
      </c>
      <c r="D64" s="3" t="s">
        <v>10</v>
      </c>
      <c r="E64" s="64" t="s">
        <v>63</v>
      </c>
      <c r="F64" s="65" t="s">
        <v>63</v>
      </c>
      <c r="G64" s="63" t="s">
        <v>47</v>
      </c>
      <c r="H64" s="18">
        <v>1</v>
      </c>
      <c r="I64" s="4" t="s">
        <v>18</v>
      </c>
      <c r="J64" s="13">
        <v>345</v>
      </c>
      <c r="K64" s="13">
        <f t="shared" si="5"/>
        <v>345</v>
      </c>
      <c r="L64" s="12">
        <f t="shared" si="6"/>
        <v>176249.5</v>
      </c>
      <c r="M64" s="46" t="s">
        <v>165</v>
      </c>
      <c r="N64" s="3">
        <v>1</v>
      </c>
      <c r="O64" s="10">
        <f t="shared" si="7"/>
        <v>0</v>
      </c>
      <c r="P64" s="3" t="s">
        <v>166</v>
      </c>
      <c r="Q64" s="3"/>
    </row>
    <row r="65" spans="1:17" ht="29" x14ac:dyDescent="0.35">
      <c r="A65" s="44">
        <v>44159</v>
      </c>
      <c r="B65" s="42">
        <f t="shared" ref="B65:B86" si="9">MONTH(A65)</f>
        <v>11</v>
      </c>
      <c r="C65" s="18" t="s">
        <v>163</v>
      </c>
      <c r="D65" s="3" t="s">
        <v>36</v>
      </c>
      <c r="E65" s="64" t="s">
        <v>37</v>
      </c>
      <c r="F65" s="65" t="s">
        <v>37</v>
      </c>
      <c r="G65" s="62" t="s">
        <v>51</v>
      </c>
      <c r="H65" s="18">
        <v>10</v>
      </c>
      <c r="I65" s="22" t="s">
        <v>1</v>
      </c>
      <c r="J65" s="13">
        <v>212</v>
      </c>
      <c r="K65" s="13">
        <f t="shared" si="5"/>
        <v>2120</v>
      </c>
      <c r="L65" s="12">
        <f t="shared" si="6"/>
        <v>178369.5</v>
      </c>
      <c r="M65" s="31" t="s">
        <v>268</v>
      </c>
      <c r="N65" s="3">
        <f>2+1+1</f>
        <v>4</v>
      </c>
      <c r="O65" s="10">
        <f>H65-N65</f>
        <v>6</v>
      </c>
      <c r="P65" s="24" t="s">
        <v>267</v>
      </c>
      <c r="Q65" s="3"/>
    </row>
    <row r="66" spans="1:17" ht="29" x14ac:dyDescent="0.35">
      <c r="A66" s="44">
        <v>44160</v>
      </c>
      <c r="B66" s="43">
        <f t="shared" si="9"/>
        <v>11</v>
      </c>
      <c r="C66" s="18" t="s">
        <v>199</v>
      </c>
      <c r="D66" s="3" t="s">
        <v>10</v>
      </c>
      <c r="E66" s="48" t="s">
        <v>197</v>
      </c>
      <c r="F66" s="51" t="s">
        <v>198</v>
      </c>
      <c r="G66" s="62" t="s">
        <v>47</v>
      </c>
      <c r="H66" s="18">
        <v>20</v>
      </c>
      <c r="I66" s="22" t="s">
        <v>1</v>
      </c>
      <c r="J66" s="13">
        <v>168</v>
      </c>
      <c r="K66" s="13">
        <f t="shared" si="5"/>
        <v>3360</v>
      </c>
      <c r="L66" s="12">
        <f t="shared" si="6"/>
        <v>181729.5</v>
      </c>
      <c r="M66" s="31" t="s">
        <v>260</v>
      </c>
      <c r="N66" s="3">
        <f>4+4+8+4</f>
        <v>20</v>
      </c>
      <c r="O66" s="10">
        <f>H66-N66</f>
        <v>0</v>
      </c>
      <c r="P66" s="24" t="s">
        <v>261</v>
      </c>
      <c r="Q66" s="3"/>
    </row>
    <row r="67" spans="1:17" ht="43.5" x14ac:dyDescent="0.35">
      <c r="A67" s="44">
        <v>44160</v>
      </c>
      <c r="B67" s="43">
        <f t="shared" si="9"/>
        <v>11</v>
      </c>
      <c r="C67" s="18" t="s">
        <v>199</v>
      </c>
      <c r="D67" s="3" t="s">
        <v>10</v>
      </c>
      <c r="E67" s="64" t="s">
        <v>200</v>
      </c>
      <c r="F67" s="65" t="s">
        <v>200</v>
      </c>
      <c r="G67" s="62" t="s">
        <v>47</v>
      </c>
      <c r="H67" s="18">
        <v>3</v>
      </c>
      <c r="I67" s="22" t="s">
        <v>30</v>
      </c>
      <c r="J67" s="13">
        <v>297</v>
      </c>
      <c r="K67" s="13">
        <f t="shared" si="5"/>
        <v>891</v>
      </c>
      <c r="L67" s="12">
        <f t="shared" si="6"/>
        <v>182620.5</v>
      </c>
      <c r="M67" s="46" t="s">
        <v>201</v>
      </c>
      <c r="N67" s="3">
        <v>3</v>
      </c>
      <c r="O67" s="10">
        <f t="shared" si="7"/>
        <v>0</v>
      </c>
      <c r="P67" s="3" t="s">
        <v>202</v>
      </c>
      <c r="Q67" s="3"/>
    </row>
    <row r="68" spans="1:17" ht="72.5" x14ac:dyDescent="0.35">
      <c r="A68" s="44">
        <v>44166</v>
      </c>
      <c r="B68" s="43">
        <f t="shared" si="9"/>
        <v>12</v>
      </c>
      <c r="C68" s="58" t="s">
        <v>211</v>
      </c>
      <c r="D68" s="3" t="s">
        <v>10</v>
      </c>
      <c r="E68" s="64" t="s">
        <v>64</v>
      </c>
      <c r="F68" s="65" t="s">
        <v>64</v>
      </c>
      <c r="G68" s="57" t="s">
        <v>47</v>
      </c>
      <c r="H68" s="18">
        <v>20</v>
      </c>
      <c r="I68" s="4" t="s">
        <v>30</v>
      </c>
      <c r="J68" s="13">
        <v>1452</v>
      </c>
      <c r="K68" s="13">
        <f t="shared" si="5"/>
        <v>29040</v>
      </c>
      <c r="L68" s="12">
        <f t="shared" si="6"/>
        <v>211660.5</v>
      </c>
      <c r="M68" s="31" t="s">
        <v>283</v>
      </c>
      <c r="N68" s="3">
        <f>1+3+3+1+5+2+1+1+1</f>
        <v>18</v>
      </c>
      <c r="O68" s="10">
        <f>H68-N68</f>
        <v>2</v>
      </c>
      <c r="P68" s="24" t="s">
        <v>282</v>
      </c>
      <c r="Q68" s="3"/>
    </row>
    <row r="69" spans="1:17" ht="43.5" x14ac:dyDescent="0.35">
      <c r="A69" s="44">
        <v>44167</v>
      </c>
      <c r="B69" s="43">
        <f t="shared" si="9"/>
        <v>12</v>
      </c>
      <c r="C69" s="58" t="s">
        <v>299</v>
      </c>
      <c r="D69" s="3" t="s">
        <v>10</v>
      </c>
      <c r="E69" s="64" t="s">
        <v>28</v>
      </c>
      <c r="F69" s="65" t="s">
        <v>28</v>
      </c>
      <c r="G69" s="57" t="s">
        <v>47</v>
      </c>
      <c r="H69" s="18">
        <v>40</v>
      </c>
      <c r="I69" s="4" t="s">
        <v>30</v>
      </c>
      <c r="J69" s="13">
        <v>25</v>
      </c>
      <c r="K69" s="13">
        <f t="shared" si="5"/>
        <v>1000</v>
      </c>
      <c r="L69" s="12">
        <f t="shared" si="6"/>
        <v>212660.5</v>
      </c>
      <c r="M69" s="31" t="s">
        <v>262</v>
      </c>
      <c r="N69" s="3">
        <f>5+10+5+5+10</f>
        <v>35</v>
      </c>
      <c r="O69" s="10">
        <f t="shared" si="7"/>
        <v>5</v>
      </c>
      <c r="P69" s="24" t="s">
        <v>263</v>
      </c>
      <c r="Q69" s="3"/>
    </row>
    <row r="70" spans="1:17" ht="29" x14ac:dyDescent="0.35">
      <c r="A70" s="44">
        <v>44180</v>
      </c>
      <c r="B70" s="43">
        <f t="shared" si="9"/>
        <v>12</v>
      </c>
      <c r="C70" s="58" t="s">
        <v>300</v>
      </c>
      <c r="D70" s="3" t="s">
        <v>10</v>
      </c>
      <c r="E70" s="64" t="s">
        <v>142</v>
      </c>
      <c r="F70" s="64" t="s">
        <v>142</v>
      </c>
      <c r="G70" s="62" t="s">
        <v>51</v>
      </c>
      <c r="H70" s="18">
        <v>2</v>
      </c>
      <c r="I70" s="22" t="s">
        <v>18</v>
      </c>
      <c r="J70" s="13">
        <v>204</v>
      </c>
      <c r="K70" s="13">
        <f t="shared" si="5"/>
        <v>408</v>
      </c>
      <c r="L70" s="12">
        <f t="shared" si="6"/>
        <v>213068.5</v>
      </c>
      <c r="M70" s="45" t="s">
        <v>213</v>
      </c>
      <c r="N70" s="3">
        <v>2</v>
      </c>
      <c r="O70" s="10">
        <f t="shared" si="7"/>
        <v>0</v>
      </c>
      <c r="P70" s="3" t="s">
        <v>214</v>
      </c>
      <c r="Q70" s="3"/>
    </row>
    <row r="71" spans="1:17" x14ac:dyDescent="0.35">
      <c r="A71" s="44">
        <v>44188</v>
      </c>
      <c r="B71" s="43">
        <f t="shared" si="9"/>
        <v>12</v>
      </c>
      <c r="C71" s="18" t="s">
        <v>242</v>
      </c>
      <c r="D71" s="3" t="s">
        <v>36</v>
      </c>
      <c r="E71" s="64" t="s">
        <v>243</v>
      </c>
      <c r="F71" s="64" t="s">
        <v>243</v>
      </c>
      <c r="G71" s="62" t="s">
        <v>51</v>
      </c>
      <c r="H71" s="18">
        <v>4</v>
      </c>
      <c r="I71" s="22" t="s">
        <v>221</v>
      </c>
      <c r="J71" s="13">
        <v>35</v>
      </c>
      <c r="K71" s="13">
        <f t="shared" si="5"/>
        <v>140</v>
      </c>
      <c r="L71" s="12">
        <f t="shared" si="6"/>
        <v>213208.5</v>
      </c>
      <c r="M71" s="72" t="s">
        <v>131</v>
      </c>
      <c r="N71" s="33">
        <v>4</v>
      </c>
      <c r="O71" s="73">
        <f>H71-N71</f>
        <v>0</v>
      </c>
      <c r="P71" s="3" t="s">
        <v>132</v>
      </c>
      <c r="Q71" s="33"/>
    </row>
    <row r="72" spans="1:17" ht="29" x14ac:dyDescent="0.35">
      <c r="A72" s="44">
        <v>44202</v>
      </c>
      <c r="B72" s="43">
        <f t="shared" si="9"/>
        <v>1</v>
      </c>
      <c r="C72" s="81" t="s">
        <v>301</v>
      </c>
      <c r="D72" s="3" t="s">
        <v>10</v>
      </c>
      <c r="E72" s="64" t="s">
        <v>219</v>
      </c>
      <c r="F72" s="64" t="s">
        <v>219</v>
      </c>
      <c r="G72" s="62" t="s">
        <v>47</v>
      </c>
      <c r="H72" s="18">
        <v>2</v>
      </c>
      <c r="I72" s="22" t="s">
        <v>18</v>
      </c>
      <c r="J72" s="13">
        <v>594</v>
      </c>
      <c r="K72" s="13">
        <f t="shared" si="5"/>
        <v>1188</v>
      </c>
      <c r="L72" s="12">
        <f t="shared" si="6"/>
        <v>214396.5</v>
      </c>
      <c r="M72" s="45" t="s">
        <v>224</v>
      </c>
      <c r="N72" s="3">
        <v>2</v>
      </c>
      <c r="O72" s="10">
        <f t="shared" si="7"/>
        <v>0</v>
      </c>
      <c r="P72" s="3" t="s">
        <v>232</v>
      </c>
      <c r="Q72" s="3"/>
    </row>
    <row r="73" spans="1:17" x14ac:dyDescent="0.35">
      <c r="A73" s="44">
        <v>44202</v>
      </c>
      <c r="B73" s="43">
        <f t="shared" si="9"/>
        <v>1</v>
      </c>
      <c r="C73" s="58" t="s">
        <v>302</v>
      </c>
      <c r="D73" s="3" t="s">
        <v>10</v>
      </c>
      <c r="E73" s="64" t="s">
        <v>220</v>
      </c>
      <c r="F73" s="64" t="s">
        <v>220</v>
      </c>
      <c r="G73" s="62" t="s">
        <v>47</v>
      </c>
      <c r="H73" s="18">
        <v>2</v>
      </c>
      <c r="I73" s="4" t="s">
        <v>0</v>
      </c>
      <c r="J73" s="13">
        <v>2600</v>
      </c>
      <c r="K73" s="13">
        <f t="shared" si="5"/>
        <v>5200</v>
      </c>
      <c r="L73" s="12">
        <f t="shared" si="6"/>
        <v>219596.5</v>
      </c>
      <c r="M73" s="45" t="s">
        <v>225</v>
      </c>
      <c r="N73" s="3">
        <v>2</v>
      </c>
      <c r="O73" s="10">
        <f t="shared" ref="O73:O95" si="10">H73-N73</f>
        <v>0</v>
      </c>
      <c r="P73" s="3" t="s">
        <v>232</v>
      </c>
      <c r="Q73" s="3"/>
    </row>
    <row r="74" spans="1:17" ht="29" x14ac:dyDescent="0.35">
      <c r="A74" s="44">
        <v>44202</v>
      </c>
      <c r="B74" s="43">
        <f t="shared" si="9"/>
        <v>1</v>
      </c>
      <c r="C74" s="58" t="s">
        <v>302</v>
      </c>
      <c r="D74" s="3" t="s">
        <v>10</v>
      </c>
      <c r="E74" s="64" t="s">
        <v>235</v>
      </c>
      <c r="F74" s="64" t="s">
        <v>235</v>
      </c>
      <c r="G74" s="62" t="s">
        <v>47</v>
      </c>
      <c r="H74" s="18">
        <v>1</v>
      </c>
      <c r="I74" s="4" t="s">
        <v>127</v>
      </c>
      <c r="J74" s="13">
        <v>110</v>
      </c>
      <c r="K74" s="13">
        <f t="shared" si="5"/>
        <v>110</v>
      </c>
      <c r="L74" s="12">
        <f t="shared" si="6"/>
        <v>219706.5</v>
      </c>
      <c r="M74" s="45" t="s">
        <v>226</v>
      </c>
      <c r="N74" s="3">
        <v>1</v>
      </c>
      <c r="O74" s="10">
        <f t="shared" si="10"/>
        <v>0</v>
      </c>
      <c r="P74" s="3" t="s">
        <v>233</v>
      </c>
      <c r="Q74" s="3"/>
    </row>
    <row r="75" spans="1:17" x14ac:dyDescent="0.35">
      <c r="A75" s="44">
        <v>44202</v>
      </c>
      <c r="B75" s="43">
        <f t="shared" si="9"/>
        <v>1</v>
      </c>
      <c r="C75" s="58" t="s">
        <v>302</v>
      </c>
      <c r="D75" s="3" t="s">
        <v>10</v>
      </c>
      <c r="E75" s="64" t="s">
        <v>236</v>
      </c>
      <c r="F75" s="64" t="s">
        <v>241</v>
      </c>
      <c r="G75" s="62" t="s">
        <v>47</v>
      </c>
      <c r="H75" s="18">
        <v>1</v>
      </c>
      <c r="I75" s="4" t="s">
        <v>221</v>
      </c>
      <c r="J75" s="13">
        <v>290</v>
      </c>
      <c r="K75" s="13">
        <f t="shared" si="5"/>
        <v>290</v>
      </c>
      <c r="L75" s="12">
        <f t="shared" si="6"/>
        <v>219996.5</v>
      </c>
      <c r="M75" s="45" t="s">
        <v>227</v>
      </c>
      <c r="N75" s="3">
        <v>1</v>
      </c>
      <c r="O75" s="10">
        <f t="shared" si="10"/>
        <v>0</v>
      </c>
      <c r="P75" s="3" t="s">
        <v>233</v>
      </c>
      <c r="Q75" s="3"/>
    </row>
    <row r="76" spans="1:17" ht="29" x14ac:dyDescent="0.35">
      <c r="A76" s="44">
        <v>44202</v>
      </c>
      <c r="B76" s="43">
        <f t="shared" si="9"/>
        <v>1</v>
      </c>
      <c r="C76" s="58" t="s">
        <v>302</v>
      </c>
      <c r="D76" s="3" t="s">
        <v>10</v>
      </c>
      <c r="E76" s="64" t="s">
        <v>237</v>
      </c>
      <c r="F76" s="64" t="s">
        <v>237</v>
      </c>
      <c r="G76" s="62" t="s">
        <v>47</v>
      </c>
      <c r="H76" s="18">
        <v>1</v>
      </c>
      <c r="I76" s="4" t="s">
        <v>127</v>
      </c>
      <c r="J76" s="13">
        <v>150</v>
      </c>
      <c r="K76" s="13">
        <f t="shared" si="5"/>
        <v>150</v>
      </c>
      <c r="L76" s="12">
        <f t="shared" si="6"/>
        <v>220146.5</v>
      </c>
      <c r="M76" s="45" t="s">
        <v>228</v>
      </c>
      <c r="N76" s="3">
        <v>1</v>
      </c>
      <c r="O76" s="10">
        <f t="shared" si="10"/>
        <v>0</v>
      </c>
      <c r="P76" s="3" t="s">
        <v>233</v>
      </c>
      <c r="Q76" s="3"/>
    </row>
    <row r="77" spans="1:17" x14ac:dyDescent="0.35">
      <c r="A77" s="44">
        <v>44202</v>
      </c>
      <c r="B77" s="43">
        <f t="shared" si="9"/>
        <v>1</v>
      </c>
      <c r="C77" s="58" t="s">
        <v>302</v>
      </c>
      <c r="D77" s="3" t="s">
        <v>10</v>
      </c>
      <c r="E77" s="64" t="s">
        <v>238</v>
      </c>
      <c r="F77" s="64" t="s">
        <v>238</v>
      </c>
      <c r="G77" s="62" t="s">
        <v>47</v>
      </c>
      <c r="H77" s="18">
        <v>3</v>
      </c>
      <c r="I77" s="4" t="s">
        <v>222</v>
      </c>
      <c r="J77" s="13">
        <v>38</v>
      </c>
      <c r="K77" s="13">
        <f t="shared" si="5"/>
        <v>114</v>
      </c>
      <c r="L77" s="12">
        <f t="shared" si="6"/>
        <v>220260.5</v>
      </c>
      <c r="M77" s="45" t="s">
        <v>229</v>
      </c>
      <c r="N77" s="3">
        <v>3</v>
      </c>
      <c r="O77" s="10">
        <f t="shared" si="10"/>
        <v>0</v>
      </c>
      <c r="P77" s="3" t="s">
        <v>234</v>
      </c>
      <c r="Q77" s="3"/>
    </row>
    <row r="78" spans="1:17" ht="29" x14ac:dyDescent="0.35">
      <c r="A78" s="44">
        <v>44202</v>
      </c>
      <c r="B78" s="43">
        <f t="shared" si="9"/>
        <v>1</v>
      </c>
      <c r="C78" s="58" t="s">
        <v>302</v>
      </c>
      <c r="D78" s="3" t="s">
        <v>10</v>
      </c>
      <c r="E78" s="64" t="s">
        <v>239</v>
      </c>
      <c r="F78" s="64" t="s">
        <v>239</v>
      </c>
      <c r="G78" s="62" t="s">
        <v>47</v>
      </c>
      <c r="H78" s="18">
        <v>1</v>
      </c>
      <c r="I78" s="4" t="s">
        <v>223</v>
      </c>
      <c r="J78" s="13">
        <v>290</v>
      </c>
      <c r="K78" s="13">
        <f t="shared" si="5"/>
        <v>290</v>
      </c>
      <c r="L78" s="12">
        <f t="shared" si="6"/>
        <v>220550.5</v>
      </c>
      <c r="M78" s="45" t="s">
        <v>230</v>
      </c>
      <c r="N78" s="3">
        <v>1</v>
      </c>
      <c r="O78" s="10">
        <f t="shared" si="10"/>
        <v>0</v>
      </c>
      <c r="P78" s="3" t="s">
        <v>233</v>
      </c>
      <c r="Q78" s="3"/>
    </row>
    <row r="79" spans="1:17" x14ac:dyDescent="0.35">
      <c r="A79" s="44">
        <v>44202</v>
      </c>
      <c r="B79" s="43">
        <f t="shared" si="9"/>
        <v>1</v>
      </c>
      <c r="C79" s="58" t="s">
        <v>302</v>
      </c>
      <c r="D79" s="3" t="s">
        <v>10</v>
      </c>
      <c r="E79" s="64" t="s">
        <v>240</v>
      </c>
      <c r="F79" s="64" t="s">
        <v>240</v>
      </c>
      <c r="G79" s="62" t="s">
        <v>47</v>
      </c>
      <c r="H79" s="18">
        <v>1</v>
      </c>
      <c r="I79" s="4" t="s">
        <v>25</v>
      </c>
      <c r="J79" s="13">
        <v>240</v>
      </c>
      <c r="K79" s="13">
        <f t="shared" si="5"/>
        <v>240</v>
      </c>
      <c r="L79" s="12">
        <f t="shared" si="6"/>
        <v>220790.5</v>
      </c>
      <c r="M79" s="45" t="s">
        <v>231</v>
      </c>
      <c r="N79" s="3">
        <v>1</v>
      </c>
      <c r="O79" s="10">
        <f t="shared" si="10"/>
        <v>0</v>
      </c>
      <c r="P79" s="3" t="s">
        <v>233</v>
      </c>
      <c r="Q79" s="3"/>
    </row>
    <row r="80" spans="1:17" ht="29" x14ac:dyDescent="0.35">
      <c r="A80" s="44">
        <v>44202</v>
      </c>
      <c r="B80" s="43">
        <f t="shared" si="9"/>
        <v>1</v>
      </c>
      <c r="C80" s="58" t="s">
        <v>304</v>
      </c>
      <c r="D80" s="3" t="s">
        <v>10</v>
      </c>
      <c r="E80" s="48" t="s">
        <v>197</v>
      </c>
      <c r="F80" s="51" t="s">
        <v>198</v>
      </c>
      <c r="G80" s="62" t="s">
        <v>47</v>
      </c>
      <c r="H80" s="18">
        <v>32</v>
      </c>
      <c r="I80" s="22" t="s">
        <v>1</v>
      </c>
      <c r="J80" s="13">
        <v>186</v>
      </c>
      <c r="K80" s="13">
        <f t="shared" si="5"/>
        <v>5952</v>
      </c>
      <c r="L80" s="12">
        <f t="shared" si="6"/>
        <v>226742.5</v>
      </c>
      <c r="M80" s="45" t="s">
        <v>280</v>
      </c>
      <c r="N80" s="3">
        <f>8+5+1</f>
        <v>14</v>
      </c>
      <c r="O80" s="10">
        <f>H80-N80</f>
        <v>18</v>
      </c>
      <c r="P80" s="24" t="s">
        <v>281</v>
      </c>
      <c r="Q80" s="3"/>
    </row>
    <row r="81" spans="1:17" ht="31" x14ac:dyDescent="0.35">
      <c r="A81" s="44">
        <v>44203</v>
      </c>
      <c r="B81" s="43">
        <f t="shared" si="9"/>
        <v>1</v>
      </c>
      <c r="C81" s="58" t="s">
        <v>303</v>
      </c>
      <c r="D81" s="3" t="s">
        <v>10</v>
      </c>
      <c r="E81" s="64" t="s">
        <v>244</v>
      </c>
      <c r="F81" s="71" t="s">
        <v>246</v>
      </c>
      <c r="G81" s="62" t="s">
        <v>51</v>
      </c>
      <c r="H81" s="18">
        <v>16</v>
      </c>
      <c r="I81" s="22" t="s">
        <v>249</v>
      </c>
      <c r="J81" s="13">
        <v>120</v>
      </c>
      <c r="K81" s="13">
        <f t="shared" si="5"/>
        <v>1920</v>
      </c>
      <c r="L81" s="12">
        <f t="shared" si="6"/>
        <v>228662.5</v>
      </c>
      <c r="M81" s="46" t="s">
        <v>250</v>
      </c>
      <c r="N81" s="3">
        <v>6</v>
      </c>
      <c r="O81" s="10">
        <f t="shared" si="10"/>
        <v>10</v>
      </c>
      <c r="P81" s="3" t="s">
        <v>248</v>
      </c>
      <c r="Q81" s="3" t="s">
        <v>247</v>
      </c>
    </row>
    <row r="82" spans="1:17" ht="15.5" x14ac:dyDescent="0.35">
      <c r="A82" s="44">
        <v>44203</v>
      </c>
      <c r="B82" s="43">
        <f t="shared" si="9"/>
        <v>1</v>
      </c>
      <c r="C82" s="58" t="s">
        <v>303</v>
      </c>
      <c r="D82" s="3" t="s">
        <v>10</v>
      </c>
      <c r="E82" s="64" t="s">
        <v>245</v>
      </c>
      <c r="F82" s="71" t="s">
        <v>245</v>
      </c>
      <c r="G82" s="62" t="s">
        <v>51</v>
      </c>
      <c r="H82" s="18">
        <v>1</v>
      </c>
      <c r="I82" s="22" t="s">
        <v>222</v>
      </c>
      <c r="J82" s="13">
        <v>39</v>
      </c>
      <c r="K82" s="13">
        <f t="shared" si="5"/>
        <v>39</v>
      </c>
      <c r="L82" s="12">
        <f t="shared" si="6"/>
        <v>228701.5</v>
      </c>
      <c r="M82" s="45" t="s">
        <v>251</v>
      </c>
      <c r="N82" s="3">
        <v>1</v>
      </c>
      <c r="O82" s="10">
        <f t="shared" si="10"/>
        <v>0</v>
      </c>
      <c r="P82" s="3" t="s">
        <v>252</v>
      </c>
      <c r="Q82" s="3"/>
    </row>
    <row r="83" spans="1:17" ht="29" x14ac:dyDescent="0.35">
      <c r="A83" s="44">
        <v>44214</v>
      </c>
      <c r="B83" s="43">
        <f t="shared" si="9"/>
        <v>1</v>
      </c>
      <c r="C83" s="58" t="s">
        <v>305</v>
      </c>
      <c r="D83" s="3" t="s">
        <v>10</v>
      </c>
      <c r="E83" s="64" t="s">
        <v>254</v>
      </c>
      <c r="F83" s="65" t="s">
        <v>254</v>
      </c>
      <c r="G83" s="62" t="s">
        <v>47</v>
      </c>
      <c r="H83" s="18">
        <v>12</v>
      </c>
      <c r="I83" s="22" t="s">
        <v>221</v>
      </c>
      <c r="J83" s="13">
        <v>28</v>
      </c>
      <c r="K83" s="13">
        <f t="shared" ref="K83:K92" si="11">SUM(H83*J83)</f>
        <v>336</v>
      </c>
      <c r="L83" s="12">
        <f t="shared" si="6"/>
        <v>229037.5</v>
      </c>
      <c r="M83" s="45" t="s">
        <v>269</v>
      </c>
      <c r="N83" s="3">
        <f>2+4</f>
        <v>6</v>
      </c>
      <c r="O83" s="10">
        <f t="shared" si="10"/>
        <v>6</v>
      </c>
      <c r="P83" s="3" t="s">
        <v>275</v>
      </c>
      <c r="Q83" s="3"/>
    </row>
    <row r="84" spans="1:17" ht="29" x14ac:dyDescent="0.35">
      <c r="A84" s="44">
        <v>44214</v>
      </c>
      <c r="B84" s="77">
        <f t="shared" si="9"/>
        <v>1</v>
      </c>
      <c r="C84" s="18" t="s">
        <v>305</v>
      </c>
      <c r="D84" s="3" t="s">
        <v>10</v>
      </c>
      <c r="E84" s="64" t="s">
        <v>235</v>
      </c>
      <c r="F84" s="64" t="s">
        <v>235</v>
      </c>
      <c r="G84" s="3" t="s">
        <v>47</v>
      </c>
      <c r="H84" s="18">
        <v>1</v>
      </c>
      <c r="I84" s="33" t="s">
        <v>127</v>
      </c>
      <c r="J84" s="13">
        <v>110</v>
      </c>
      <c r="K84" s="13">
        <f t="shared" si="11"/>
        <v>110</v>
      </c>
      <c r="L84" s="8">
        <f t="shared" ref="L84:L97" si="12">SUM(L83+K84)</f>
        <v>229147.5</v>
      </c>
      <c r="M84" s="79" t="s">
        <v>257</v>
      </c>
      <c r="N84" s="3">
        <v>1</v>
      </c>
      <c r="O84" s="76">
        <f t="shared" si="10"/>
        <v>0</v>
      </c>
      <c r="P84" s="3" t="s">
        <v>252</v>
      </c>
      <c r="Q84" s="3"/>
    </row>
    <row r="85" spans="1:17" x14ac:dyDescent="0.35">
      <c r="A85" s="44">
        <v>44218</v>
      </c>
      <c r="B85" s="77">
        <f t="shared" si="9"/>
        <v>1</v>
      </c>
      <c r="C85" s="58" t="s">
        <v>306</v>
      </c>
      <c r="D85" s="3" t="s">
        <v>10</v>
      </c>
      <c r="E85" s="64" t="s">
        <v>236</v>
      </c>
      <c r="F85" s="64" t="s">
        <v>241</v>
      </c>
      <c r="G85" s="3" t="s">
        <v>51</v>
      </c>
      <c r="H85" s="18">
        <v>1</v>
      </c>
      <c r="I85" s="33" t="s">
        <v>221</v>
      </c>
      <c r="J85" s="13">
        <v>290</v>
      </c>
      <c r="K85" s="13">
        <f t="shared" si="11"/>
        <v>290</v>
      </c>
      <c r="L85" s="8">
        <f t="shared" si="12"/>
        <v>229437.5</v>
      </c>
      <c r="M85" s="80" t="s">
        <v>276</v>
      </c>
      <c r="N85" s="3">
        <v>1</v>
      </c>
      <c r="O85" s="76">
        <f t="shared" si="10"/>
        <v>0</v>
      </c>
      <c r="P85" s="3" t="s">
        <v>277</v>
      </c>
      <c r="Q85" s="3"/>
    </row>
    <row r="86" spans="1:17" ht="29" x14ac:dyDescent="0.35">
      <c r="A86" s="44">
        <v>44231</v>
      </c>
      <c r="B86" s="77">
        <f t="shared" si="9"/>
        <v>2</v>
      </c>
      <c r="C86" s="18"/>
      <c r="D86" s="3" t="s">
        <v>10</v>
      </c>
      <c r="E86" s="64" t="s">
        <v>28</v>
      </c>
      <c r="F86" s="64" t="s">
        <v>28</v>
      </c>
      <c r="G86" s="3" t="s">
        <v>47</v>
      </c>
      <c r="H86" s="18">
        <v>40</v>
      </c>
      <c r="I86" s="3" t="s">
        <v>30</v>
      </c>
      <c r="J86" s="13">
        <v>30</v>
      </c>
      <c r="K86" s="13">
        <f t="shared" si="11"/>
        <v>1200</v>
      </c>
      <c r="L86" s="8">
        <f t="shared" si="12"/>
        <v>230637.5</v>
      </c>
      <c r="M86" s="3"/>
      <c r="N86" s="3"/>
      <c r="O86" s="76">
        <f t="shared" si="10"/>
        <v>40</v>
      </c>
      <c r="P86" s="3"/>
      <c r="Q86" s="3"/>
    </row>
    <row r="87" spans="1:17" ht="29" x14ac:dyDescent="0.35">
      <c r="A87" s="44">
        <v>44231</v>
      </c>
      <c r="B87" s="77">
        <f t="shared" ref="B87:B97" si="13">MONTH(A87)</f>
        <v>2</v>
      </c>
      <c r="C87" s="18"/>
      <c r="D87" s="3" t="s">
        <v>10</v>
      </c>
      <c r="E87" s="64" t="s">
        <v>64</v>
      </c>
      <c r="F87" s="64" t="s">
        <v>64</v>
      </c>
      <c r="G87" s="3" t="s">
        <v>47</v>
      </c>
      <c r="H87" s="18">
        <v>5</v>
      </c>
      <c r="I87" s="33" t="s">
        <v>0</v>
      </c>
      <c r="J87" s="13">
        <v>1408</v>
      </c>
      <c r="K87" s="13">
        <f t="shared" si="11"/>
        <v>7040</v>
      </c>
      <c r="L87" s="8">
        <f t="shared" si="12"/>
        <v>237677.5</v>
      </c>
      <c r="M87" s="3"/>
      <c r="N87" s="3"/>
      <c r="O87" s="76">
        <f t="shared" si="10"/>
        <v>5</v>
      </c>
      <c r="P87" s="3"/>
      <c r="Q87" s="3"/>
    </row>
    <row r="88" spans="1:17" x14ac:dyDescent="0.35">
      <c r="A88" s="44">
        <v>44231</v>
      </c>
      <c r="B88" s="77">
        <f t="shared" si="13"/>
        <v>2</v>
      </c>
      <c r="C88" s="18"/>
      <c r="D88" s="3" t="s">
        <v>10</v>
      </c>
      <c r="E88" s="64" t="s">
        <v>29</v>
      </c>
      <c r="F88" s="64" t="s">
        <v>29</v>
      </c>
      <c r="G88" s="3" t="s">
        <v>47</v>
      </c>
      <c r="H88" s="18">
        <v>5</v>
      </c>
      <c r="I88" s="33" t="s">
        <v>0</v>
      </c>
      <c r="J88" s="13">
        <v>1408</v>
      </c>
      <c r="K88" s="13">
        <f t="shared" si="11"/>
        <v>7040</v>
      </c>
      <c r="L88" s="8">
        <f t="shared" si="12"/>
        <v>244717.5</v>
      </c>
      <c r="M88" s="79" t="s">
        <v>287</v>
      </c>
      <c r="N88" s="3">
        <f>4</f>
        <v>4</v>
      </c>
      <c r="O88" s="76">
        <f t="shared" si="10"/>
        <v>1</v>
      </c>
      <c r="P88" s="3" t="s">
        <v>285</v>
      </c>
      <c r="Q88" s="3"/>
    </row>
    <row r="89" spans="1:17" ht="58" x14ac:dyDescent="0.35">
      <c r="A89" s="44">
        <v>44231</v>
      </c>
      <c r="B89" s="77">
        <f t="shared" si="13"/>
        <v>2</v>
      </c>
      <c r="C89" s="18"/>
      <c r="D89" s="3" t="s">
        <v>10</v>
      </c>
      <c r="E89" s="64" t="s">
        <v>19</v>
      </c>
      <c r="F89" s="64" t="s">
        <v>19</v>
      </c>
      <c r="G89" s="3" t="s">
        <v>47</v>
      </c>
      <c r="H89" s="18">
        <v>20</v>
      </c>
      <c r="I89" s="3" t="s">
        <v>25</v>
      </c>
      <c r="J89" s="13">
        <v>80</v>
      </c>
      <c r="K89" s="13">
        <f t="shared" si="11"/>
        <v>1600</v>
      </c>
      <c r="L89" s="8">
        <f t="shared" si="12"/>
        <v>246317.5</v>
      </c>
      <c r="M89" s="23" t="s">
        <v>310</v>
      </c>
      <c r="N89" s="3">
        <f>1+2+1+1+1+4+1</f>
        <v>11</v>
      </c>
      <c r="O89" s="76">
        <f t="shared" si="10"/>
        <v>9</v>
      </c>
      <c r="P89" s="24" t="s">
        <v>309</v>
      </c>
      <c r="Q89" s="24" t="s">
        <v>311</v>
      </c>
    </row>
    <row r="90" spans="1:17" ht="43.5" x14ac:dyDescent="0.35">
      <c r="A90" s="44">
        <v>44231</v>
      </c>
      <c r="B90" s="77">
        <f t="shared" si="13"/>
        <v>2</v>
      </c>
      <c r="C90" s="18"/>
      <c r="D90" s="3" t="s">
        <v>10</v>
      </c>
      <c r="E90" s="78" t="s">
        <v>270</v>
      </c>
      <c r="F90" s="78" t="s">
        <v>270</v>
      </c>
      <c r="G90" s="3" t="s">
        <v>47</v>
      </c>
      <c r="H90" s="18">
        <v>20</v>
      </c>
      <c r="I90" s="33" t="s">
        <v>1</v>
      </c>
      <c r="J90" s="75">
        <v>192</v>
      </c>
      <c r="K90" s="75">
        <f t="shared" si="11"/>
        <v>3840</v>
      </c>
      <c r="L90" s="8">
        <f t="shared" si="12"/>
        <v>250157.5</v>
      </c>
      <c r="M90" s="3"/>
      <c r="N90" s="3"/>
      <c r="O90" s="76">
        <f t="shared" si="10"/>
        <v>20</v>
      </c>
      <c r="P90" s="3"/>
      <c r="Q90" s="3"/>
    </row>
    <row r="91" spans="1:17" ht="29" x14ac:dyDescent="0.35">
      <c r="A91" s="44">
        <v>44231</v>
      </c>
      <c r="B91" s="77">
        <f t="shared" si="13"/>
        <v>2</v>
      </c>
      <c r="C91" s="18"/>
      <c r="D91" s="3" t="s">
        <v>10</v>
      </c>
      <c r="E91" s="57" t="s">
        <v>271</v>
      </c>
      <c r="F91" s="78" t="s">
        <v>271</v>
      </c>
      <c r="G91" s="3" t="s">
        <v>47</v>
      </c>
      <c r="H91" s="18">
        <v>1</v>
      </c>
      <c r="I91" s="3" t="s">
        <v>25</v>
      </c>
      <c r="J91" s="75">
        <v>130</v>
      </c>
      <c r="K91" s="75">
        <f t="shared" si="11"/>
        <v>130</v>
      </c>
      <c r="L91" s="8">
        <f t="shared" si="12"/>
        <v>250287.5</v>
      </c>
      <c r="M91" s="79" t="s">
        <v>225</v>
      </c>
      <c r="N91" s="3">
        <v>1</v>
      </c>
      <c r="O91" s="76">
        <f t="shared" si="10"/>
        <v>0</v>
      </c>
      <c r="P91" s="3" t="s">
        <v>274</v>
      </c>
      <c r="Q91" s="3"/>
    </row>
    <row r="92" spans="1:17" ht="29" x14ac:dyDescent="0.35">
      <c r="A92" s="44">
        <v>44231</v>
      </c>
      <c r="B92" s="77">
        <f t="shared" si="13"/>
        <v>2</v>
      </c>
      <c r="C92" s="18"/>
      <c r="D92" s="3" t="s">
        <v>10</v>
      </c>
      <c r="E92" s="64" t="s">
        <v>254</v>
      </c>
      <c r="F92" s="64" t="s">
        <v>254</v>
      </c>
      <c r="G92" s="3" t="s">
        <v>47</v>
      </c>
      <c r="H92" s="18">
        <v>12</v>
      </c>
      <c r="I92" s="33" t="s">
        <v>221</v>
      </c>
      <c r="J92" s="75">
        <v>28</v>
      </c>
      <c r="K92" s="75">
        <f t="shared" si="11"/>
        <v>336</v>
      </c>
      <c r="L92" s="8">
        <f t="shared" si="12"/>
        <v>250623.5</v>
      </c>
      <c r="M92" s="3"/>
      <c r="N92" s="3"/>
      <c r="O92" s="76">
        <f t="shared" si="10"/>
        <v>12</v>
      </c>
      <c r="P92" s="3"/>
      <c r="Q92" s="3"/>
    </row>
    <row r="93" spans="1:17" ht="29" x14ac:dyDescent="0.35">
      <c r="A93" s="44">
        <v>44235</v>
      </c>
      <c r="B93" s="77">
        <f t="shared" si="13"/>
        <v>2</v>
      </c>
      <c r="C93" s="58" t="s">
        <v>307</v>
      </c>
      <c r="D93" s="3" t="s">
        <v>10</v>
      </c>
      <c r="E93" s="64" t="s">
        <v>235</v>
      </c>
      <c r="F93" s="64" t="s">
        <v>235</v>
      </c>
      <c r="G93" s="3" t="s">
        <v>47</v>
      </c>
      <c r="H93" s="18">
        <v>1</v>
      </c>
      <c r="I93" s="33" t="s">
        <v>127</v>
      </c>
      <c r="J93" s="13">
        <v>110</v>
      </c>
      <c r="K93" s="13">
        <f t="shared" ref="K93" si="14">SUM(H93*J93)</f>
        <v>110</v>
      </c>
      <c r="L93" s="8">
        <f t="shared" si="12"/>
        <v>250733.5</v>
      </c>
      <c r="M93" s="79" t="s">
        <v>276</v>
      </c>
      <c r="N93" s="3">
        <v>1</v>
      </c>
      <c r="O93" s="76">
        <f t="shared" si="10"/>
        <v>0</v>
      </c>
      <c r="P93" s="3" t="s">
        <v>277</v>
      </c>
      <c r="Q93" s="3"/>
    </row>
    <row r="94" spans="1:17" x14ac:dyDescent="0.35">
      <c r="A94" s="44">
        <v>44249</v>
      </c>
      <c r="B94" s="77">
        <f t="shared" si="13"/>
        <v>2</v>
      </c>
      <c r="C94" s="18"/>
      <c r="D94" s="3" t="s">
        <v>160</v>
      </c>
      <c r="E94" s="64" t="s">
        <v>296</v>
      </c>
      <c r="F94" s="64" t="s">
        <v>296</v>
      </c>
      <c r="G94" s="3" t="s">
        <v>51</v>
      </c>
      <c r="H94" s="18">
        <v>3</v>
      </c>
      <c r="I94" s="22" t="s">
        <v>140</v>
      </c>
      <c r="J94" s="13">
        <v>54</v>
      </c>
      <c r="K94" s="13">
        <v>162</v>
      </c>
      <c r="L94" s="8">
        <f t="shared" si="12"/>
        <v>250895.5</v>
      </c>
      <c r="M94" s="79" t="s">
        <v>297</v>
      </c>
      <c r="N94" s="3">
        <v>3</v>
      </c>
      <c r="O94" s="76">
        <f t="shared" si="10"/>
        <v>0</v>
      </c>
      <c r="P94" s="3" t="s">
        <v>298</v>
      </c>
      <c r="Q94" s="3"/>
    </row>
    <row r="95" spans="1:17" ht="29" x14ac:dyDescent="0.35">
      <c r="A95" s="44">
        <v>44251</v>
      </c>
      <c r="B95" s="77">
        <f t="shared" si="13"/>
        <v>2</v>
      </c>
      <c r="C95" s="58" t="s">
        <v>308</v>
      </c>
      <c r="D95" s="3" t="s">
        <v>10</v>
      </c>
      <c r="E95" s="64" t="s">
        <v>240</v>
      </c>
      <c r="F95" s="64" t="s">
        <v>240</v>
      </c>
      <c r="G95" s="24" t="s">
        <v>291</v>
      </c>
      <c r="H95" s="18">
        <v>1</v>
      </c>
      <c r="I95" s="4" t="s">
        <v>25</v>
      </c>
      <c r="J95" s="13">
        <v>240</v>
      </c>
      <c r="K95" s="13">
        <f t="shared" ref="K95:K97" si="15">SUM(H95*J95)</f>
        <v>240</v>
      </c>
      <c r="L95" s="8">
        <f t="shared" si="12"/>
        <v>251135.5</v>
      </c>
      <c r="M95" s="80" t="s">
        <v>287</v>
      </c>
      <c r="N95" s="3">
        <v>1</v>
      </c>
      <c r="O95" s="3">
        <f t="shared" si="10"/>
        <v>0</v>
      </c>
      <c r="P95" s="3" t="s">
        <v>292</v>
      </c>
      <c r="Q95" s="3"/>
    </row>
    <row r="96" spans="1:17" x14ac:dyDescent="0.35">
      <c r="A96" s="44">
        <v>44257</v>
      </c>
      <c r="B96" s="77">
        <f t="shared" si="13"/>
        <v>3</v>
      </c>
      <c r="C96" s="18"/>
      <c r="D96" s="37" t="s">
        <v>10</v>
      </c>
      <c r="E96" s="64" t="s">
        <v>29</v>
      </c>
      <c r="F96" s="65" t="s">
        <v>29</v>
      </c>
      <c r="G96" s="62" t="s">
        <v>47</v>
      </c>
      <c r="H96" s="18">
        <v>20</v>
      </c>
      <c r="I96" s="22" t="s">
        <v>0</v>
      </c>
      <c r="J96" s="3">
        <v>1408</v>
      </c>
      <c r="K96" s="13">
        <f t="shared" si="15"/>
        <v>28160</v>
      </c>
      <c r="L96" s="8">
        <f t="shared" si="12"/>
        <v>279295.5</v>
      </c>
      <c r="M96" s="3"/>
      <c r="N96" s="3"/>
      <c r="O96" s="3"/>
      <c r="P96" s="3"/>
      <c r="Q96" s="3"/>
    </row>
    <row r="97" spans="1:17" x14ac:dyDescent="0.35">
      <c r="A97" s="44">
        <v>44257</v>
      </c>
      <c r="B97" s="77">
        <f t="shared" si="13"/>
        <v>3</v>
      </c>
      <c r="C97" s="18"/>
      <c r="D97" s="37" t="s">
        <v>10</v>
      </c>
      <c r="E97" s="3" t="s">
        <v>16</v>
      </c>
      <c r="F97" s="3" t="s">
        <v>16</v>
      </c>
      <c r="G97" s="3" t="s">
        <v>47</v>
      </c>
      <c r="H97" s="18">
        <v>11</v>
      </c>
      <c r="I97" s="3" t="s">
        <v>18</v>
      </c>
      <c r="J97" s="3">
        <v>198</v>
      </c>
      <c r="K97" s="13">
        <f t="shared" si="15"/>
        <v>2178</v>
      </c>
      <c r="L97" s="8">
        <f t="shared" si="12"/>
        <v>281473.5</v>
      </c>
      <c r="M97" s="3"/>
      <c r="N97" s="3"/>
      <c r="O97" s="3"/>
      <c r="P97" s="3"/>
      <c r="Q97" s="3"/>
    </row>
    <row r="98" spans="1:17" x14ac:dyDescent="0.35">
      <c r="A98" s="18"/>
      <c r="B98" s="77"/>
      <c r="C98" s="18"/>
      <c r="D98" s="3"/>
      <c r="E98" s="3"/>
      <c r="F98" s="3"/>
      <c r="G98" s="3"/>
      <c r="H98" s="18"/>
      <c r="I98" s="3"/>
      <c r="J98" s="3"/>
      <c r="K98" s="3"/>
      <c r="L98" s="8"/>
      <c r="M98" s="3"/>
      <c r="N98" s="3"/>
      <c r="O98" s="3"/>
      <c r="P98" s="3"/>
      <c r="Q98" s="3"/>
    </row>
  </sheetData>
  <phoneticPr fontId="3" type="noConversion"/>
  <pageMargins left="0" right="0" top="0" bottom="0" header="0.11811023622047245" footer="0"/>
  <pageSetup scale="7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585-F3C3-4A15-8C08-3C66737B1FB2}">
  <sheetPr>
    <pageSetUpPr fitToPage="1"/>
  </sheetPr>
  <dimension ref="A3:O98"/>
  <sheetViews>
    <sheetView topLeftCell="D25" workbookViewId="0">
      <selection activeCell="O45" sqref="O45"/>
    </sheetView>
  </sheetViews>
  <sheetFormatPr defaultRowHeight="14.5" x14ac:dyDescent="0.35"/>
  <cols>
    <col min="1" max="1" width="9.26953125" customWidth="1"/>
    <col min="2" max="2" width="54.08984375" bestFit="1" customWidth="1"/>
    <col min="3" max="3" width="15.08984375" bestFit="1" customWidth="1"/>
    <col min="4" max="4" width="16.36328125" bestFit="1" customWidth="1"/>
    <col min="5" max="5" width="18.7265625" bestFit="1" customWidth="1"/>
    <col min="6" max="10" width="2.6328125" style="34" customWidth="1"/>
    <col min="11" max="11" width="2.6328125" customWidth="1"/>
    <col min="12" max="12" width="54.08984375" bestFit="1" customWidth="1"/>
    <col min="13" max="13" width="15.08984375" bestFit="1" customWidth="1"/>
    <col min="14" max="14" width="16.36328125" bestFit="1" customWidth="1"/>
    <col min="15" max="15" width="18.7265625" bestFit="1" customWidth="1"/>
  </cols>
  <sheetData>
    <row r="3" spans="1:15" x14ac:dyDescent="0.35">
      <c r="C3" s="53" t="s">
        <v>192</v>
      </c>
      <c r="M3" s="53" t="s">
        <v>192</v>
      </c>
    </row>
    <row r="4" spans="1:15" x14ac:dyDescent="0.35">
      <c r="A4" s="53" t="s">
        <v>114</v>
      </c>
      <c r="B4" s="53" t="s">
        <v>180</v>
      </c>
      <c r="C4" t="s">
        <v>193</v>
      </c>
      <c r="D4" t="s">
        <v>194</v>
      </c>
      <c r="E4" t="s">
        <v>191</v>
      </c>
      <c r="L4" s="53" t="s">
        <v>180</v>
      </c>
      <c r="M4" t="s">
        <v>193</v>
      </c>
      <c r="N4" t="s">
        <v>194</v>
      </c>
      <c r="O4" t="s">
        <v>191</v>
      </c>
    </row>
    <row r="5" spans="1:15" x14ac:dyDescent="0.35">
      <c r="A5">
        <v>3</v>
      </c>
      <c r="B5" t="s">
        <v>181</v>
      </c>
      <c r="C5" s="54">
        <v>4</v>
      </c>
      <c r="D5" s="54">
        <v>4</v>
      </c>
      <c r="E5" s="54">
        <v>0</v>
      </c>
      <c r="F5" s="66"/>
      <c r="G5" s="66"/>
      <c r="H5" s="66"/>
      <c r="L5" t="s">
        <v>136</v>
      </c>
      <c r="M5" s="54">
        <v>1</v>
      </c>
      <c r="N5" s="54">
        <v>1</v>
      </c>
      <c r="O5" s="54">
        <v>0</v>
      </c>
    </row>
    <row r="6" spans="1:15" x14ac:dyDescent="0.35">
      <c r="B6" t="s">
        <v>178</v>
      </c>
      <c r="C6" s="54">
        <v>16</v>
      </c>
      <c r="D6" s="54">
        <v>16</v>
      </c>
      <c r="E6" s="54">
        <v>0</v>
      </c>
      <c r="F6" s="66"/>
      <c r="G6" s="66"/>
      <c r="H6" s="66"/>
      <c r="L6" t="s">
        <v>63</v>
      </c>
      <c r="M6" s="54">
        <v>2</v>
      </c>
      <c r="N6" s="54">
        <v>2</v>
      </c>
      <c r="O6" s="54">
        <v>0</v>
      </c>
    </row>
    <row r="7" spans="1:15" x14ac:dyDescent="0.35">
      <c r="B7" t="s">
        <v>16</v>
      </c>
      <c r="C7" s="54">
        <v>21</v>
      </c>
      <c r="D7" s="54">
        <v>10</v>
      </c>
      <c r="E7" s="54">
        <v>0</v>
      </c>
      <c r="F7" s="66"/>
      <c r="G7" s="66"/>
      <c r="H7" s="66"/>
      <c r="L7" t="s">
        <v>19</v>
      </c>
      <c r="M7" s="54">
        <v>112</v>
      </c>
      <c r="N7" s="54">
        <v>103</v>
      </c>
      <c r="O7" s="54">
        <v>9</v>
      </c>
    </row>
    <row r="8" spans="1:15" x14ac:dyDescent="0.35">
      <c r="B8" t="s">
        <v>29</v>
      </c>
      <c r="C8" s="54">
        <v>20</v>
      </c>
      <c r="D8" s="54"/>
      <c r="E8" s="54"/>
      <c r="F8" s="66"/>
      <c r="G8" s="66"/>
      <c r="H8" s="66"/>
      <c r="L8" t="s">
        <v>181</v>
      </c>
      <c r="M8" s="54">
        <v>4</v>
      </c>
      <c r="N8" s="54">
        <v>4</v>
      </c>
      <c r="O8" s="54">
        <v>0</v>
      </c>
    </row>
    <row r="9" spans="1:15" x14ac:dyDescent="0.35">
      <c r="B9" t="s">
        <v>15</v>
      </c>
      <c r="C9" s="54">
        <v>1</v>
      </c>
      <c r="D9" s="54">
        <v>1</v>
      </c>
      <c r="E9" s="54">
        <v>0</v>
      </c>
      <c r="F9" s="66"/>
      <c r="G9" s="66"/>
      <c r="H9" s="66"/>
      <c r="L9" t="s">
        <v>182</v>
      </c>
      <c r="M9" s="54">
        <v>25</v>
      </c>
      <c r="N9" s="54">
        <v>12</v>
      </c>
      <c r="O9" s="54">
        <v>13</v>
      </c>
    </row>
    <row r="10" spans="1:15" x14ac:dyDescent="0.35">
      <c r="B10" t="s">
        <v>14</v>
      </c>
      <c r="C10" s="54">
        <v>5</v>
      </c>
      <c r="D10" s="54">
        <v>5</v>
      </c>
      <c r="E10" s="54">
        <v>0</v>
      </c>
      <c r="F10" s="66"/>
      <c r="G10" s="66"/>
      <c r="H10" s="66"/>
      <c r="L10" t="s">
        <v>178</v>
      </c>
      <c r="M10" s="54">
        <v>56</v>
      </c>
      <c r="N10" s="54">
        <v>47</v>
      </c>
      <c r="O10" s="54">
        <v>9</v>
      </c>
    </row>
    <row r="11" spans="1:15" x14ac:dyDescent="0.35">
      <c r="A11" s="55" t="s">
        <v>188</v>
      </c>
      <c r="B11" s="55"/>
      <c r="C11" s="56">
        <v>67</v>
      </c>
      <c r="D11" s="56">
        <v>36</v>
      </c>
      <c r="E11" s="56">
        <v>0</v>
      </c>
      <c r="F11" s="66"/>
      <c r="G11" s="66"/>
      <c r="H11" s="66"/>
      <c r="L11" t="s">
        <v>179</v>
      </c>
      <c r="M11" s="54">
        <v>42</v>
      </c>
      <c r="N11" s="54">
        <v>26</v>
      </c>
      <c r="O11" s="54">
        <v>16</v>
      </c>
    </row>
    <row r="12" spans="1:15" x14ac:dyDescent="0.35">
      <c r="A12">
        <v>6</v>
      </c>
      <c r="B12" t="s">
        <v>19</v>
      </c>
      <c r="C12" s="54">
        <v>12</v>
      </c>
      <c r="D12" s="54">
        <v>12</v>
      </c>
      <c r="E12" s="54">
        <v>0</v>
      </c>
      <c r="F12" s="66"/>
      <c r="G12" s="66"/>
      <c r="H12" s="66"/>
      <c r="L12" t="s">
        <v>16</v>
      </c>
      <c r="M12" s="54">
        <v>81</v>
      </c>
      <c r="N12" s="54">
        <v>70</v>
      </c>
      <c r="O12" s="54">
        <v>0</v>
      </c>
    </row>
    <row r="13" spans="1:15" x14ac:dyDescent="0.35">
      <c r="B13" t="s">
        <v>179</v>
      </c>
      <c r="C13" s="54">
        <v>16</v>
      </c>
      <c r="D13" s="54">
        <v>16</v>
      </c>
      <c r="E13" s="54">
        <v>0</v>
      </c>
      <c r="F13" s="66"/>
      <c r="G13" s="66"/>
      <c r="H13" s="66"/>
      <c r="L13" t="s">
        <v>55</v>
      </c>
      <c r="M13" s="54">
        <v>4</v>
      </c>
      <c r="N13" s="54">
        <v>4</v>
      </c>
      <c r="O13" s="54">
        <v>0</v>
      </c>
    </row>
    <row r="14" spans="1:15" x14ac:dyDescent="0.35">
      <c r="B14" t="s">
        <v>17</v>
      </c>
      <c r="C14" s="54">
        <v>2</v>
      </c>
      <c r="D14" s="54">
        <v>2</v>
      </c>
      <c r="E14" s="54">
        <v>0</v>
      </c>
      <c r="F14" s="66"/>
      <c r="G14" s="66"/>
      <c r="H14" s="66"/>
      <c r="L14" t="s">
        <v>17</v>
      </c>
      <c r="M14" s="54">
        <v>12</v>
      </c>
      <c r="N14" s="54">
        <v>12</v>
      </c>
      <c r="O14" s="54">
        <v>0</v>
      </c>
    </row>
    <row r="15" spans="1:15" x14ac:dyDescent="0.35">
      <c r="B15" t="s">
        <v>15</v>
      </c>
      <c r="C15" s="54">
        <v>1</v>
      </c>
      <c r="D15" s="54">
        <v>1</v>
      </c>
      <c r="E15" s="54">
        <v>0</v>
      </c>
      <c r="F15" s="66"/>
      <c r="G15" s="66"/>
      <c r="H15" s="66"/>
      <c r="L15" t="s">
        <v>31</v>
      </c>
      <c r="M15" s="54">
        <v>9</v>
      </c>
      <c r="N15" s="54">
        <v>7</v>
      </c>
      <c r="O15" s="54">
        <v>2</v>
      </c>
    </row>
    <row r="16" spans="1:15" x14ac:dyDescent="0.35">
      <c r="B16" t="s">
        <v>21</v>
      </c>
      <c r="C16" s="54">
        <v>1</v>
      </c>
      <c r="D16" s="54">
        <v>1</v>
      </c>
      <c r="E16" s="54">
        <v>0</v>
      </c>
      <c r="F16" s="66"/>
      <c r="G16" s="66"/>
      <c r="H16" s="66"/>
      <c r="L16" t="s">
        <v>29</v>
      </c>
      <c r="M16" s="54">
        <v>92</v>
      </c>
      <c r="N16" s="54">
        <v>71</v>
      </c>
      <c r="O16" s="54">
        <v>1</v>
      </c>
    </row>
    <row r="17" spans="1:15" x14ac:dyDescent="0.35">
      <c r="A17" s="55" t="s">
        <v>184</v>
      </c>
      <c r="B17" s="55"/>
      <c r="C17" s="56">
        <v>32</v>
      </c>
      <c r="D17" s="56">
        <v>32</v>
      </c>
      <c r="E17" s="56">
        <v>0</v>
      </c>
      <c r="F17" s="66"/>
      <c r="G17" s="66"/>
      <c r="H17" s="66"/>
      <c r="L17" t="s">
        <v>155</v>
      </c>
      <c r="M17" s="54">
        <v>1</v>
      </c>
      <c r="N17" s="54">
        <v>1</v>
      </c>
      <c r="O17" s="54">
        <v>0</v>
      </c>
    </row>
    <row r="18" spans="1:15" x14ac:dyDescent="0.35">
      <c r="A18">
        <v>7</v>
      </c>
      <c r="B18" t="s">
        <v>19</v>
      </c>
      <c r="C18" s="54">
        <v>20</v>
      </c>
      <c r="D18" s="54">
        <v>20</v>
      </c>
      <c r="E18" s="54">
        <v>0</v>
      </c>
      <c r="F18" s="66"/>
      <c r="G18" s="66"/>
      <c r="H18" s="66"/>
      <c r="L18" t="s">
        <v>141</v>
      </c>
      <c r="M18" s="54">
        <v>1</v>
      </c>
      <c r="N18" s="54">
        <v>1</v>
      </c>
      <c r="O18" s="54">
        <v>0</v>
      </c>
    </row>
    <row r="19" spans="1:15" x14ac:dyDescent="0.35">
      <c r="B19" t="s">
        <v>178</v>
      </c>
      <c r="C19" s="54">
        <v>20</v>
      </c>
      <c r="D19" s="54">
        <v>20</v>
      </c>
      <c r="E19" s="54">
        <v>0</v>
      </c>
      <c r="F19" s="66"/>
      <c r="G19" s="66"/>
      <c r="H19" s="66"/>
      <c r="L19" t="s">
        <v>64</v>
      </c>
      <c r="M19" s="54">
        <v>45</v>
      </c>
      <c r="N19" s="54">
        <v>38</v>
      </c>
      <c r="O19" s="54">
        <v>7</v>
      </c>
    </row>
    <row r="20" spans="1:15" x14ac:dyDescent="0.35">
      <c r="B20" t="s">
        <v>16</v>
      </c>
      <c r="C20" s="54">
        <v>10</v>
      </c>
      <c r="D20" s="54">
        <v>10</v>
      </c>
      <c r="E20" s="54">
        <v>0</v>
      </c>
      <c r="F20" s="66"/>
      <c r="G20" s="66"/>
      <c r="H20" s="66"/>
      <c r="L20" t="s">
        <v>15</v>
      </c>
      <c r="M20" s="54">
        <v>3</v>
      </c>
      <c r="N20" s="54">
        <v>2</v>
      </c>
      <c r="O20" s="54">
        <v>1</v>
      </c>
    </row>
    <row r="21" spans="1:15" x14ac:dyDescent="0.35">
      <c r="B21" t="s">
        <v>31</v>
      </c>
      <c r="C21" s="54">
        <v>2</v>
      </c>
      <c r="D21" s="54">
        <v>2</v>
      </c>
      <c r="E21" s="54">
        <v>0</v>
      </c>
      <c r="F21" s="66"/>
      <c r="G21" s="66"/>
      <c r="H21" s="66"/>
      <c r="L21" t="s">
        <v>14</v>
      </c>
      <c r="M21" s="54">
        <v>7</v>
      </c>
      <c r="N21" s="54">
        <v>5</v>
      </c>
      <c r="O21" s="54">
        <v>2</v>
      </c>
    </row>
    <row r="22" spans="1:15" x14ac:dyDescent="0.35">
      <c r="B22" t="s">
        <v>29</v>
      </c>
      <c r="C22" s="54">
        <v>12</v>
      </c>
      <c r="D22" s="54">
        <v>12</v>
      </c>
      <c r="E22" s="54">
        <v>0</v>
      </c>
      <c r="F22" s="66"/>
      <c r="G22" s="66"/>
      <c r="H22" s="66"/>
      <c r="L22" t="s">
        <v>28</v>
      </c>
      <c r="M22" s="54">
        <v>120</v>
      </c>
      <c r="N22" s="54">
        <v>75</v>
      </c>
      <c r="O22" s="54">
        <v>45</v>
      </c>
    </row>
    <row r="23" spans="1:15" x14ac:dyDescent="0.35">
      <c r="B23" t="s">
        <v>15</v>
      </c>
      <c r="C23" s="54">
        <v>1</v>
      </c>
      <c r="D23" s="54"/>
      <c r="E23" s="54">
        <v>1</v>
      </c>
      <c r="F23" s="66"/>
      <c r="G23" s="66"/>
      <c r="H23" s="66"/>
      <c r="L23" t="s">
        <v>21</v>
      </c>
      <c r="M23" s="54">
        <v>1</v>
      </c>
      <c r="N23" s="54">
        <v>1</v>
      </c>
      <c r="O23" s="54">
        <v>0</v>
      </c>
    </row>
    <row r="24" spans="1:15" x14ac:dyDescent="0.35">
      <c r="B24" t="s">
        <v>14</v>
      </c>
      <c r="C24" s="54">
        <v>2</v>
      </c>
      <c r="D24" s="54"/>
      <c r="E24" s="54">
        <v>2</v>
      </c>
      <c r="F24" s="66"/>
      <c r="G24" s="66"/>
      <c r="H24" s="66"/>
      <c r="L24" t="s">
        <v>37</v>
      </c>
      <c r="M24" s="54">
        <v>19</v>
      </c>
      <c r="N24" s="54">
        <v>13</v>
      </c>
      <c r="O24" s="54">
        <v>6</v>
      </c>
    </row>
    <row r="25" spans="1:15" x14ac:dyDescent="0.35">
      <c r="B25" t="s">
        <v>28</v>
      </c>
      <c r="C25" s="54">
        <v>40</v>
      </c>
      <c r="D25" s="54">
        <v>40</v>
      </c>
      <c r="E25" s="54">
        <v>0</v>
      </c>
      <c r="F25" s="66"/>
      <c r="G25" s="66"/>
      <c r="H25" s="66"/>
      <c r="L25" t="s">
        <v>33</v>
      </c>
      <c r="M25" s="54">
        <v>2</v>
      </c>
      <c r="N25" s="54">
        <v>2</v>
      </c>
      <c r="O25" s="54">
        <v>0</v>
      </c>
    </row>
    <row r="26" spans="1:15" x14ac:dyDescent="0.35">
      <c r="B26" t="s">
        <v>37</v>
      </c>
      <c r="C26" s="54">
        <v>1</v>
      </c>
      <c r="D26" s="54">
        <v>1</v>
      </c>
      <c r="E26" s="54">
        <v>0</v>
      </c>
      <c r="F26" s="66"/>
      <c r="G26" s="66"/>
      <c r="H26" s="66"/>
      <c r="L26" t="s">
        <v>198</v>
      </c>
      <c r="M26" s="54">
        <v>52</v>
      </c>
      <c r="N26" s="54">
        <v>34</v>
      </c>
      <c r="O26" s="54">
        <v>18</v>
      </c>
    </row>
    <row r="27" spans="1:15" x14ac:dyDescent="0.35">
      <c r="B27" t="s">
        <v>33</v>
      </c>
      <c r="C27" s="54">
        <v>1</v>
      </c>
      <c r="D27" s="54">
        <v>1</v>
      </c>
      <c r="E27" s="54">
        <v>0</v>
      </c>
      <c r="F27" s="66"/>
      <c r="G27" s="66"/>
      <c r="H27" s="66"/>
      <c r="L27" t="s">
        <v>200</v>
      </c>
      <c r="M27" s="54">
        <v>3</v>
      </c>
      <c r="N27" s="54">
        <v>3</v>
      </c>
      <c r="O27" s="54">
        <v>0</v>
      </c>
    </row>
    <row r="28" spans="1:15" x14ac:dyDescent="0.35">
      <c r="A28" s="55" t="s">
        <v>189</v>
      </c>
      <c r="B28" s="55"/>
      <c r="C28" s="56">
        <v>109</v>
      </c>
      <c r="D28" s="56">
        <v>106</v>
      </c>
      <c r="E28" s="56">
        <v>3</v>
      </c>
      <c r="F28" s="66"/>
      <c r="G28" s="66"/>
      <c r="H28" s="66"/>
      <c r="L28" t="s">
        <v>243</v>
      </c>
      <c r="M28" s="54">
        <v>4</v>
      </c>
      <c r="N28" s="54">
        <v>4</v>
      </c>
      <c r="O28" s="54">
        <v>0</v>
      </c>
    </row>
    <row r="29" spans="1:15" x14ac:dyDescent="0.35">
      <c r="A29">
        <v>8</v>
      </c>
      <c r="B29" t="s">
        <v>63</v>
      </c>
      <c r="C29" s="54">
        <v>1</v>
      </c>
      <c r="D29" s="54">
        <v>1</v>
      </c>
      <c r="E29" s="54">
        <v>0</v>
      </c>
      <c r="F29" s="66"/>
      <c r="G29" s="66"/>
      <c r="H29" s="66"/>
      <c r="L29" t="s">
        <v>219</v>
      </c>
      <c r="M29" s="54">
        <v>2</v>
      </c>
      <c r="N29" s="54">
        <v>2</v>
      </c>
      <c r="O29" s="54">
        <v>0</v>
      </c>
    </row>
    <row r="30" spans="1:15" x14ac:dyDescent="0.35">
      <c r="B30" t="s">
        <v>182</v>
      </c>
      <c r="C30" s="54">
        <v>4</v>
      </c>
      <c r="D30" s="54">
        <v>4</v>
      </c>
      <c r="E30" s="54">
        <v>0</v>
      </c>
      <c r="F30" s="66"/>
      <c r="G30" s="66"/>
      <c r="H30" s="66"/>
      <c r="L30" t="s">
        <v>220</v>
      </c>
      <c r="M30" s="54">
        <v>2</v>
      </c>
      <c r="N30" s="54">
        <v>2</v>
      </c>
      <c r="O30" s="54">
        <v>0</v>
      </c>
    </row>
    <row r="31" spans="1:15" x14ac:dyDescent="0.35">
      <c r="B31" t="s">
        <v>55</v>
      </c>
      <c r="C31" s="54">
        <v>2</v>
      </c>
      <c r="D31" s="54">
        <v>2</v>
      </c>
      <c r="E31" s="54">
        <v>0</v>
      </c>
      <c r="F31" s="66"/>
      <c r="G31" s="66"/>
      <c r="H31" s="66"/>
      <c r="L31" t="s">
        <v>235</v>
      </c>
      <c r="M31" s="54">
        <v>3</v>
      </c>
      <c r="N31" s="54">
        <v>3</v>
      </c>
      <c r="O31" s="54">
        <v>0</v>
      </c>
    </row>
    <row r="32" spans="1:15" x14ac:dyDescent="0.35">
      <c r="B32" t="s">
        <v>17</v>
      </c>
      <c r="C32" s="54">
        <v>4</v>
      </c>
      <c r="D32" s="54">
        <v>4</v>
      </c>
      <c r="E32" s="54">
        <v>0</v>
      </c>
      <c r="F32" s="66"/>
      <c r="G32" s="66"/>
      <c r="H32" s="66"/>
      <c r="L32" t="s">
        <v>241</v>
      </c>
      <c r="M32" s="54">
        <v>2</v>
      </c>
      <c r="N32" s="54">
        <v>2</v>
      </c>
      <c r="O32" s="54">
        <v>0</v>
      </c>
    </row>
    <row r="33" spans="1:15" x14ac:dyDescent="0.35">
      <c r="B33" t="s">
        <v>29</v>
      </c>
      <c r="C33" s="54">
        <v>10</v>
      </c>
      <c r="D33" s="54">
        <v>10</v>
      </c>
      <c r="E33" s="54">
        <v>0</v>
      </c>
      <c r="F33" s="66"/>
      <c r="G33" s="66"/>
      <c r="H33" s="66"/>
      <c r="L33" t="s">
        <v>237</v>
      </c>
      <c r="M33" s="54">
        <v>1</v>
      </c>
      <c r="N33" s="54">
        <v>1</v>
      </c>
      <c r="O33" s="54">
        <v>0</v>
      </c>
    </row>
    <row r="34" spans="1:15" x14ac:dyDescent="0.35">
      <c r="B34" t="s">
        <v>64</v>
      </c>
      <c r="C34" s="54">
        <v>10</v>
      </c>
      <c r="D34" s="54">
        <v>10</v>
      </c>
      <c r="E34" s="54">
        <v>0</v>
      </c>
      <c r="F34" s="66"/>
      <c r="G34" s="66"/>
      <c r="H34" s="66"/>
      <c r="L34" t="s">
        <v>238</v>
      </c>
      <c r="M34" s="54">
        <v>3</v>
      </c>
      <c r="N34" s="54">
        <v>3</v>
      </c>
      <c r="O34" s="54">
        <v>0</v>
      </c>
    </row>
    <row r="35" spans="1:15" x14ac:dyDescent="0.35">
      <c r="B35" t="s">
        <v>37</v>
      </c>
      <c r="C35" s="54">
        <v>2</v>
      </c>
      <c r="D35" s="54">
        <v>2</v>
      </c>
      <c r="E35" s="54">
        <v>0</v>
      </c>
      <c r="F35" s="66"/>
      <c r="G35" s="66"/>
      <c r="H35" s="66"/>
      <c r="L35" t="s">
        <v>239</v>
      </c>
      <c r="M35" s="54">
        <v>1</v>
      </c>
      <c r="N35" s="54">
        <v>1</v>
      </c>
      <c r="O35" s="54">
        <v>0</v>
      </c>
    </row>
    <row r="36" spans="1:15" x14ac:dyDescent="0.35">
      <c r="A36" s="55" t="s">
        <v>187</v>
      </c>
      <c r="B36" s="55"/>
      <c r="C36" s="56">
        <v>33</v>
      </c>
      <c r="D36" s="56">
        <v>33</v>
      </c>
      <c r="E36" s="56">
        <v>0</v>
      </c>
      <c r="F36" s="66"/>
      <c r="G36" s="66"/>
      <c r="H36" s="66"/>
      <c r="L36" t="s">
        <v>240</v>
      </c>
      <c r="M36" s="54">
        <v>2</v>
      </c>
      <c r="N36" s="54">
        <v>2</v>
      </c>
      <c r="O36" s="54">
        <v>0</v>
      </c>
    </row>
    <row r="37" spans="1:15" x14ac:dyDescent="0.35">
      <c r="A37">
        <v>9</v>
      </c>
      <c r="B37" t="s">
        <v>19</v>
      </c>
      <c r="C37" s="54">
        <v>20</v>
      </c>
      <c r="D37" s="54">
        <v>20</v>
      </c>
      <c r="E37" s="54">
        <v>0</v>
      </c>
      <c r="F37" s="66"/>
      <c r="G37" s="66"/>
      <c r="H37" s="66"/>
      <c r="L37" t="s">
        <v>246</v>
      </c>
      <c r="M37" s="54">
        <v>16</v>
      </c>
      <c r="N37" s="54">
        <v>6</v>
      </c>
      <c r="O37" s="54">
        <v>10</v>
      </c>
    </row>
    <row r="38" spans="1:15" x14ac:dyDescent="0.35">
      <c r="B38" t="s">
        <v>182</v>
      </c>
      <c r="C38" s="54">
        <v>6</v>
      </c>
      <c r="D38" s="54">
        <v>6</v>
      </c>
      <c r="E38" s="54">
        <v>0</v>
      </c>
      <c r="F38" s="66"/>
      <c r="G38" s="66"/>
      <c r="H38" s="66"/>
      <c r="L38" t="s">
        <v>245</v>
      </c>
      <c r="M38" s="54">
        <v>1</v>
      </c>
      <c r="N38" s="54">
        <v>1</v>
      </c>
      <c r="O38" s="54">
        <v>0</v>
      </c>
    </row>
    <row r="39" spans="1:15" x14ac:dyDescent="0.35">
      <c r="B39" t="s">
        <v>179</v>
      </c>
      <c r="C39" s="54">
        <v>6</v>
      </c>
      <c r="D39" s="54">
        <v>6</v>
      </c>
      <c r="E39" s="54">
        <v>0</v>
      </c>
      <c r="F39" s="66"/>
      <c r="G39" s="66"/>
      <c r="H39" s="66"/>
      <c r="L39" t="s">
        <v>254</v>
      </c>
      <c r="M39" s="54">
        <v>28</v>
      </c>
      <c r="N39" s="54">
        <v>10</v>
      </c>
      <c r="O39" s="54">
        <v>18</v>
      </c>
    </row>
    <row r="40" spans="1:15" x14ac:dyDescent="0.35">
      <c r="B40" t="s">
        <v>16</v>
      </c>
      <c r="C40" s="54">
        <v>30</v>
      </c>
      <c r="D40" s="54">
        <v>30</v>
      </c>
      <c r="E40" s="54">
        <v>0</v>
      </c>
      <c r="F40" s="66"/>
      <c r="G40" s="66"/>
      <c r="H40" s="66"/>
      <c r="L40" t="s">
        <v>290</v>
      </c>
      <c r="M40" s="54">
        <v>1</v>
      </c>
      <c r="N40" s="54">
        <v>1</v>
      </c>
      <c r="O40" s="54">
        <v>0</v>
      </c>
    </row>
    <row r="41" spans="1:15" x14ac:dyDescent="0.35">
      <c r="B41" t="s">
        <v>31</v>
      </c>
      <c r="C41" s="54">
        <v>2</v>
      </c>
      <c r="D41" s="54">
        <v>2</v>
      </c>
      <c r="E41" s="54">
        <v>0</v>
      </c>
      <c r="F41" s="66"/>
      <c r="G41" s="66"/>
      <c r="H41" s="66"/>
      <c r="L41" t="s">
        <v>270</v>
      </c>
      <c r="M41" s="54">
        <v>20</v>
      </c>
      <c r="N41" s="54"/>
      <c r="O41" s="54">
        <v>20</v>
      </c>
    </row>
    <row r="42" spans="1:15" x14ac:dyDescent="0.35">
      <c r="B42" t="s">
        <v>29</v>
      </c>
      <c r="C42" s="54">
        <v>15</v>
      </c>
      <c r="D42" s="54">
        <v>15</v>
      </c>
      <c r="E42" s="54">
        <v>0</v>
      </c>
      <c r="F42" s="66"/>
      <c r="G42" s="66"/>
      <c r="H42" s="66"/>
      <c r="L42" t="s">
        <v>271</v>
      </c>
      <c r="M42" s="54">
        <v>1</v>
      </c>
      <c r="N42" s="54">
        <v>1</v>
      </c>
      <c r="O42" s="54">
        <v>0</v>
      </c>
    </row>
    <row r="43" spans="1:15" x14ac:dyDescent="0.35">
      <c r="B43" t="s">
        <v>37</v>
      </c>
      <c r="C43" s="54">
        <v>6</v>
      </c>
      <c r="D43" s="54">
        <v>6</v>
      </c>
      <c r="E43" s="54">
        <v>0</v>
      </c>
      <c r="F43" s="66"/>
      <c r="G43" s="66"/>
      <c r="H43" s="66"/>
      <c r="L43" t="s">
        <v>296</v>
      </c>
      <c r="M43" s="54">
        <v>3</v>
      </c>
      <c r="N43" s="54">
        <v>3</v>
      </c>
      <c r="O43" s="54">
        <v>0</v>
      </c>
    </row>
    <row r="44" spans="1:15" x14ac:dyDescent="0.35">
      <c r="B44" t="s">
        <v>33</v>
      </c>
      <c r="C44" s="54">
        <v>1</v>
      </c>
      <c r="D44" s="54">
        <v>1</v>
      </c>
      <c r="E44" s="54">
        <v>0</v>
      </c>
      <c r="F44" s="66"/>
      <c r="G44" s="66"/>
      <c r="H44" s="66"/>
      <c r="L44" t="s">
        <v>183</v>
      </c>
      <c r="M44" s="54">
        <v>784</v>
      </c>
      <c r="N44" s="54">
        <v>576</v>
      </c>
      <c r="O44" s="54">
        <v>177</v>
      </c>
    </row>
    <row r="45" spans="1:15" x14ac:dyDescent="0.35">
      <c r="B45" t="s">
        <v>290</v>
      </c>
      <c r="C45" s="54">
        <v>1</v>
      </c>
      <c r="D45" s="54">
        <v>1</v>
      </c>
      <c r="E45" s="54">
        <v>0</v>
      </c>
      <c r="F45" s="66"/>
      <c r="G45" s="66"/>
      <c r="H45" s="66"/>
    </row>
    <row r="46" spans="1:15" x14ac:dyDescent="0.35">
      <c r="A46" s="55" t="s">
        <v>185</v>
      </c>
      <c r="B46" s="55"/>
      <c r="C46" s="56">
        <v>87</v>
      </c>
      <c r="D46" s="56">
        <v>87</v>
      </c>
      <c r="E46" s="56">
        <v>0</v>
      </c>
      <c r="F46" s="66"/>
      <c r="G46" s="66"/>
      <c r="H46" s="66"/>
    </row>
    <row r="47" spans="1:15" x14ac:dyDescent="0.35">
      <c r="A47">
        <v>10</v>
      </c>
      <c r="B47" t="s">
        <v>136</v>
      </c>
      <c r="C47" s="54">
        <v>1</v>
      </c>
      <c r="D47" s="54">
        <v>1</v>
      </c>
      <c r="E47" s="54">
        <v>0</v>
      </c>
      <c r="F47" s="66"/>
      <c r="G47" s="66"/>
      <c r="H47" s="66"/>
    </row>
    <row r="48" spans="1:15" x14ac:dyDescent="0.35">
      <c r="B48" t="s">
        <v>19</v>
      </c>
      <c r="C48" s="54">
        <v>20</v>
      </c>
      <c r="D48" s="54">
        <v>20</v>
      </c>
      <c r="E48" s="54">
        <v>0</v>
      </c>
      <c r="F48" s="66"/>
      <c r="G48" s="66"/>
      <c r="H48" s="66"/>
    </row>
    <row r="49" spans="1:8" x14ac:dyDescent="0.35">
      <c r="B49" t="s">
        <v>182</v>
      </c>
      <c r="C49" s="54">
        <v>15</v>
      </c>
      <c r="D49" s="54">
        <v>2</v>
      </c>
      <c r="E49" s="54">
        <v>13</v>
      </c>
      <c r="F49" s="66"/>
      <c r="G49" s="66"/>
      <c r="H49" s="66"/>
    </row>
    <row r="50" spans="1:8" x14ac:dyDescent="0.35">
      <c r="B50" t="s">
        <v>178</v>
      </c>
      <c r="C50" s="54">
        <v>20</v>
      </c>
      <c r="D50" s="54">
        <v>11</v>
      </c>
      <c r="E50" s="54">
        <v>9</v>
      </c>
      <c r="F50" s="66"/>
      <c r="G50" s="66"/>
      <c r="H50" s="66"/>
    </row>
    <row r="51" spans="1:8" x14ac:dyDescent="0.35">
      <c r="B51" t="s">
        <v>179</v>
      </c>
      <c r="C51" s="54">
        <v>20</v>
      </c>
      <c r="D51" s="54">
        <v>4</v>
      </c>
      <c r="E51" s="54">
        <v>16</v>
      </c>
      <c r="F51" s="66"/>
      <c r="G51" s="66"/>
      <c r="H51" s="66"/>
    </row>
    <row r="52" spans="1:8" x14ac:dyDescent="0.35">
      <c r="B52" t="s">
        <v>16</v>
      </c>
      <c r="C52" s="54">
        <v>20</v>
      </c>
      <c r="D52" s="54">
        <v>20</v>
      </c>
      <c r="E52" s="54">
        <v>0</v>
      </c>
      <c r="F52" s="66"/>
      <c r="G52" s="66"/>
      <c r="H52" s="66"/>
    </row>
    <row r="53" spans="1:8" x14ac:dyDescent="0.35">
      <c r="B53" t="s">
        <v>55</v>
      </c>
      <c r="C53" s="54">
        <v>2</v>
      </c>
      <c r="D53" s="54">
        <v>2</v>
      </c>
      <c r="E53" s="54">
        <v>0</v>
      </c>
      <c r="F53" s="66"/>
      <c r="G53" s="66"/>
      <c r="H53" s="66"/>
    </row>
    <row r="54" spans="1:8" x14ac:dyDescent="0.35">
      <c r="B54" t="s">
        <v>17</v>
      </c>
      <c r="C54" s="54">
        <v>4</v>
      </c>
      <c r="D54" s="54">
        <v>4</v>
      </c>
      <c r="E54" s="54">
        <v>0</v>
      </c>
      <c r="F54" s="66"/>
      <c r="G54" s="66"/>
      <c r="H54" s="66"/>
    </row>
    <row r="55" spans="1:8" x14ac:dyDescent="0.35">
      <c r="B55" t="s">
        <v>31</v>
      </c>
      <c r="C55" s="54">
        <v>5</v>
      </c>
      <c r="D55" s="54">
        <v>3</v>
      </c>
      <c r="E55" s="54">
        <v>2</v>
      </c>
      <c r="F55" s="66"/>
      <c r="G55" s="66"/>
      <c r="H55" s="66"/>
    </row>
    <row r="56" spans="1:8" x14ac:dyDescent="0.35">
      <c r="B56" t="s">
        <v>29</v>
      </c>
      <c r="C56" s="54">
        <v>20</v>
      </c>
      <c r="D56" s="54">
        <v>20</v>
      </c>
      <c r="E56" s="54">
        <v>0</v>
      </c>
      <c r="F56" s="66"/>
      <c r="G56" s="66"/>
      <c r="H56" s="66"/>
    </row>
    <row r="57" spans="1:8" x14ac:dyDescent="0.35">
      <c r="B57" t="s">
        <v>155</v>
      </c>
      <c r="C57" s="54">
        <v>1</v>
      </c>
      <c r="D57" s="54">
        <v>1</v>
      </c>
      <c r="E57" s="54">
        <v>0</v>
      </c>
      <c r="F57" s="66"/>
      <c r="G57" s="66"/>
      <c r="H57" s="66"/>
    </row>
    <row r="58" spans="1:8" x14ac:dyDescent="0.35">
      <c r="B58" t="s">
        <v>141</v>
      </c>
      <c r="C58" s="54">
        <v>1</v>
      </c>
      <c r="D58" s="54">
        <v>1</v>
      </c>
      <c r="E58" s="54">
        <v>0</v>
      </c>
      <c r="F58" s="66"/>
      <c r="G58" s="66"/>
      <c r="H58" s="66"/>
    </row>
    <row r="59" spans="1:8" x14ac:dyDescent="0.35">
      <c r="B59" t="s">
        <v>64</v>
      </c>
      <c r="C59" s="54">
        <v>10</v>
      </c>
      <c r="D59" s="54">
        <v>10</v>
      </c>
      <c r="E59" s="54">
        <v>0</v>
      </c>
      <c r="F59" s="66"/>
      <c r="G59" s="66"/>
      <c r="H59" s="66"/>
    </row>
    <row r="60" spans="1:8" x14ac:dyDescent="0.35">
      <c r="B60" t="s">
        <v>254</v>
      </c>
      <c r="C60" s="54">
        <v>4</v>
      </c>
      <c r="D60" s="54">
        <v>4</v>
      </c>
      <c r="E60" s="54">
        <v>0</v>
      </c>
      <c r="F60" s="66"/>
      <c r="G60" s="66"/>
      <c r="H60" s="66"/>
    </row>
    <row r="61" spans="1:8" x14ac:dyDescent="0.35">
      <c r="A61" s="55" t="s">
        <v>186</v>
      </c>
      <c r="B61" s="55"/>
      <c r="C61" s="56">
        <v>143</v>
      </c>
      <c r="D61" s="56">
        <v>103</v>
      </c>
      <c r="E61" s="56">
        <v>40</v>
      </c>
      <c r="F61" s="66"/>
      <c r="G61" s="66"/>
      <c r="H61" s="66"/>
    </row>
    <row r="62" spans="1:8" x14ac:dyDescent="0.35">
      <c r="A62">
        <v>11</v>
      </c>
      <c r="B62" t="s">
        <v>63</v>
      </c>
      <c r="C62" s="54">
        <v>1</v>
      </c>
      <c r="D62" s="54">
        <v>1</v>
      </c>
      <c r="E62" s="54">
        <v>0</v>
      </c>
      <c r="F62" s="66"/>
      <c r="G62" s="66"/>
      <c r="H62" s="66"/>
    </row>
    <row r="63" spans="1:8" x14ac:dyDescent="0.35">
      <c r="B63" t="s">
        <v>19</v>
      </c>
      <c r="C63" s="54">
        <v>20</v>
      </c>
      <c r="D63" s="54">
        <v>20</v>
      </c>
      <c r="E63" s="54">
        <v>0</v>
      </c>
      <c r="F63" s="66"/>
      <c r="G63" s="66"/>
      <c r="H63" s="66"/>
    </row>
    <row r="64" spans="1:8" x14ac:dyDescent="0.35">
      <c r="B64" t="s">
        <v>29</v>
      </c>
      <c r="C64" s="54">
        <v>10</v>
      </c>
      <c r="D64" s="54">
        <v>10</v>
      </c>
      <c r="E64" s="54">
        <v>0</v>
      </c>
      <c r="F64" s="66"/>
      <c r="G64" s="66"/>
      <c r="H64" s="66"/>
    </row>
    <row r="65" spans="1:8" x14ac:dyDescent="0.35">
      <c r="B65" t="s">
        <v>37</v>
      </c>
      <c r="C65" s="54">
        <v>10</v>
      </c>
      <c r="D65" s="54">
        <v>4</v>
      </c>
      <c r="E65" s="54">
        <v>6</v>
      </c>
      <c r="F65" s="66"/>
      <c r="G65" s="66"/>
      <c r="H65" s="66"/>
    </row>
    <row r="66" spans="1:8" x14ac:dyDescent="0.35">
      <c r="B66" t="s">
        <v>198</v>
      </c>
      <c r="C66" s="54">
        <v>20</v>
      </c>
      <c r="D66" s="54">
        <v>20</v>
      </c>
      <c r="E66" s="54">
        <v>0</v>
      </c>
      <c r="F66" s="66"/>
      <c r="G66" s="66"/>
      <c r="H66" s="66"/>
    </row>
    <row r="67" spans="1:8" x14ac:dyDescent="0.35">
      <c r="B67" t="s">
        <v>200</v>
      </c>
      <c r="C67" s="54">
        <v>3</v>
      </c>
      <c r="D67" s="54">
        <v>3</v>
      </c>
      <c r="E67" s="54">
        <v>0</v>
      </c>
      <c r="F67" s="66"/>
      <c r="G67" s="66"/>
      <c r="H67" s="66"/>
    </row>
    <row r="68" spans="1:8" x14ac:dyDescent="0.35">
      <c r="A68" s="55" t="s">
        <v>190</v>
      </c>
      <c r="B68" s="55"/>
      <c r="C68" s="56">
        <v>64</v>
      </c>
      <c r="D68" s="56">
        <v>58</v>
      </c>
      <c r="E68" s="56">
        <v>6</v>
      </c>
      <c r="F68" s="66"/>
      <c r="G68" s="66"/>
      <c r="H68" s="66"/>
    </row>
    <row r="69" spans="1:8" x14ac:dyDescent="0.35">
      <c r="A69">
        <v>12</v>
      </c>
      <c r="B69" t="s">
        <v>17</v>
      </c>
      <c r="C69" s="54">
        <v>2</v>
      </c>
      <c r="D69" s="54">
        <v>2</v>
      </c>
      <c r="E69" s="54">
        <v>0</v>
      </c>
      <c r="F69" s="66"/>
      <c r="G69" s="66"/>
      <c r="H69" s="66"/>
    </row>
    <row r="70" spans="1:8" x14ac:dyDescent="0.35">
      <c r="B70" t="s">
        <v>64</v>
      </c>
      <c r="C70" s="54">
        <v>20</v>
      </c>
      <c r="D70" s="54">
        <v>18</v>
      </c>
      <c r="E70" s="54">
        <v>2</v>
      </c>
      <c r="F70" s="66"/>
      <c r="G70" s="66"/>
      <c r="H70" s="66"/>
    </row>
    <row r="71" spans="1:8" x14ac:dyDescent="0.35">
      <c r="B71" t="s">
        <v>28</v>
      </c>
      <c r="C71" s="54">
        <v>40</v>
      </c>
      <c r="D71" s="54">
        <v>35</v>
      </c>
      <c r="E71" s="54">
        <v>5</v>
      </c>
      <c r="F71" s="66"/>
      <c r="G71" s="66"/>
      <c r="H71" s="66"/>
    </row>
    <row r="72" spans="1:8" x14ac:dyDescent="0.35">
      <c r="B72" t="s">
        <v>243</v>
      </c>
      <c r="C72" s="54">
        <v>4</v>
      </c>
      <c r="D72" s="54">
        <v>4</v>
      </c>
      <c r="E72" s="54">
        <v>0</v>
      </c>
    </row>
    <row r="73" spans="1:8" x14ac:dyDescent="0.35">
      <c r="A73" s="55" t="s">
        <v>212</v>
      </c>
      <c r="B73" s="55"/>
      <c r="C73" s="56">
        <v>66</v>
      </c>
      <c r="D73" s="56">
        <v>59</v>
      </c>
      <c r="E73" s="56">
        <v>7</v>
      </c>
    </row>
    <row r="74" spans="1:8" x14ac:dyDescent="0.35">
      <c r="A74">
        <v>1</v>
      </c>
      <c r="B74" t="s">
        <v>198</v>
      </c>
      <c r="C74" s="54">
        <v>32</v>
      </c>
      <c r="D74" s="54">
        <v>14</v>
      </c>
      <c r="E74" s="54">
        <v>18</v>
      </c>
    </row>
    <row r="75" spans="1:8" x14ac:dyDescent="0.35">
      <c r="B75" t="s">
        <v>219</v>
      </c>
      <c r="C75" s="54">
        <v>2</v>
      </c>
      <c r="D75" s="54">
        <v>2</v>
      </c>
      <c r="E75" s="54">
        <v>0</v>
      </c>
    </row>
    <row r="76" spans="1:8" x14ac:dyDescent="0.35">
      <c r="B76" t="s">
        <v>220</v>
      </c>
      <c r="C76" s="54">
        <v>2</v>
      </c>
      <c r="D76" s="54">
        <v>2</v>
      </c>
      <c r="E76" s="54">
        <v>0</v>
      </c>
    </row>
    <row r="77" spans="1:8" x14ac:dyDescent="0.35">
      <c r="B77" t="s">
        <v>235</v>
      </c>
      <c r="C77" s="54">
        <v>2</v>
      </c>
      <c r="D77" s="54">
        <v>2</v>
      </c>
      <c r="E77" s="54">
        <v>0</v>
      </c>
    </row>
    <row r="78" spans="1:8" x14ac:dyDescent="0.35">
      <c r="B78" t="s">
        <v>241</v>
      </c>
      <c r="C78" s="54">
        <v>2</v>
      </c>
      <c r="D78" s="54">
        <v>2</v>
      </c>
      <c r="E78" s="54">
        <v>0</v>
      </c>
    </row>
    <row r="79" spans="1:8" x14ac:dyDescent="0.35">
      <c r="B79" t="s">
        <v>237</v>
      </c>
      <c r="C79" s="54">
        <v>1</v>
      </c>
      <c r="D79" s="54">
        <v>1</v>
      </c>
      <c r="E79" s="54">
        <v>0</v>
      </c>
    </row>
    <row r="80" spans="1:8" x14ac:dyDescent="0.35">
      <c r="B80" t="s">
        <v>238</v>
      </c>
      <c r="C80" s="54">
        <v>3</v>
      </c>
      <c r="D80" s="54">
        <v>3</v>
      </c>
      <c r="E80" s="54">
        <v>0</v>
      </c>
    </row>
    <row r="81" spans="1:5" x14ac:dyDescent="0.35">
      <c r="B81" t="s">
        <v>239</v>
      </c>
      <c r="C81" s="54">
        <v>1</v>
      </c>
      <c r="D81" s="54">
        <v>1</v>
      </c>
      <c r="E81" s="54">
        <v>0</v>
      </c>
    </row>
    <row r="82" spans="1:5" x14ac:dyDescent="0.35">
      <c r="B82" t="s">
        <v>240</v>
      </c>
      <c r="C82" s="54">
        <v>1</v>
      </c>
      <c r="D82" s="54">
        <v>1</v>
      </c>
      <c r="E82" s="54">
        <v>0</v>
      </c>
    </row>
    <row r="83" spans="1:5" x14ac:dyDescent="0.35">
      <c r="B83" t="s">
        <v>246</v>
      </c>
      <c r="C83" s="54">
        <v>16</v>
      </c>
      <c r="D83" s="54">
        <v>6</v>
      </c>
      <c r="E83" s="54">
        <v>10</v>
      </c>
    </row>
    <row r="84" spans="1:5" x14ac:dyDescent="0.35">
      <c r="B84" t="s">
        <v>245</v>
      </c>
      <c r="C84" s="54">
        <v>1</v>
      </c>
      <c r="D84" s="54">
        <v>1</v>
      </c>
      <c r="E84" s="54">
        <v>0</v>
      </c>
    </row>
    <row r="85" spans="1:5" x14ac:dyDescent="0.35">
      <c r="B85" t="s">
        <v>254</v>
      </c>
      <c r="C85" s="54">
        <v>12</v>
      </c>
      <c r="D85" s="54">
        <v>6</v>
      </c>
      <c r="E85" s="54">
        <v>6</v>
      </c>
    </row>
    <row r="86" spans="1:5" x14ac:dyDescent="0.35">
      <c r="A86" s="55" t="s">
        <v>253</v>
      </c>
      <c r="B86" s="55"/>
      <c r="C86" s="56">
        <v>75</v>
      </c>
      <c r="D86" s="56">
        <v>41</v>
      </c>
      <c r="E86" s="56">
        <v>34</v>
      </c>
    </row>
    <row r="87" spans="1:5" x14ac:dyDescent="0.35">
      <c r="A87">
        <v>2</v>
      </c>
      <c r="B87" t="s">
        <v>19</v>
      </c>
      <c r="C87" s="54">
        <v>20</v>
      </c>
      <c r="D87" s="54">
        <v>11</v>
      </c>
      <c r="E87" s="54">
        <v>9</v>
      </c>
    </row>
    <row r="88" spans="1:5" x14ac:dyDescent="0.35">
      <c r="B88" t="s">
        <v>29</v>
      </c>
      <c r="C88" s="54">
        <v>5</v>
      </c>
      <c r="D88" s="54">
        <v>4</v>
      </c>
      <c r="E88" s="54">
        <v>1</v>
      </c>
    </row>
    <row r="89" spans="1:5" x14ac:dyDescent="0.35">
      <c r="B89" t="s">
        <v>64</v>
      </c>
      <c r="C89" s="54">
        <v>5</v>
      </c>
      <c r="D89" s="54"/>
      <c r="E89" s="54">
        <v>5</v>
      </c>
    </row>
    <row r="90" spans="1:5" x14ac:dyDescent="0.35">
      <c r="B90" t="s">
        <v>28</v>
      </c>
      <c r="C90" s="54">
        <v>40</v>
      </c>
      <c r="D90" s="54"/>
      <c r="E90" s="54">
        <v>40</v>
      </c>
    </row>
    <row r="91" spans="1:5" x14ac:dyDescent="0.35">
      <c r="B91" t="s">
        <v>235</v>
      </c>
      <c r="C91" s="54">
        <v>1</v>
      </c>
      <c r="D91" s="54">
        <v>1</v>
      </c>
      <c r="E91" s="54">
        <v>0</v>
      </c>
    </row>
    <row r="92" spans="1:5" x14ac:dyDescent="0.35">
      <c r="B92" t="s">
        <v>240</v>
      </c>
      <c r="C92" s="54">
        <v>1</v>
      </c>
      <c r="D92" s="54">
        <v>1</v>
      </c>
      <c r="E92" s="54">
        <v>0</v>
      </c>
    </row>
    <row r="93" spans="1:5" x14ac:dyDescent="0.35">
      <c r="B93" t="s">
        <v>254</v>
      </c>
      <c r="C93" s="54">
        <v>12</v>
      </c>
      <c r="D93" s="54"/>
      <c r="E93" s="54">
        <v>12</v>
      </c>
    </row>
    <row r="94" spans="1:5" x14ac:dyDescent="0.35">
      <c r="B94" t="s">
        <v>270</v>
      </c>
      <c r="C94" s="54">
        <v>20</v>
      </c>
      <c r="D94" s="54"/>
      <c r="E94" s="54">
        <v>20</v>
      </c>
    </row>
    <row r="95" spans="1:5" x14ac:dyDescent="0.35">
      <c r="B95" t="s">
        <v>271</v>
      </c>
      <c r="C95" s="54">
        <v>1</v>
      </c>
      <c r="D95" s="54">
        <v>1</v>
      </c>
      <c r="E95" s="54">
        <v>0</v>
      </c>
    </row>
    <row r="96" spans="1:5" x14ac:dyDescent="0.35">
      <c r="B96" t="s">
        <v>296</v>
      </c>
      <c r="C96" s="54">
        <v>3</v>
      </c>
      <c r="D96" s="54">
        <v>3</v>
      </c>
      <c r="E96" s="54">
        <v>0</v>
      </c>
    </row>
    <row r="97" spans="1:5" x14ac:dyDescent="0.35">
      <c r="A97" s="55" t="s">
        <v>295</v>
      </c>
      <c r="B97" s="55"/>
      <c r="C97" s="56">
        <v>108</v>
      </c>
      <c r="D97" s="56">
        <v>21</v>
      </c>
      <c r="E97" s="56">
        <v>87</v>
      </c>
    </row>
    <row r="98" spans="1:5" x14ac:dyDescent="0.35">
      <c r="A98" t="s">
        <v>183</v>
      </c>
      <c r="C98" s="54">
        <v>784</v>
      </c>
      <c r="D98" s="54">
        <v>576</v>
      </c>
      <c r="E98" s="54">
        <v>177</v>
      </c>
    </row>
  </sheetData>
  <pageMargins left="0.78740157480314965" right="0" top="0" bottom="0" header="0" footer="0"/>
  <pageSetup scale="92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Suppluer Code</vt:lpstr>
      <vt:lpstr>Sheet1</vt:lpstr>
      <vt:lpstr>Raw Inventory</vt:lpstr>
      <vt:lpstr>Stock Bal</vt:lpstr>
      <vt:lpstr>'Raw Inventory'!Print_Area</vt:lpstr>
      <vt:lpstr>'Stock 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2021-02-23T14:42:01Z</cp:lastPrinted>
  <dcterms:created xsi:type="dcterms:W3CDTF">2020-03-12T07:09:25Z</dcterms:created>
  <dcterms:modified xsi:type="dcterms:W3CDTF">2021-02-25T03:53:04Z</dcterms:modified>
</cp:coreProperties>
</file>