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VA\"/>
    </mc:Choice>
  </mc:AlternateContent>
  <xr:revisionPtr revIDLastSave="0" documentId="13_ncr:1_{E5465959-0FAF-404E-9484-A7081EFAB6D2}" xr6:coauthVersionLast="47" xr6:coauthVersionMax="47" xr10:uidLastSave="{00000000-0000-0000-0000-000000000000}"/>
  <bookViews>
    <workbookView xWindow="-120" yWindow="-120" windowWidth="19440" windowHeight="10320" firstSheet="5" activeTab="6" xr2:uid="{8691B555-4261-6F4A-BBD4-4407515A4FB5}"/>
  </bookViews>
  <sheets>
    <sheet name="Visualization" sheetId="2" state="hidden" r:id="rId1"/>
    <sheet name="Demo" sheetId="20" r:id="rId2"/>
    <sheet name="Goals Data" sheetId="16" r:id="rId3"/>
    <sheet name="Excel Syllabus Data" sheetId="17" r:id="rId4"/>
    <sheet name="Study Hours Data" sheetId="13" r:id="rId5"/>
    <sheet name="Progress Summary" sheetId="14" r:id="rId6"/>
    <sheet name="Progress Dashboard" sheetId="19" r:id="rId7"/>
  </sheets>
  <definedNames>
    <definedName name="_xlnm._FilterDatabase" localSheetId="4" hidden="1">'Study Hours Data'!$A$1:$F$33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4" l="1"/>
  <c r="C32" i="14"/>
  <c r="C33" i="14" s="1"/>
  <c r="C29" i="14"/>
  <c r="C30" i="14" s="1"/>
  <c r="C28" i="14"/>
  <c r="C26" i="14"/>
  <c r="C27" i="14" s="1"/>
  <c r="C25" i="14"/>
  <c r="C23" i="14"/>
  <c r="C24" i="14" s="1"/>
  <c r="C22" i="14"/>
  <c r="H10" i="13" a="1"/>
  <c r="H10" i="13"/>
  <c r="I12" i="13" a="1"/>
  <c r="I12" i="13" s="1"/>
  <c r="A2" i="13"/>
  <c r="A3" i="13" s="1"/>
  <c r="A4" i="13" s="1"/>
  <c r="A5" i="13" s="1"/>
  <c r="A6" i="13" s="1"/>
  <c r="A7" i="13" s="1"/>
  <c r="A8" i="13" s="1"/>
  <c r="C4" i="13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3" i="13"/>
  <c r="E104" i="17"/>
  <c r="E105" i="17"/>
  <c r="E106" i="17"/>
  <c r="E107" i="17"/>
  <c r="E108" i="17"/>
  <c r="E109" i="17"/>
  <c r="E110" i="17"/>
  <c r="E111" i="17"/>
  <c r="E112" i="17"/>
  <c r="E113" i="17"/>
  <c r="E114" i="17"/>
  <c r="J52" i="20"/>
  <c r="E14" i="17"/>
  <c r="E13" i="17"/>
  <c r="E3" i="17"/>
  <c r="E4" i="17"/>
  <c r="E5" i="17"/>
  <c r="E6" i="17"/>
  <c r="E7" i="17"/>
  <c r="E8" i="17"/>
  <c r="E9" i="17"/>
  <c r="E10" i="17"/>
  <c r="E11" i="17"/>
  <c r="E12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C16" i="14" s="1"/>
  <c r="C17" i="14" s="1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2" i="17"/>
  <c r="C15" i="14"/>
  <c r="C6" i="14"/>
  <c r="C9" i="14" s="1"/>
  <c r="H14" i="19" s="1"/>
  <c r="C4" i="14"/>
  <c r="G51" i="20"/>
  <c r="A9" i="13" l="1"/>
  <c r="E8" i="13"/>
  <c r="F8" i="13"/>
  <c r="E7" i="13"/>
  <c r="F7" i="13"/>
  <c r="F6" i="13"/>
  <c r="E6" i="13"/>
  <c r="E5" i="13"/>
  <c r="F5" i="13"/>
  <c r="E4" i="13"/>
  <c r="F4" i="13"/>
  <c r="E2" i="13"/>
  <c r="F2" i="13"/>
  <c r="F3" i="13"/>
  <c r="E3" i="13"/>
  <c r="G52" i="20"/>
  <c r="G53" i="20"/>
  <c r="G54" i="20"/>
  <c r="G55" i="20"/>
  <c r="G56" i="20"/>
  <c r="G57" i="20"/>
  <c r="G58" i="20"/>
  <c r="K52" i="20"/>
  <c r="L52" i="20" s="1"/>
  <c r="C59" i="20"/>
  <c r="K44" i="20"/>
  <c r="L39" i="20" s="1"/>
  <c r="K39" i="20"/>
  <c r="C58" i="20"/>
  <c r="G39" i="20"/>
  <c r="K43" i="20" s="1"/>
  <c r="C37" i="20"/>
  <c r="F27" i="20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2" i="13"/>
  <c r="E9" i="13" l="1"/>
  <c r="A10" i="13"/>
  <c r="F9" i="13"/>
  <c r="C61" i="20"/>
  <c r="K42" i="20"/>
  <c r="E10" i="13" l="1"/>
  <c r="A11" i="13"/>
  <c r="F10" i="13"/>
  <c r="E11" i="13" l="1"/>
  <c r="F11" i="13"/>
  <c r="A12" i="13"/>
  <c r="F12" i="13" l="1"/>
  <c r="E12" i="13"/>
  <c r="A13" i="13"/>
  <c r="F13" i="13" l="1"/>
  <c r="E13" i="13"/>
  <c r="A14" i="13"/>
  <c r="F14" i="13" l="1"/>
  <c r="A15" i="13"/>
  <c r="A16" i="13" s="1"/>
  <c r="E14" i="13"/>
  <c r="F16" i="13" l="1"/>
  <c r="E16" i="13"/>
  <c r="A17" i="13"/>
  <c r="F15" i="13"/>
  <c r="E15" i="13"/>
  <c r="A18" i="13" l="1"/>
  <c r="F17" i="13"/>
  <c r="E17" i="13"/>
  <c r="E18" i="13" l="1"/>
  <c r="A19" i="13"/>
  <c r="F18" i="13"/>
  <c r="F19" i="13" l="1"/>
  <c r="E19" i="13"/>
  <c r="A20" i="13"/>
  <c r="F20" i="13" l="1"/>
  <c r="E20" i="13"/>
  <c r="A21" i="13"/>
  <c r="A22" i="13" l="1"/>
  <c r="F21" i="13"/>
  <c r="E21" i="13"/>
  <c r="E22" i="13" l="1"/>
  <c r="A23" i="13"/>
  <c r="F22" i="13"/>
  <c r="E23" i="13" l="1"/>
  <c r="A24" i="13"/>
  <c r="F23" i="13"/>
  <c r="F24" i="13" l="1"/>
  <c r="E24" i="13"/>
  <c r="A25" i="13"/>
  <c r="A26" i="13" l="1"/>
  <c r="F25" i="13"/>
  <c r="E25" i="13"/>
  <c r="E26" i="13" l="1"/>
  <c r="A27" i="13"/>
  <c r="F26" i="13"/>
  <c r="F27" i="13" l="1"/>
  <c r="E27" i="13"/>
  <c r="A28" i="13"/>
  <c r="F28" i="13" l="1"/>
  <c r="A29" i="13"/>
  <c r="E28" i="13"/>
  <c r="E29" i="13" l="1"/>
  <c r="A30" i="13"/>
  <c r="F29" i="13"/>
  <c r="E30" i="13" l="1"/>
  <c r="A31" i="13"/>
  <c r="F30" i="13"/>
  <c r="F31" i="13" l="1"/>
  <c r="E31" i="13"/>
  <c r="A32" i="13"/>
  <c r="F32" i="13" l="1"/>
  <c r="E32" i="13"/>
  <c r="A33" i="13"/>
  <c r="F33" i="13" l="1"/>
  <c r="E33" i="13"/>
  <c r="B4" i="16"/>
  <c r="B5" i="16" s="1"/>
  <c r="C7" i="14" s="1"/>
  <c r="C8" i="14" s="1"/>
  <c r="C3" i="14"/>
  <c r="B50" i="14" l="1"/>
  <c r="B38" i="14"/>
  <c r="B37" i="14"/>
  <c r="C11" i="14"/>
  <c r="C5" i="14"/>
  <c r="C10" i="14" s="1"/>
  <c r="B12" i="14" s="1" a="1"/>
  <c r="B12" i="14" s="1"/>
  <c r="B42" i="14"/>
  <c r="B41" i="14"/>
  <c r="C38" i="14"/>
  <c r="C43" i="14"/>
  <c r="C41" i="14"/>
  <c r="B40" i="14"/>
  <c r="C39" i="14"/>
  <c r="C37" i="14"/>
  <c r="C42" i="14"/>
  <c r="C40" i="14"/>
  <c r="B39" i="14"/>
  <c r="B43" i="14"/>
  <c r="D43" i="14" s="1"/>
  <c r="D39" i="14" l="1"/>
  <c r="D40" i="14"/>
  <c r="D37" i="14"/>
  <c r="D41" i="14"/>
  <c r="D42" i="14"/>
  <c r="D38" i="14"/>
  <c r="L14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<sst xmlns="http://schemas.openxmlformats.org/spreadsheetml/2006/main" count="475" uniqueCount="319">
  <si>
    <t>Date</t>
  </si>
  <si>
    <t>Litre</t>
  </si>
  <si>
    <t>Overall</t>
  </si>
  <si>
    <t>Current</t>
  </si>
  <si>
    <t>Available Days</t>
  </si>
  <si>
    <t>Study Goal</t>
  </si>
  <si>
    <t>Category</t>
  </si>
  <si>
    <t>Topic</t>
  </si>
  <si>
    <t>Concepts</t>
  </si>
  <si>
    <t>Intro to Excel</t>
  </si>
  <si>
    <t>Workbook, worksheets, rows, columns, cells, and ranges</t>
  </si>
  <si>
    <t>Commonly used shortcut keys</t>
  </si>
  <si>
    <t>Data Gathering</t>
  </si>
  <si>
    <t>Structured Data</t>
  </si>
  <si>
    <t>What is structured data?</t>
  </si>
  <si>
    <t>Importing Data</t>
  </si>
  <si>
    <t>Using Get data feature</t>
  </si>
  <si>
    <t>Handling JSON</t>
  </si>
  <si>
    <t>Data Types</t>
  </si>
  <si>
    <t>Data Validation</t>
  </si>
  <si>
    <t>Restricting data entries for data correctness</t>
  </si>
  <si>
    <t>Custom data validations</t>
  </si>
  <si>
    <t>Remove Duplicates (Dealing with Duplicates)</t>
  </si>
  <si>
    <t>Transpose</t>
  </si>
  <si>
    <t>Text to Columns</t>
  </si>
  <si>
    <t>Data Preparation</t>
  </si>
  <si>
    <t>Formatting</t>
  </si>
  <si>
    <t>What is formatting?</t>
  </si>
  <si>
    <t>Various formatting options (Text Font, Text Alignment etc..)</t>
  </si>
  <si>
    <t>Number formatting</t>
  </si>
  <si>
    <t>Custom number formats</t>
  </si>
  <si>
    <t>Date &amp; Time Formatting</t>
  </si>
  <si>
    <t>Custom Date &amp; Time formats</t>
  </si>
  <si>
    <t>Conditional Formatting</t>
  </si>
  <si>
    <t>Basic conditional formatting options</t>
  </si>
  <si>
    <t>Custom conditional formatting</t>
  </si>
  <si>
    <t>Paste Special</t>
  </si>
  <si>
    <t>Copy-paste-paste special</t>
  </si>
  <si>
    <t>Sort and Filter</t>
  </si>
  <si>
    <t>Quick sort</t>
  </si>
  <si>
    <t>Custom sort</t>
  </si>
  <si>
    <t>Filters</t>
  </si>
  <si>
    <t>Named Range - Overview</t>
  </si>
  <si>
    <t>Static named range</t>
  </si>
  <si>
    <t>Dynamic named ranges using OFFSET and COUNTA</t>
  </si>
  <si>
    <t>Cell References</t>
  </si>
  <si>
    <t>Relative</t>
  </si>
  <si>
    <t>Absolute</t>
  </si>
  <si>
    <t>Text / string functions</t>
  </si>
  <si>
    <t>LEFT</t>
  </si>
  <si>
    <t>RIGHT</t>
  </si>
  <si>
    <t>MID</t>
  </si>
  <si>
    <t>CONCATENATE</t>
  </si>
  <si>
    <t>TRIM</t>
  </si>
  <si>
    <t>SUBSTITUTE</t>
  </si>
  <si>
    <t>VALUE</t>
  </si>
  <si>
    <t>TEXT</t>
  </si>
  <si>
    <t>Data Analysis</t>
  </si>
  <si>
    <t>Logical functions</t>
  </si>
  <si>
    <t>IF</t>
  </si>
  <si>
    <t>AND, OR</t>
  </si>
  <si>
    <t>NOT</t>
  </si>
  <si>
    <t>IFERROR</t>
  </si>
  <si>
    <t>IFNA</t>
  </si>
  <si>
    <t>Math  functions</t>
  </si>
  <si>
    <t>SUM</t>
  </si>
  <si>
    <t>SUMIF, SUMIFS  (conditional sum)</t>
  </si>
  <si>
    <t>SUMPRODUCT</t>
  </si>
  <si>
    <t>ROUND</t>
  </si>
  <si>
    <t>MOD</t>
  </si>
  <si>
    <t>Statistical functions</t>
  </si>
  <si>
    <t>AVERAGE</t>
  </si>
  <si>
    <t>MIN</t>
  </si>
  <si>
    <t>MAX</t>
  </si>
  <si>
    <t>Counting functions</t>
  </si>
  <si>
    <t>COUNT</t>
  </si>
  <si>
    <t>COUNTA</t>
  </si>
  <si>
    <t>COUNTBLANK</t>
  </si>
  <si>
    <t>COUNTIF</t>
  </si>
  <si>
    <t>COUNTIFS</t>
  </si>
  <si>
    <t>Lookup and reference functions</t>
  </si>
  <si>
    <t>INDEX &amp; MATCH</t>
  </si>
  <si>
    <t>INDIRECT</t>
  </si>
  <si>
    <t>OFFSET</t>
  </si>
  <si>
    <t>TRANSPOSE</t>
  </si>
  <si>
    <t>HYPERLINK</t>
  </si>
  <si>
    <t>Date functions</t>
  </si>
  <si>
    <t>DATE</t>
  </si>
  <si>
    <t>DATEVALUE</t>
  </si>
  <si>
    <t>TODAY</t>
  </si>
  <si>
    <t>NOW</t>
  </si>
  <si>
    <t>DAY</t>
  </si>
  <si>
    <t>MONTH</t>
  </si>
  <si>
    <t>YEAR</t>
  </si>
  <si>
    <t>WEEKDAY</t>
  </si>
  <si>
    <t>WEEKNUM</t>
  </si>
  <si>
    <t>EOMONTH</t>
  </si>
  <si>
    <t>DATEDIF</t>
  </si>
  <si>
    <t>Time functions</t>
  </si>
  <si>
    <t>Convert time to hours, minutes &amp; seconds</t>
  </si>
  <si>
    <t>Split date &amp; time to separate columns</t>
  </si>
  <si>
    <t>Convert text to time</t>
  </si>
  <si>
    <t>Convert time to text</t>
  </si>
  <si>
    <t>Pivot tables</t>
  </si>
  <si>
    <t>Introduction to Pivot tables, use and applications</t>
  </si>
  <si>
    <t>Data Analysis using Pivot Tables - use of row and column shelf, values and filters</t>
  </si>
  <si>
    <t>Difference between data layering and cross tabulation, summary reports, advantages and limitations</t>
  </si>
  <si>
    <t>Bins and Grouping and Ungrouping the data</t>
  </si>
  <si>
    <t>Creating data reports using pivot tables</t>
  </si>
  <si>
    <t>Change aggregation types and summarization</t>
  </si>
  <si>
    <t>Concept of calculated fields, usage and limitations</t>
  </si>
  <si>
    <t>Configuring Pivot Table Layouts &amp; Styles – Grand totals and subtotals, report layouts, etc.</t>
  </si>
  <si>
    <t xml:space="preserve">Power Pivot - Power Query </t>
  </si>
  <si>
    <t>Data Visualization &amp; Summary</t>
  </si>
  <si>
    <t>Basic Charts</t>
  </si>
  <si>
    <t>Basic Charts - Column/Bar, Stacked, Pie, line/area, scatterplot, doughnut etc.</t>
  </si>
  <si>
    <t>Chart properties</t>
  </si>
  <si>
    <t xml:space="preserve">How to select right chart for your data
</t>
  </si>
  <si>
    <t>Pivot tables - Charts</t>
  </si>
  <si>
    <t>Customized Charts</t>
  </si>
  <si>
    <t>Population Pyramid</t>
  </si>
  <si>
    <t>Waterfall Chart</t>
  </si>
  <si>
    <t>Dynamic Dashboards using pivot tables</t>
  </si>
  <si>
    <t>Pivot cache</t>
  </si>
  <si>
    <t>Pivot table design elements - concept of slicers and timelines - Slicer Options</t>
  </si>
  <si>
    <t>Sales dashboard using pivot options</t>
  </si>
  <si>
    <t>Making Dashboards Dynamic</t>
  </si>
  <si>
    <t>Making Dashboards more beautiful - Adding icons and images to dashboards</t>
  </si>
  <si>
    <t>Design principles for including charts in dashboards - do's and dont's</t>
  </si>
  <si>
    <t>Best practices - Tips and Tricks to enhance dashboard designing</t>
  </si>
  <si>
    <t>Coverage</t>
  </si>
  <si>
    <t>Low</t>
  </si>
  <si>
    <t>Medium</t>
  </si>
  <si>
    <t>High</t>
  </si>
  <si>
    <t>Skilled</t>
  </si>
  <si>
    <t>Rookie</t>
  </si>
  <si>
    <t>Legendary</t>
  </si>
  <si>
    <t>Mastery</t>
  </si>
  <si>
    <t>Score</t>
  </si>
  <si>
    <t>Deficit (Hours to cover up)</t>
  </si>
  <si>
    <t>Study Hours</t>
  </si>
  <si>
    <t>Actual (Total hours studied till now)</t>
  </si>
  <si>
    <t>Expected (Total hours that should have been done)</t>
  </si>
  <si>
    <t>Updated</t>
  </si>
  <si>
    <t>Daily Average</t>
  </si>
  <si>
    <t>Projections</t>
  </si>
  <si>
    <t>Professional</t>
  </si>
  <si>
    <t>Level of Understanding</t>
  </si>
  <si>
    <t>Rank</t>
  </si>
  <si>
    <t>Data Visualization</t>
  </si>
  <si>
    <t>Current Status</t>
  </si>
  <si>
    <t>Data Competency: Excel</t>
  </si>
  <si>
    <t>Average Study Hours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</si>
  <si>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</si>
  <si>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</si>
  <si>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</si>
  <si>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</si>
  <si>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</si>
  <si>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</si>
  <si>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</si>
  <si>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</si>
  <si>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Total Study Hours</t>
  </si>
  <si>
    <t>No of Day Elapsed</t>
  </si>
  <si>
    <t>Day Level Average</t>
  </si>
  <si>
    <t>Day Count</t>
  </si>
  <si>
    <t>Elapsed</t>
  </si>
  <si>
    <t>Total Available</t>
  </si>
  <si>
    <t>Remaining</t>
  </si>
  <si>
    <t>Target Hours</t>
  </si>
  <si>
    <t>Daily Goal Hours</t>
  </si>
  <si>
    <t>Skill Wise Breakdown</t>
  </si>
  <si>
    <t>Excel for Analytics</t>
  </si>
  <si>
    <t>Excels' role in each of the analysis stages</t>
  </si>
  <si>
    <t>Excel terminologies</t>
  </si>
  <si>
    <t>Excel Shortcut Keys</t>
  </si>
  <si>
    <t>Text/String, Number, Date, Boolean, Error</t>
  </si>
  <si>
    <t>Grouping-UnGrouping</t>
  </si>
  <si>
    <t>TEXTBEFORE</t>
  </si>
  <si>
    <t>TEXTAFTER</t>
  </si>
  <si>
    <t>VLOOKUP</t>
  </si>
  <si>
    <t>HLOOKUP</t>
  </si>
  <si>
    <t>Limitations of VLOOKUP &amp; HLOOKUP, XLOOKUP</t>
  </si>
  <si>
    <t>Map Chart</t>
  </si>
  <si>
    <t>Miscellaneous</t>
  </si>
  <si>
    <t>Misc Topics in Excel</t>
  </si>
  <si>
    <t>Tables</t>
  </si>
  <si>
    <t>What-if Analysis</t>
  </si>
  <si>
    <t>Subtotals</t>
  </si>
  <si>
    <t xml:space="preserve">Dynamic charts using tables </t>
  </si>
  <si>
    <t>Review tab</t>
  </si>
  <si>
    <t xml:space="preserve">Commenting </t>
  </si>
  <si>
    <t>Protection - Locking Worksheets</t>
  </si>
  <si>
    <t>Excel Addins (Data Analysis Pack etc..) - Exploratory data analysis - Descriptive Statististcs</t>
  </si>
  <si>
    <t>Formula evaluation Debugging</t>
  </si>
  <si>
    <t>Uninitiated</t>
  </si>
  <si>
    <t>Daily Hours Spent</t>
  </si>
  <si>
    <t>Total hours spent</t>
  </si>
  <si>
    <t>Day number</t>
  </si>
  <si>
    <t>Day name</t>
  </si>
  <si>
    <t>1. Add level of understanding  of the topics in column D as:</t>
  </si>
  <si>
    <t>Low, Medium, High through Data validations</t>
  </si>
  <si>
    <t>3. Assign Scores based on your level of understanding in column E</t>
  </si>
  <si>
    <t>2. Highlight low as  red, medium as yellow &amp; high as green</t>
  </si>
  <si>
    <t>=IFERROR(VLOOKUP(D2,'Goals Data'!$A$8:$B$11,2,0),"")</t>
  </si>
  <si>
    <t>=COUNTA('Study Hours Data'!$A$2:$A$33)</t>
  </si>
  <si>
    <t>=COUNTA('Study Hours Data'!$B$2:$B$33)</t>
  </si>
  <si>
    <t>=C3-C4</t>
  </si>
  <si>
    <t>= SUM('Study Hours Data'!$B$2:$B$33)</t>
  </si>
  <si>
    <t>=C4*'Goals Data'!B5</t>
  </si>
  <si>
    <t>=Actual hours covered till now / no. of days studied---&gt;C6/C4</t>
  </si>
  <si>
    <t>Custom format to add "Hours" at the end</t>
  </si>
  <si>
    <t xml:space="preserve"> custom formatting to add "days" at the end</t>
  </si>
  <si>
    <t>=IFS(C10='Goals Data'!B5,"You're on track!",C10&gt;'Goals Data'!B5,"At this rate, you'll have to spend "&amp;ROUND(C10,2)&amp;" hours daily!",C10&lt;'Goals Data'!B5,"You can do better.")</t>
  </si>
  <si>
    <t>Then do conditional formatting base on keyword as:</t>
  </si>
  <si>
    <t>better---&gt; red, track ---&gt; green , rate---&gt;yellow</t>
  </si>
  <si>
    <t>=COUNTA('Excel Syllabus Data'!D2:D102)/COUNTA('Excel Syllabus Data'!C2:C102)</t>
  </si>
  <si>
    <t>=IF(SUM('Excel Syllabus Data'!E2:E102)=0,0,SUM('Excel Syllabus Data'!E2:E102)/(100*COUNT('Excel Syllabus Data'!E2:E102)))</t>
  </si>
  <si>
    <t>=IF(C16="","Uninitiated",VLOOKUP(C16,'Goals Data'!$A$15:$B$18,2,1))</t>
  </si>
  <si>
    <t>=COUNTA('Excel Syllabus Data'!D5:D13)/COUNTA('Excel Syllabus Data'!C5:C13)</t>
  </si>
  <si>
    <t>=IF(SUM('Excel Syllabus Data'!E2:E102)=0,0,SUM('Excel Syllabus Data'!E5:E13)/(100*COUNT('Excel Syllabus Data'!E5:E13)))</t>
  </si>
  <si>
    <t>=IF(C21="","Uninitiated",VLOOKUP(C21,'Goals Data'!$A$15:$B$18,2,1))</t>
  </si>
  <si>
    <t>=SUMIFS('Study Hours Data'!$B$2:$B$33,'Study Hours Data'!$F$2:$F$33, A37)</t>
  </si>
  <si>
    <t>=COUNTIF('Study Hours Data'!$F$2:$F$33, A37)</t>
  </si>
  <si>
    <t>=B37/C37</t>
  </si>
  <si>
    <t>Apply conditional formatting for different colors from red to green</t>
  </si>
  <si>
    <t>Plot the folowing:</t>
  </si>
  <si>
    <t>1. KPIs:</t>
  </si>
  <si>
    <t>a. Current Daily avg. hours</t>
  </si>
  <si>
    <t>b. Required Daily Avg. Hours</t>
  </si>
  <si>
    <t>Target</t>
  </si>
  <si>
    <t>2. Line chart to show total hours vs. target against each date</t>
  </si>
  <si>
    <t>3. Show composition analysis of  actual vs. deficit hours</t>
  </si>
  <si>
    <t>= Available days *  Current daily average----&gt; 32* C9</t>
  </si>
  <si>
    <r>
      <t xml:space="preserve">Total hours I'll complete at this rate </t>
    </r>
    <r>
      <rPr>
        <i/>
        <sz val="16"/>
        <color theme="1"/>
        <rFont val="Calibri (Body)"/>
      </rPr>
      <t>(by module end)</t>
    </r>
  </si>
  <si>
    <t>no. of days  you are considering( from study hours sheet, column A)</t>
  </si>
  <si>
    <t>Avg. hours to be dedicated daily = B3/B4</t>
  </si>
  <si>
    <r>
      <rPr>
        <b/>
        <i/>
        <u/>
        <sz val="12"/>
        <color rgb="FFFF0000"/>
        <rFont val="Calibri"/>
        <family val="2"/>
        <scheme val="minor"/>
      </rPr>
      <t xml:space="preserve">Company Goal: </t>
    </r>
    <r>
      <rPr>
        <sz val="12"/>
        <color rgb="FFFF0000"/>
        <rFont val="Calibri"/>
        <family val="2"/>
        <scheme val="minor"/>
      </rPr>
      <t>Product Manager wants to buid a  product to help our students track their progress w.r.t course</t>
    </r>
  </si>
  <si>
    <t xml:space="preserve">Why to prioritise this product as you might be engaged with some other work? </t>
  </si>
  <si>
    <t>Vision</t>
  </si>
  <si>
    <t>Business Priority</t>
  </si>
  <si>
    <t>Enagagement &amp; Completion Rate will increase to put in more efforts</t>
  </si>
  <si>
    <t>(How urgent it is, whats the end goal)</t>
  </si>
  <si>
    <r>
      <t>The first step is to</t>
    </r>
    <r>
      <rPr>
        <b/>
        <i/>
        <sz val="12"/>
        <color theme="1"/>
        <rFont val="Calibri"/>
        <family val="2"/>
        <scheme val="minor"/>
      </rPr>
      <t xml:space="preserve"> "DEFINE THE PROBLEM"</t>
    </r>
  </si>
  <si>
    <t>All we know is what product manager wants. How  and what more info you will fetch?</t>
  </si>
  <si>
    <t>so, we need some metrics to define the "PROGRESS" of the candidates.</t>
  </si>
  <si>
    <t>What progress to track?</t>
  </si>
  <si>
    <t>Student's progress towards data competency</t>
  </si>
  <si>
    <t xml:space="preserve">What is data competency? </t>
  </si>
  <si>
    <t>Achieving a certain skill level in all the analysis stages with a data tool</t>
  </si>
  <si>
    <t>How will student achieve this data competency?</t>
  </si>
  <si>
    <t>1. Effort (By putting in the hours &amp; doing practise)</t>
  </si>
  <si>
    <t>2. Achieving the skill level in each stages and tool</t>
  </si>
  <si>
    <t>We have to help candidate to track their Progress in terms of efforts by determining:</t>
  </si>
  <si>
    <t>a. Time reqiured to be dedicated</t>
  </si>
  <si>
    <t>b. Actual time spent</t>
  </si>
  <si>
    <t xml:space="preserve">Thus, we can also say: </t>
  </si>
  <si>
    <t xml:space="preserve">a. Goal: </t>
  </si>
  <si>
    <t>150 hours</t>
  </si>
  <si>
    <t>ACTUAL vs. ACHIEVED ANALYSIS</t>
  </si>
  <si>
    <t xml:space="preserve">b. Time: </t>
  </si>
  <si>
    <t>58 days</t>
  </si>
  <si>
    <t xml:space="preserve">Thus, Daily hours to dedicate: </t>
  </si>
  <si>
    <t>daily</t>
  </si>
  <si>
    <t>Total Days</t>
  </si>
  <si>
    <t>Days Elasped</t>
  </si>
  <si>
    <t>(Let's Say)</t>
  </si>
  <si>
    <t>Thus, Days Left</t>
  </si>
  <si>
    <t>hours/day</t>
  </si>
  <si>
    <t>TARGET VS. ACTUAL ANALYSIS</t>
  </si>
  <si>
    <t>Hours spent</t>
  </si>
  <si>
    <t>Actual hours needed</t>
  </si>
  <si>
    <t>How much are we studying per day?</t>
  </si>
  <si>
    <t>How much should we study per day to achieve our goal?</t>
  </si>
  <si>
    <t>Expected hours</t>
  </si>
  <si>
    <t>Progress</t>
  </si>
  <si>
    <t>Remark</t>
  </si>
  <si>
    <t>You're doing very well!</t>
  </si>
  <si>
    <t>Goal (hrs)</t>
  </si>
  <si>
    <t>Average(hrs)</t>
  </si>
  <si>
    <t>Total</t>
  </si>
  <si>
    <t>target</t>
  </si>
  <si>
    <t>actual</t>
  </si>
  <si>
    <t>Thus, from the above dates table:</t>
  </si>
  <si>
    <t>Days Done</t>
  </si>
  <si>
    <t>Hours left</t>
  </si>
  <si>
    <t>Days left</t>
  </si>
  <si>
    <t>Beginner</t>
  </si>
  <si>
    <t>Intermediate</t>
  </si>
  <si>
    <t>Progress in terms of skill level</t>
  </si>
  <si>
    <t>Expert</t>
  </si>
  <si>
    <t>Scores</t>
  </si>
  <si>
    <t>Data Collection</t>
  </si>
  <si>
    <t>TOPICS</t>
  </si>
  <si>
    <t>MARKS</t>
  </si>
  <si>
    <t>GRADE</t>
  </si>
  <si>
    <t>Data Cleaning</t>
  </si>
  <si>
    <t>Data Visulaization</t>
  </si>
  <si>
    <t>Building Reports | Dashboards</t>
  </si>
  <si>
    <t>COVERAGE = total topics covered by candidate / total topics in syllabus</t>
  </si>
  <si>
    <t>Advanc Excel</t>
  </si>
  <si>
    <t>PIVOT TABLES</t>
  </si>
  <si>
    <t>MASTERY =  marks scored / total marks</t>
  </si>
  <si>
    <t>CHARTS</t>
  </si>
  <si>
    <t>where total marks can be no. of topics * 100</t>
  </si>
  <si>
    <t>TEXT FUNCTIONS</t>
  </si>
  <si>
    <t>where 100 is maximum marks in each topic</t>
  </si>
  <si>
    <t xml:space="preserve">Max. marks = </t>
  </si>
  <si>
    <t>FORMATTINGS</t>
  </si>
  <si>
    <t xml:space="preserve">Scores = </t>
  </si>
  <si>
    <t xml:space="preserve">Completed % = </t>
  </si>
  <si>
    <t>Unit:</t>
  </si>
  <si>
    <t xml:space="preserve">For 4 days data, you need to cover 12 hours </t>
  </si>
  <si>
    <t>in total, i.e. daily dedicate 3 hrs.</t>
  </si>
  <si>
    <t>Level</t>
  </si>
  <si>
    <t>Example:</t>
  </si>
  <si>
    <t>=(Total hours - Actual Hours completed)/ remaining days</t>
  </si>
  <si>
    <t>=IF( (C7-C6) &lt;0, 0, C7-C6)</t>
  </si>
  <si>
    <t>Add data bars for coverage &amp; mastry and give text colors to rank such as legendry black, rookie yellow etc…</t>
  </si>
  <si>
    <t>Grading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</si>
</sst>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\,\ mmmm\ dd\,\ yyyy"/>
    <numFmt numFmtId="165" formatCode="0.0"/>
    <numFmt numFmtId="166" formatCode="[$-809]dd\ mmmm\ yyyy;@"/>
    <numFmt numFmtId="167" formatCode="0.0%"/>
    <numFmt numFmtId="168" formatCode="0\ &quot;Days&quot;"/>
    <numFmt numFmtId="169" formatCode="0\ &quot;Hours&quot;"/>
    <numFmt numFmtId="170" formatCode="0.0\ &quot;Hours&quot;"/>
    <numFmt numFmtId="171" formatCode="0.0\ &quot;Hrs&quot;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i/>
      <sz val="16"/>
      <color theme="1"/>
      <name val="Calibri (Body)"/>
    </font>
    <font>
      <b/>
      <i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3" tint="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4DCF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1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4" borderId="12" xfId="0" applyFont="1" applyFill="1" applyBorder="1" applyAlignment="1">
      <alignment vertical="center"/>
    </xf>
    <xf numFmtId="0" fontId="3" fillId="4" borderId="29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5" borderId="29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5" borderId="29" xfId="0" applyFont="1" applyFill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3" xfId="0" applyBorder="1"/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31" xfId="0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4" fontId="0" fillId="0" borderId="1" xfId="0" applyNumberFormat="1" applyBorder="1"/>
    <xf numFmtId="9" fontId="10" fillId="0" borderId="0" xfId="1" applyFont="1"/>
    <xf numFmtId="0" fontId="10" fillId="0" borderId="0" xfId="0" applyFont="1"/>
    <xf numFmtId="0" fontId="0" fillId="0" borderId="0" xfId="0" quotePrefix="1"/>
    <xf numFmtId="9" fontId="3" fillId="0" borderId="0" xfId="1" quotePrefix="1" applyFont="1" applyAlignment="1">
      <alignment horizontal="left" vertical="top"/>
    </xf>
    <xf numFmtId="0" fontId="3" fillId="0" borderId="0" xfId="0" quotePrefix="1" applyFont="1"/>
    <xf numFmtId="9" fontId="3" fillId="0" borderId="0" xfId="1" quotePrefix="1" applyFont="1" applyAlignment="1">
      <alignment vertical="top"/>
    </xf>
    <xf numFmtId="0" fontId="3" fillId="0" borderId="0" xfId="0" quotePrefix="1" applyFont="1" applyAlignment="1">
      <alignment horizontal="left" vertical="top"/>
    </xf>
    <xf numFmtId="9" fontId="3" fillId="0" borderId="0" xfId="1" quotePrefix="1" applyFont="1"/>
    <xf numFmtId="0" fontId="3" fillId="0" borderId="0" xfId="0" applyFont="1" applyAlignment="1">
      <alignment horizontal="center" vertical="center"/>
    </xf>
    <xf numFmtId="0" fontId="11" fillId="0" borderId="0" xfId="0" applyFont="1"/>
    <xf numFmtId="0" fontId="4" fillId="0" borderId="18" xfId="0" applyFont="1" applyBorder="1"/>
    <xf numFmtId="0" fontId="4" fillId="0" borderId="1" xfId="0" applyFont="1" applyBorder="1"/>
    <xf numFmtId="0" fontId="4" fillId="0" borderId="0" xfId="0" applyFont="1"/>
    <xf numFmtId="0" fontId="4" fillId="0" borderId="11" xfId="0" applyFont="1" applyBorder="1"/>
    <xf numFmtId="0" fontId="4" fillId="0" borderId="17" xfId="0" applyFont="1" applyBorder="1"/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/>
    <xf numFmtId="0" fontId="16" fillId="0" borderId="0" xfId="0" applyFont="1"/>
    <xf numFmtId="0" fontId="0" fillId="0" borderId="15" xfId="0" applyBorder="1"/>
    <xf numFmtId="165" fontId="0" fillId="0" borderId="0" xfId="0" applyNumberFormat="1"/>
    <xf numFmtId="0" fontId="19" fillId="0" borderId="0" xfId="0" applyFont="1"/>
    <xf numFmtId="0" fontId="0" fillId="0" borderId="1" xfId="0" applyBorder="1" applyAlignment="1">
      <alignment horizontal="left"/>
    </xf>
    <xf numFmtId="0" fontId="17" fillId="0" borderId="0" xfId="0" applyFont="1"/>
    <xf numFmtId="0" fontId="20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/>
    <xf numFmtId="0" fontId="1" fillId="0" borderId="15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9" fontId="0" fillId="0" borderId="1" xfId="1" applyFont="1" applyBorder="1"/>
    <xf numFmtId="167" fontId="0" fillId="0" borderId="0" xfId="1" applyNumberFormat="1" applyFont="1"/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5" fontId="18" fillId="0" borderId="0" xfId="0" applyNumberFormat="1" applyFont="1" applyAlignment="1">
      <alignment horizontal="left"/>
    </xf>
    <xf numFmtId="0" fontId="21" fillId="0" borderId="0" xfId="0" applyFont="1"/>
    <xf numFmtId="0" fontId="0" fillId="6" borderId="1" xfId="0" applyFill="1" applyBorder="1" applyAlignment="1">
      <alignment horizontal="center"/>
    </xf>
    <xf numFmtId="0" fontId="0" fillId="0" borderId="8" xfId="0" applyBorder="1"/>
    <xf numFmtId="0" fontId="0" fillId="10" borderId="1" xfId="0" applyFill="1" applyBorder="1" applyAlignment="1">
      <alignment horizontal="center"/>
    </xf>
    <xf numFmtId="9" fontId="0" fillId="10" borderId="1" xfId="0" applyNumberForma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9" fontId="0" fillId="0" borderId="8" xfId="1" applyFont="1" applyBorder="1"/>
    <xf numFmtId="0" fontId="0" fillId="0" borderId="7" xfId="0" applyBorder="1"/>
    <xf numFmtId="0" fontId="21" fillId="0" borderId="0" xfId="0" applyFont="1" applyAlignment="1">
      <alignment horizontal="left" vertical="top"/>
    </xf>
    <xf numFmtId="168" fontId="4" fillId="0" borderId="18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9" fontId="4" fillId="0" borderId="18" xfId="0" applyNumberFormat="1" applyFont="1" applyBorder="1" applyAlignment="1">
      <alignment horizontal="center" vertical="center"/>
    </xf>
    <xf numFmtId="169" fontId="4" fillId="0" borderId="11" xfId="0" applyNumberFormat="1" applyFont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70" fontId="9" fillId="0" borderId="18" xfId="0" applyNumberFormat="1" applyFont="1" applyBorder="1" applyAlignment="1">
      <alignment horizontal="center" vertical="center"/>
    </xf>
    <xf numFmtId="170" fontId="4" fillId="0" borderId="17" xfId="0" applyNumberFormat="1" applyFont="1" applyBorder="1" applyAlignment="1">
      <alignment horizontal="center" vertical="center"/>
    </xf>
    <xf numFmtId="170" fontId="9" fillId="0" borderId="11" xfId="0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9" fontId="9" fillId="0" borderId="34" xfId="1" applyFont="1" applyBorder="1" applyAlignment="1">
      <alignment horizontal="center" vertical="center"/>
    </xf>
    <xf numFmtId="167" fontId="9" fillId="0" borderId="35" xfId="1" applyNumberFormat="1" applyFont="1" applyBorder="1" applyAlignment="1">
      <alignment horizontal="center" vertical="center"/>
    </xf>
    <xf numFmtId="0" fontId="26" fillId="0" borderId="0" xfId="0" applyFont="1"/>
    <xf numFmtId="0" fontId="24" fillId="0" borderId="0" xfId="0" applyFont="1"/>
    <xf numFmtId="9" fontId="5" fillId="0" borderId="10" xfId="1" applyFont="1" applyBorder="1" applyAlignment="1">
      <alignment horizontal="center" vertical="center"/>
    </xf>
    <xf numFmtId="9" fontId="9" fillId="0" borderId="21" xfId="1" applyFont="1" applyBorder="1" applyAlignment="1">
      <alignment horizontal="center" vertical="center"/>
    </xf>
    <xf numFmtId="9" fontId="4" fillId="0" borderId="10" xfId="1" applyFont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5" fontId="18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25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1" fontId="25" fillId="0" borderId="15" xfId="0" applyNumberFormat="1" applyFont="1" applyBorder="1" applyAlignment="1">
      <alignment horizontal="center" wrapText="1"/>
    </xf>
    <xf numFmtId="171" fontId="25" fillId="0" borderId="8" xfId="0" applyNumberFormat="1" applyFont="1" applyBorder="1" applyAlignment="1">
      <alignment horizontal="center" wrapText="1"/>
    </xf>
    <xf numFmtId="171" fontId="25" fillId="0" borderId="0" xfId="0" applyNumberFormat="1" applyFont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9" fontId="9" fillId="0" borderId="32" xfId="1" applyFont="1" applyBorder="1" applyAlignment="1">
      <alignment horizontal="center" vertical="center"/>
    </xf>
    <xf numFmtId="10" fontId="9" fillId="0" borderId="15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6"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2" tint="-0.24994659260841701"/>
      </font>
    </dxf>
    <dxf>
      <font>
        <b/>
        <i/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2" tint="-0.24994659260841701"/>
      </font>
    </dxf>
    <dxf>
      <font>
        <b/>
        <i/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2" tint="-0.24994659260841701"/>
      </font>
    </dxf>
    <dxf>
      <font>
        <b/>
        <i/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2" tint="-0.24994659260841701"/>
      </font>
    </dxf>
    <dxf>
      <font>
        <b/>
        <i/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0.39994506668294322"/>
      </font>
      <fill>
        <patternFill patternType="none">
          <bgColor auto="1"/>
        </patternFill>
      </fill>
    </dxf>
    <dxf>
      <font>
        <color theme="2" tint="-9.9948118533890809E-2"/>
      </font>
      <fill>
        <patternFill>
          <bgColor theme="0"/>
        </patternFill>
      </fill>
    </dxf>
    <dxf>
      <font>
        <u val="none"/>
        <color theme="7" tint="0.59996337778862885"/>
      </font>
      <fill>
        <patternFill patternType="none">
          <bgColor auto="1"/>
        </patternFill>
      </fill>
    </dxf>
    <dxf>
      <font>
        <u/>
        <color theme="4" tint="0.39994506668294322"/>
      </font>
      <fill>
        <patternFill patternType="none">
          <bgColor auto="1"/>
        </patternFill>
      </fill>
    </dxf>
    <dxf>
      <font>
        <b/>
        <i val="0"/>
        <u val="double"/>
        <color theme="0"/>
      </font>
      <fill>
        <patternFill patternType="solid">
          <bgColor theme="1" tint="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2" tint="-0.24994659260841701"/>
      </font>
    </dxf>
    <dxf>
      <font>
        <b/>
        <i/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Visualization!$B$1</c:f>
              <c:strCache>
                <c:ptCount val="1"/>
                <c:pt idx="0">
                  <c:v>Litre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Visualization!$A$2:$A$50</c:f>
              <c:numCache>
                <c:formatCode>m/d/yyyy</c:formatCode>
                <c:ptCount val="49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</c:numCache>
            </c:numRef>
          </c:cat>
          <c:val>
            <c:numRef>
              <c:f>Visualization!$B$2:$B$50</c:f>
              <c:numCache>
                <c:formatCode>0.00</c:formatCode>
                <c:ptCount val="49"/>
                <c:pt idx="0">
                  <c:v>2.2505259635413299</c:v>
                </c:pt>
                <c:pt idx="1">
                  <c:v>2.1550270973536301</c:v>
                </c:pt>
                <c:pt idx="2">
                  <c:v>2.2006895426586208</c:v>
                </c:pt>
                <c:pt idx="3">
                  <c:v>2.1085771219222953</c:v>
                </c:pt>
                <c:pt idx="4">
                  <c:v>2.28329056199245</c:v>
                </c:pt>
                <c:pt idx="5">
                  <c:v>1.6966565281555612</c:v>
                </c:pt>
                <c:pt idx="6">
                  <c:v>1.6188465800286558</c:v>
                </c:pt>
                <c:pt idx="7">
                  <c:v>2.2397974717059688</c:v>
                </c:pt>
                <c:pt idx="8">
                  <c:v>2.2667256853946909</c:v>
                </c:pt>
                <c:pt idx="9">
                  <c:v>2.2791503675496672</c:v>
                </c:pt>
                <c:pt idx="10">
                  <c:v>2.2706708346851974</c:v>
                </c:pt>
                <c:pt idx="11">
                  <c:v>2.2233254828134692</c:v>
                </c:pt>
                <c:pt idx="12">
                  <c:v>1.6196689117436101</c:v>
                </c:pt>
                <c:pt idx="13">
                  <c:v>1.6146774533386536</c:v>
                </c:pt>
                <c:pt idx="14">
                  <c:v>2.232539383545316</c:v>
                </c:pt>
                <c:pt idx="15">
                  <c:v>2.2357023502853046</c:v>
                </c:pt>
                <c:pt idx="16">
                  <c:v>2.1489507496563003</c:v>
                </c:pt>
                <c:pt idx="17">
                  <c:v>2.277796551315221</c:v>
                </c:pt>
                <c:pt idx="18">
                  <c:v>2.278284377671612</c:v>
                </c:pt>
                <c:pt idx="19">
                  <c:v>1.5445600472652754</c:v>
                </c:pt>
                <c:pt idx="20">
                  <c:v>1.6431049778631026</c:v>
                </c:pt>
                <c:pt idx="21">
                  <c:v>2.1614431474012461</c:v>
                </c:pt>
                <c:pt idx="22">
                  <c:v>2.2079797231454537</c:v>
                </c:pt>
                <c:pt idx="23">
                  <c:v>2.2545381951677941</c:v>
                </c:pt>
                <c:pt idx="24">
                  <c:v>2.1791370650565325</c:v>
                </c:pt>
                <c:pt idx="25">
                  <c:v>2.1484136342167099</c:v>
                </c:pt>
                <c:pt idx="26">
                  <c:v>1.5793241276444328</c:v>
                </c:pt>
                <c:pt idx="27">
                  <c:v>1.5650465483413654</c:v>
                </c:pt>
                <c:pt idx="28">
                  <c:v>2.2711827012358921</c:v>
                </c:pt>
                <c:pt idx="29">
                  <c:v>2.2241881162603701</c:v>
                </c:pt>
                <c:pt idx="30">
                  <c:v>2.2583873273345798</c:v>
                </c:pt>
                <c:pt idx="31">
                  <c:v>2.2909829700351443</c:v>
                </c:pt>
                <c:pt idx="32">
                  <c:v>2.2621589850640835</c:v>
                </c:pt>
                <c:pt idx="33">
                  <c:v>1.6232950141729556</c:v>
                </c:pt>
                <c:pt idx="34">
                  <c:v>1.6332418894037222</c:v>
                </c:pt>
                <c:pt idx="35">
                  <c:v>2.2839033304580605</c:v>
                </c:pt>
                <c:pt idx="36">
                  <c:v>2.1968833363190399</c:v>
                </c:pt>
                <c:pt idx="37">
                  <c:v>2.1553372624260376</c:v>
                </c:pt>
                <c:pt idx="38">
                  <c:v>2.1328372252289918</c:v>
                </c:pt>
                <c:pt idx="39">
                  <c:v>2.1819572634721625</c:v>
                </c:pt>
                <c:pt idx="40">
                  <c:v>1.5248977063458866</c:v>
                </c:pt>
                <c:pt idx="41">
                  <c:v>1.5771961534158727</c:v>
                </c:pt>
                <c:pt idx="42">
                  <c:v>2.2541190940941798</c:v>
                </c:pt>
                <c:pt idx="43">
                  <c:v>2.1049062947547541</c:v>
                </c:pt>
                <c:pt idx="44">
                  <c:v>2.1234479682976821</c:v>
                </c:pt>
                <c:pt idx="45">
                  <c:v>2.1231510347007858</c:v>
                </c:pt>
                <c:pt idx="46">
                  <c:v>2.173100377453077</c:v>
                </c:pt>
                <c:pt idx="47">
                  <c:v>1.6330352602496452</c:v>
                </c:pt>
                <c:pt idx="48">
                  <c:v>1.5329351976693721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B-FE45-B1DE-5E66BF89D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677135"/>
        <c:axId val="1513698303"/>
      </c:lineChart>
      <c:dateAx>
        <c:axId val="1599677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698303"/>
        <c:crosses val="autoZero"/>
        <c:auto val="1"/>
        <c:lblOffset val="100"/>
        <c:baseTimeUnit val="days"/>
      </c:dateAx>
      <c:valAx>
        <c:axId val="151369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7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'Study Hours Data'!$C$2:$C$22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21</c:v>
                </c:pt>
                <c:pt idx="11">
                  <c:v>25</c:v>
                </c:pt>
                <c:pt idx="12">
                  <c:v>26</c:v>
                </c:pt>
                <c:pt idx="13">
                  <c:v>29</c:v>
                </c:pt>
                <c:pt idx="14">
                  <c:v>33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8-4372-82B2-5B3E9B15F9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'Study Hours Data'!$D$2:$D$22</c:f>
              <c:numCache>
                <c:formatCode>General</c:formatCode>
                <c:ptCount val="21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8-4372-82B2-5B3E9B15F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926112"/>
        <c:axId val="1615917472"/>
      </c:lineChart>
      <c:catAx>
        <c:axId val="161592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17472"/>
        <c:crosses val="autoZero"/>
        <c:auto val="1"/>
        <c:lblAlgn val="ctr"/>
        <c:lblOffset val="100"/>
        <c:noMultiLvlLbl val="0"/>
      </c:catAx>
      <c:valAx>
        <c:axId val="16159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261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'Study Hours Data'!$C$1</c:f>
              <c:strCache>
                <c:ptCount val="1"/>
                <c:pt idx="0">
                  <c:v>Total hours spent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'Study Hours Data'!$A$2:$A$33</c:f>
              <c:numCache>
                <c:formatCode>m/d/yyyy</c:formatCode>
                <c:ptCount val="32"/>
                <c:pt idx="0">
                  <c:v>45758</c:v>
                </c:pt>
                <c:pt idx="1">
                  <c:v>45759</c:v>
                </c:pt>
                <c:pt idx="2">
                  <c:v>45760</c:v>
                </c:pt>
                <c:pt idx="3">
                  <c:v>45761</c:v>
                </c:pt>
                <c:pt idx="4">
                  <c:v>45762</c:v>
                </c:pt>
                <c:pt idx="5">
                  <c:v>45763</c:v>
                </c:pt>
                <c:pt idx="6">
                  <c:v>45764</c:v>
                </c:pt>
                <c:pt idx="7">
                  <c:v>45765</c:v>
                </c:pt>
                <c:pt idx="8">
                  <c:v>45766</c:v>
                </c:pt>
                <c:pt idx="9">
                  <c:v>45767</c:v>
                </c:pt>
                <c:pt idx="10">
                  <c:v>45768</c:v>
                </c:pt>
                <c:pt idx="11">
                  <c:v>45769</c:v>
                </c:pt>
                <c:pt idx="12">
                  <c:v>45770</c:v>
                </c:pt>
                <c:pt idx="13">
                  <c:v>45771</c:v>
                </c:pt>
                <c:pt idx="14">
                  <c:v>45772</c:v>
                </c:pt>
                <c:pt idx="15">
                  <c:v>45773</c:v>
                </c:pt>
                <c:pt idx="16">
                  <c:v>45774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45778</c:v>
                </c:pt>
                <c:pt idx="21">
                  <c:v>45779</c:v>
                </c:pt>
                <c:pt idx="22">
                  <c:v>45780</c:v>
                </c:pt>
                <c:pt idx="23">
                  <c:v>45781</c:v>
                </c:pt>
                <c:pt idx="24">
                  <c:v>45782</c:v>
                </c:pt>
                <c:pt idx="25">
                  <c:v>45783</c:v>
                </c:pt>
                <c:pt idx="26">
                  <c:v>45784</c:v>
                </c:pt>
                <c:pt idx="27">
                  <c:v>45785</c:v>
                </c:pt>
                <c:pt idx="28">
                  <c:v>45786</c:v>
                </c:pt>
                <c:pt idx="29">
                  <c:v>45787</c:v>
                </c:pt>
                <c:pt idx="30">
                  <c:v>45788</c:v>
                </c:pt>
                <c:pt idx="31">
                  <c:v>45789</c:v>
                </c:pt>
              </c:numCache>
            </c:numRef>
          </c:cat>
          <c:val>
            <c:numRef>
              <c:f>'Study Hours Data'!$C$2:$C$33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21</c:v>
                </c:pt>
                <c:pt idx="11">
                  <c:v>25</c:v>
                </c:pt>
                <c:pt idx="12">
                  <c:v>26</c:v>
                </c:pt>
                <c:pt idx="13">
                  <c:v>29</c:v>
                </c:pt>
                <c:pt idx="14">
                  <c:v>33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3C-4156-A5A3-6EDD14F8EA8A}"/>
            </c:ext>
          </c:extLst>
        </c:ser>
        <c:ser>
          <c:idx val="1"/>
          <c:order val="1"/>
          <c:tx>
            <c:strRef>
              <c:f>'Study Hours Data'!$D$1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'Study Hours Data'!$A$2:$A$33</c:f>
              <c:numCache>
                <c:formatCode>m/d/yyyy</c:formatCode>
                <c:ptCount val="32"/>
                <c:pt idx="0">
                  <c:v>45758</c:v>
                </c:pt>
                <c:pt idx="1">
                  <c:v>45759</c:v>
                </c:pt>
                <c:pt idx="2">
                  <c:v>45760</c:v>
                </c:pt>
                <c:pt idx="3">
                  <c:v>45761</c:v>
                </c:pt>
                <c:pt idx="4">
                  <c:v>45762</c:v>
                </c:pt>
                <c:pt idx="5">
                  <c:v>45763</c:v>
                </c:pt>
                <c:pt idx="6">
                  <c:v>45764</c:v>
                </c:pt>
                <c:pt idx="7">
                  <c:v>45765</c:v>
                </c:pt>
                <c:pt idx="8">
                  <c:v>45766</c:v>
                </c:pt>
                <c:pt idx="9">
                  <c:v>45767</c:v>
                </c:pt>
                <c:pt idx="10">
                  <c:v>45768</c:v>
                </c:pt>
                <c:pt idx="11">
                  <c:v>45769</c:v>
                </c:pt>
                <c:pt idx="12">
                  <c:v>45770</c:v>
                </c:pt>
                <c:pt idx="13">
                  <c:v>45771</c:v>
                </c:pt>
                <c:pt idx="14">
                  <c:v>45772</c:v>
                </c:pt>
                <c:pt idx="15">
                  <c:v>45773</c:v>
                </c:pt>
                <c:pt idx="16">
                  <c:v>45774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45778</c:v>
                </c:pt>
                <c:pt idx="21">
                  <c:v>45779</c:v>
                </c:pt>
                <c:pt idx="22">
                  <c:v>45780</c:v>
                </c:pt>
                <c:pt idx="23">
                  <c:v>45781</c:v>
                </c:pt>
                <c:pt idx="24">
                  <c:v>45782</c:v>
                </c:pt>
                <c:pt idx="25">
                  <c:v>45783</c:v>
                </c:pt>
                <c:pt idx="26">
                  <c:v>45784</c:v>
                </c:pt>
                <c:pt idx="27">
                  <c:v>45785</c:v>
                </c:pt>
                <c:pt idx="28">
                  <c:v>45786</c:v>
                </c:pt>
                <c:pt idx="29">
                  <c:v>45787</c:v>
                </c:pt>
                <c:pt idx="30">
                  <c:v>45788</c:v>
                </c:pt>
                <c:pt idx="31">
                  <c:v>45789</c:v>
                </c:pt>
              </c:numCache>
            </c:numRef>
          </c:cat>
          <c:val>
            <c:numRef>
              <c:f>'Study Hours Data'!$D$2:$D$33</c:f>
              <c:numCache>
                <c:formatCode>General</c:formatCode>
                <c:ptCount val="32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3C-4156-A5A3-6EDD14F8EA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4497311"/>
        <c:axId val="1224505471"/>
      </c:lineChart>
      <c:dateAx>
        <c:axId val="12244973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505471"/>
        <c:crosses val="autoZero"/>
        <c:auto val="1"/>
        <c:lblOffset val="100"/>
        <c:baseTimeUnit val="days"/>
      </c:dateAx>
      <c:valAx>
        <c:axId val="12245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49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Actual vs. Deficit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12-47C8-8095-D0D90FFB58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12-47C8-8095-D0D90FFB58E3}"/>
              </c:ext>
            </c:extLst>
          </c:dPt>
          <c:cat>
            <c:strRef>
              <c:f>'Progress Summary'!$B$9:$B$10</c:f>
              <c:strCache>
                <c:ptCount val="2"/>
                <c:pt idx="0">
                  <c:v>Current</c:v>
                </c:pt>
                <c:pt idx="1">
                  <c:v>Updated</c:v>
                </c:pt>
              </c:strCache>
            </c:strRef>
          </c:cat>
          <c:val>
            <c:numRef>
              <c:f>'Progress Summary'!$C$9:$C$10</c:f>
              <c:numCache>
                <c:formatCode>0.0\ "Hours"</c:formatCode>
                <c:ptCount val="2"/>
                <c:pt idx="0">
                  <c:v>2.2857142857142856</c:v>
                </c:pt>
                <c:pt idx="1">
                  <c:v>7.4545454545454541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12-47C8-8095-D0D90FFB5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187324</xdr:rowOff>
    </xdr:from>
    <xdr:to>
      <xdr:col>11</xdr:col>
      <xdr:colOff>196850</xdr:colOff>
      <xdr:row>16</xdr:row>
      <xdr:rowOff>101599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45FE90-603F-576C-1F79-AAAA39125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1128712</xdr:colOff>
      <xdr:row>24</xdr:row>
      <xdr:rowOff>114300</xdr:rowOff>
    </xdr:from>
    <xdr:to>
      <xdr:col>7</xdr:col>
      <xdr:colOff>366712</xdr:colOff>
      <xdr:row>38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30F5C-4911-084E-AF0A-BADE3FF02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429558</xdr:colOff>
      <xdr:row>11</xdr:row>
      <xdr:rowOff>112059</xdr:rowOff>
    </xdr:from>
    <xdr:ext cx="1535805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AC09040-B7BD-271D-B201-BFB2E2CFAA5E}"/>
            </a:ext>
          </a:extLst>
        </xdr:cNvPr>
        <xdr:cNvSpPr txBox="1"/>
      </xdr:nvSpPr>
      <xdr:spPr>
        <a:xfrm>
          <a:off x="6190278" y="1249979"/>
          <a:ext cx="15358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Current Daily Avg.</a:t>
          </a:r>
        </a:p>
      </xdr:txBody>
    </xdr:sp>
    <xdr:clientData/>
  </xdr:oneCellAnchor>
  <xdr:oneCellAnchor>
    <xdr:from>
      <xdr:col>11</xdr:col>
      <xdr:colOff>109369</xdr:colOff>
      <xdr:row>11</xdr:row>
      <xdr:rowOff>121397</xdr:rowOff>
    </xdr:from>
    <xdr:ext cx="164666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436B44-2F2A-4840-9A0C-5F66F471A3B6}"/>
            </a:ext>
          </a:extLst>
        </xdr:cNvPr>
        <xdr:cNvSpPr txBox="1"/>
      </xdr:nvSpPr>
      <xdr:spPr>
        <a:xfrm>
          <a:off x="9161929" y="1259317"/>
          <a:ext cx="16466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Required Daily Avg.</a:t>
          </a:r>
        </a:p>
      </xdr:txBody>
    </xdr:sp>
    <xdr:clientData/>
  </xdr:oneCellAnchor>
  <xdr:twoCellAnchor>
    <xdr:from>
      <xdr:col>1</xdr:col>
      <xdr:colOff>706438</xdr:colOff>
      <xdr:row>15</xdr:row>
      <xdr:rowOff>31750</xdr:rowOff>
    </xdr:from>
    <xdr:to>
      <xdr:col>14</xdr:col>
      <xdr:colOff>388938</xdr:colOff>
      <xdr:row>40</xdr:row>
      <xdr:rowOff>134938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1B864-ABA9-47AC-8659-5320DEDC2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17928</xdr:colOff>
      <xdr:row>2</xdr:row>
      <xdr:rowOff>134469</xdr:rowOff>
    </xdr:from>
    <xdr:to>
      <xdr:col>19</xdr:col>
      <xdr:colOff>277905</xdr:colOff>
      <xdr:row>14</xdr:row>
      <xdr:rowOff>116540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6F395-2E5F-4187-9FB0-E3E164A5C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4DC5-D301-F541-94B0-91665FD57BEA}">
  <dimension ref="A1:B123"/>
  <sheetViews>
    <sheetView zoomScale="200" workbookViewId="0">
      <selection activeCell="B10" sqref="B10"/>
    </sheetView>
  </sheetViews>
  <sheetFormatPr defaultColWidth="11.25" defaultRowHeight="15.75"/>
  <cols>
    <col min="1" max="1" width="26.25" bestFit="1" customWidth="1"/>
  </cols>
  <sheetData>
    <row r="1" spans="1:2">
      <c r="A1" t="s">
        <v>0</v>
      </c>
      <c r="B1" t="s">
        <v>1</v>
      </c>
    </row>
    <row r="2" spans="1:2">
      <c r="A2" s="3">
        <v>45292</v>
      </c>
      <c r="B2" s="2">
        <v>2.2505259635413299</v>
      </c>
    </row>
    <row r="3" spans="1:2">
      <c r="A3" s="3">
        <v>45293</v>
      </c>
      <c r="B3" s="2">
        <v>2.1550270973536301</v>
      </c>
    </row>
    <row r="4" spans="1:2">
      <c r="A4" s="3">
        <v>45294</v>
      </c>
      <c r="B4" s="2">
        <v>2.2006895426586208</v>
      </c>
    </row>
    <row r="5" spans="1:2">
      <c r="A5" s="3">
        <v>45295</v>
      </c>
      <c r="B5" s="2">
        <v>2.1085771219222953</v>
      </c>
    </row>
    <row r="6" spans="1:2">
      <c r="A6" s="3">
        <v>45296</v>
      </c>
      <c r="B6" s="2">
        <v>2.28329056199245</v>
      </c>
    </row>
    <row r="7" spans="1:2">
      <c r="A7" s="3">
        <v>45297</v>
      </c>
      <c r="B7" s="2">
        <v>1.6966565281555612</v>
      </c>
    </row>
    <row r="8" spans="1:2">
      <c r="A8" s="3">
        <v>45298</v>
      </c>
      <c r="B8" s="2">
        <v>1.6188465800286558</v>
      </c>
    </row>
    <row r="9" spans="1:2">
      <c r="A9" s="3">
        <v>45299</v>
      </c>
      <c r="B9" s="2">
        <v>2.2397974717059688</v>
      </c>
    </row>
    <row r="10" spans="1:2">
      <c r="A10" s="3">
        <v>45300</v>
      </c>
      <c r="B10" s="2">
        <v>2.2667256853946909</v>
      </c>
    </row>
    <row r="11" spans="1:2">
      <c r="A11" s="3">
        <v>45301</v>
      </c>
      <c r="B11" s="2">
        <v>2.2791503675496672</v>
      </c>
    </row>
    <row r="12" spans="1:2">
      <c r="A12" s="3">
        <v>45302</v>
      </c>
      <c r="B12" s="2">
        <v>2.2706708346851974</v>
      </c>
    </row>
    <row r="13" spans="1:2">
      <c r="A13" s="3">
        <v>45303</v>
      </c>
      <c r="B13" s="2">
        <v>2.2233254828134692</v>
      </c>
    </row>
    <row r="14" spans="1:2">
      <c r="A14" s="3">
        <v>45304</v>
      </c>
      <c r="B14" s="2">
        <v>1.6196689117436101</v>
      </c>
    </row>
    <row r="15" spans="1:2">
      <c r="A15" s="3">
        <v>45305</v>
      </c>
      <c r="B15" s="2">
        <v>1.6146774533386536</v>
      </c>
    </row>
    <row r="16" spans="1:2">
      <c r="A16" s="3">
        <v>45306</v>
      </c>
      <c r="B16" s="2">
        <v>2.232539383545316</v>
      </c>
    </row>
    <row r="17" spans="1:2">
      <c r="A17" s="3">
        <v>45307</v>
      </c>
      <c r="B17" s="2">
        <v>2.2357023502853046</v>
      </c>
    </row>
    <row r="18" spans="1:2">
      <c r="A18" s="3">
        <v>45308</v>
      </c>
      <c r="B18" s="2">
        <v>2.1489507496563003</v>
      </c>
    </row>
    <row r="19" spans="1:2">
      <c r="A19" s="3">
        <v>45309</v>
      </c>
      <c r="B19" s="2">
        <v>2.277796551315221</v>
      </c>
    </row>
    <row r="20" spans="1:2">
      <c r="A20" s="3">
        <v>45310</v>
      </c>
      <c r="B20" s="2">
        <v>2.278284377671612</v>
      </c>
    </row>
    <row r="21" spans="1:2">
      <c r="A21" s="3">
        <v>45311</v>
      </c>
      <c r="B21" s="2">
        <v>1.5445600472652754</v>
      </c>
    </row>
    <row r="22" spans="1:2">
      <c r="A22" s="3">
        <v>45312</v>
      </c>
      <c r="B22" s="2">
        <v>1.6431049778631026</v>
      </c>
    </row>
    <row r="23" spans="1:2">
      <c r="A23" s="3">
        <v>45313</v>
      </c>
      <c r="B23" s="2">
        <v>2.1614431474012461</v>
      </c>
    </row>
    <row r="24" spans="1:2">
      <c r="A24" s="3">
        <v>45314</v>
      </c>
      <c r="B24" s="2">
        <v>2.2079797231454537</v>
      </c>
    </row>
    <row r="25" spans="1:2">
      <c r="A25" s="3">
        <v>45315</v>
      </c>
      <c r="B25" s="2">
        <v>2.2545381951677941</v>
      </c>
    </row>
    <row r="26" spans="1:2">
      <c r="A26" s="3">
        <v>45316</v>
      </c>
      <c r="B26" s="2">
        <v>2.1791370650565325</v>
      </c>
    </row>
    <row r="27" spans="1:2">
      <c r="A27" s="3">
        <v>45317</v>
      </c>
      <c r="B27" s="2">
        <v>2.1484136342167099</v>
      </c>
    </row>
    <row r="28" spans="1:2">
      <c r="A28" s="3">
        <v>45318</v>
      </c>
      <c r="B28" s="2">
        <v>1.5793241276444328</v>
      </c>
    </row>
    <row r="29" spans="1:2">
      <c r="A29" s="3">
        <v>45319</v>
      </c>
      <c r="B29" s="2">
        <v>1.5650465483413654</v>
      </c>
    </row>
    <row r="30" spans="1:2">
      <c r="A30" s="3">
        <v>45320</v>
      </c>
      <c r="B30" s="2">
        <v>2.2711827012358921</v>
      </c>
    </row>
    <row r="31" spans="1:2">
      <c r="A31" s="3">
        <v>45321</v>
      </c>
      <c r="B31" s="2">
        <v>2.2241881162603701</v>
      </c>
    </row>
    <row r="32" spans="1:2">
      <c r="A32" s="3">
        <v>45322</v>
      </c>
      <c r="B32" s="2">
        <v>2.2583873273345798</v>
      </c>
    </row>
    <row r="33" spans="1:2">
      <c r="A33" s="3">
        <v>45323</v>
      </c>
      <c r="B33" s="2">
        <v>2.2909829700351443</v>
      </c>
    </row>
    <row r="34" spans="1:2">
      <c r="A34" s="3">
        <v>45324</v>
      </c>
      <c r="B34" s="2">
        <v>2.2621589850640835</v>
      </c>
    </row>
    <row r="35" spans="1:2">
      <c r="A35" s="3">
        <v>45325</v>
      </c>
      <c r="B35" s="2">
        <v>1.6232950141729556</v>
      </c>
    </row>
    <row r="36" spans="1:2">
      <c r="A36" s="3">
        <v>45326</v>
      </c>
      <c r="B36" s="2">
        <v>1.6332418894037222</v>
      </c>
    </row>
    <row r="37" spans="1:2">
      <c r="A37" s="3">
        <v>45327</v>
      </c>
      <c r="B37" s="2">
        <v>2.2839033304580605</v>
      </c>
    </row>
    <row r="38" spans="1:2">
      <c r="A38" s="3">
        <v>45328</v>
      </c>
      <c r="B38" s="2">
        <v>2.1968833363190399</v>
      </c>
    </row>
    <row r="39" spans="1:2">
      <c r="A39" s="3">
        <v>45329</v>
      </c>
      <c r="B39" s="2">
        <v>2.1553372624260376</v>
      </c>
    </row>
    <row r="40" spans="1:2">
      <c r="A40" s="3">
        <v>45330</v>
      </c>
      <c r="B40" s="2">
        <v>2.1328372252289918</v>
      </c>
    </row>
    <row r="41" spans="1:2">
      <c r="A41" s="3">
        <v>45331</v>
      </c>
      <c r="B41" s="2">
        <v>2.1819572634721625</v>
      </c>
    </row>
    <row r="42" spans="1:2">
      <c r="A42" s="3">
        <v>45332</v>
      </c>
      <c r="B42" s="2">
        <v>1.5248977063458866</v>
      </c>
    </row>
    <row r="43" spans="1:2">
      <c r="A43" s="3">
        <v>45333</v>
      </c>
      <c r="B43" s="2">
        <v>1.5771961534158727</v>
      </c>
    </row>
    <row r="44" spans="1:2">
      <c r="A44" s="3">
        <v>45334</v>
      </c>
      <c r="B44" s="2">
        <v>2.2541190940941798</v>
      </c>
    </row>
    <row r="45" spans="1:2">
      <c r="A45" s="3">
        <v>45335</v>
      </c>
      <c r="B45" s="2">
        <v>2.1049062947547541</v>
      </c>
    </row>
    <row r="46" spans="1:2">
      <c r="A46" s="3">
        <v>45336</v>
      </c>
      <c r="B46" s="2">
        <v>2.1234479682976821</v>
      </c>
    </row>
    <row r="47" spans="1:2">
      <c r="A47" s="3">
        <v>45337</v>
      </c>
      <c r="B47" s="2">
        <v>2.1231510347007858</v>
      </c>
    </row>
    <row r="48" spans="1:2">
      <c r="A48" s="3">
        <v>45338</v>
      </c>
      <c r="B48" s="2">
        <v>2.173100377453077</v>
      </c>
    </row>
    <row r="49" spans="1:2">
      <c r="A49" s="3">
        <v>45339</v>
      </c>
      <c r="B49" s="2">
        <v>1.6330352602496452</v>
      </c>
    </row>
    <row r="50" spans="1:2">
      <c r="A50" s="3">
        <v>45340</v>
      </c>
      <c r="B50" s="2">
        <v>1.5329351976693721</v>
      </c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1C34-2327-4AEE-BA42-493822F272CC}">
  <dimension ref="B2:M61"/>
  <sheetViews>
    <sheetView topLeftCell="I45" zoomScaleNormal="100" workbookViewId="0">
      <selection activeCell="J52" sqref="J52"/>
    </sheetView>
  </sheetViews>
  <sheetFormatPr defaultRowHeight="15.75"/>
  <cols>
    <col min="2" max="2" width="25.125" customWidth="1"/>
    <col min="4" max="5" width="17.75" customWidth="1"/>
    <col min="6" max="6" width="20.375" customWidth="1"/>
    <col min="10" max="10" width="16.75" customWidth="1"/>
  </cols>
  <sheetData>
    <row r="2" spans="2:6">
      <c r="B2" s="76" t="s">
        <v>236</v>
      </c>
    </row>
    <row r="3" spans="2:6">
      <c r="B3" s="77" t="s">
        <v>237</v>
      </c>
    </row>
    <row r="4" spans="2:6">
      <c r="C4" t="s">
        <v>238</v>
      </c>
      <c r="D4" t="s">
        <v>239</v>
      </c>
      <c r="F4" t="s">
        <v>240</v>
      </c>
    </row>
    <row r="5" spans="2:6">
      <c r="D5" t="s">
        <v>241</v>
      </c>
    </row>
    <row r="7" spans="2:6">
      <c r="B7" t="s">
        <v>242</v>
      </c>
    </row>
    <row r="8" spans="2:6">
      <c r="C8" t="s">
        <v>243</v>
      </c>
    </row>
    <row r="9" spans="2:6">
      <c r="C9" t="s">
        <v>244</v>
      </c>
    </row>
    <row r="11" spans="2:6">
      <c r="B11" s="43" t="s">
        <v>245</v>
      </c>
    </row>
    <row r="12" spans="2:6">
      <c r="C12" t="s">
        <v>246</v>
      </c>
    </row>
    <row r="14" spans="2:6">
      <c r="B14" s="43" t="s">
        <v>247</v>
      </c>
    </row>
    <row r="15" spans="2:6">
      <c r="C15" t="s">
        <v>248</v>
      </c>
    </row>
    <row r="17" spans="2:7">
      <c r="B17" s="43" t="s">
        <v>249</v>
      </c>
    </row>
    <row r="18" spans="2:7">
      <c r="B18" t="s">
        <v>250</v>
      </c>
    </row>
    <row r="19" spans="2:7">
      <c r="B19" t="s">
        <v>251</v>
      </c>
    </row>
    <row r="21" spans="2:7">
      <c r="B21" s="43" t="s">
        <v>252</v>
      </c>
    </row>
    <row r="22" spans="2:7">
      <c r="B22" s="43"/>
      <c r="C22" t="s">
        <v>253</v>
      </c>
    </row>
    <row r="23" spans="2:7">
      <c r="B23" s="43"/>
      <c r="C23" t="s">
        <v>254</v>
      </c>
    </row>
    <row r="24" spans="2:7" ht="16.5" thickBot="1">
      <c r="B24" s="43" t="s">
        <v>255</v>
      </c>
    </row>
    <row r="25" spans="2:7">
      <c r="C25" s="10" t="s">
        <v>256</v>
      </c>
      <c r="D25" s="78" t="s">
        <v>257</v>
      </c>
      <c r="F25" s="127" t="s">
        <v>258</v>
      </c>
      <c r="G25" s="128"/>
    </row>
    <row r="26" spans="2:7" ht="16.5" thickBot="1">
      <c r="C26" s="10" t="s">
        <v>259</v>
      </c>
      <c r="D26" s="78" t="s">
        <v>260</v>
      </c>
      <c r="F26" s="129"/>
      <c r="G26" s="130"/>
    </row>
    <row r="27" spans="2:7">
      <c r="C27" s="131" t="s">
        <v>261</v>
      </c>
      <c r="D27" s="131"/>
      <c r="E27" s="99"/>
      <c r="F27" s="79">
        <f>150/58</f>
        <v>2.5862068965517242</v>
      </c>
      <c r="G27" t="s">
        <v>262</v>
      </c>
    </row>
    <row r="28" spans="2:7">
      <c r="B28" s="79"/>
    </row>
    <row r="30" spans="2:7">
      <c r="B30" s="10" t="s">
        <v>263</v>
      </c>
      <c r="C30" s="10">
        <v>58</v>
      </c>
    </row>
    <row r="31" spans="2:7">
      <c r="B31" s="10" t="s">
        <v>264</v>
      </c>
      <c r="C31" s="10">
        <v>1</v>
      </c>
      <c r="D31" s="80" t="s">
        <v>265</v>
      </c>
      <c r="E31" s="80"/>
    </row>
    <row r="32" spans="2:7">
      <c r="B32" s="81" t="s">
        <v>266</v>
      </c>
      <c r="C32" s="10">
        <v>57</v>
      </c>
      <c r="F32" t="s">
        <v>310</v>
      </c>
      <c r="G32" t="s">
        <v>267</v>
      </c>
    </row>
    <row r="33" spans="2:13">
      <c r="B33" s="73"/>
      <c r="J33" s="82" t="s">
        <v>268</v>
      </c>
    </row>
    <row r="34" spans="2:13">
      <c r="C34" s="83" t="s">
        <v>269</v>
      </c>
    </row>
    <row r="35" spans="2:13">
      <c r="B35" s="84" t="s">
        <v>270</v>
      </c>
      <c r="C35" s="10">
        <v>3</v>
      </c>
      <c r="F35" s="47">
        <v>45566</v>
      </c>
      <c r="G35" s="10">
        <v>1</v>
      </c>
      <c r="K35" s="132" t="s">
        <v>271</v>
      </c>
      <c r="L35" s="133" t="s">
        <v>272</v>
      </c>
      <c r="M35" s="133"/>
    </row>
    <row r="36" spans="2:13">
      <c r="B36" s="84" t="s">
        <v>273</v>
      </c>
      <c r="C36" s="10">
        <v>2.6</v>
      </c>
      <c r="F36" s="47">
        <v>45567</v>
      </c>
      <c r="G36" s="10">
        <v>1</v>
      </c>
      <c r="K36" s="132"/>
      <c r="L36" s="133"/>
      <c r="M36" s="133"/>
    </row>
    <row r="37" spans="2:13">
      <c r="B37" s="84" t="s">
        <v>274</v>
      </c>
      <c r="C37" s="85">
        <f>C35/C36</f>
        <v>1.1538461538461537</v>
      </c>
      <c r="F37" s="47">
        <v>45568</v>
      </c>
      <c r="G37" s="10"/>
      <c r="K37" s="132"/>
      <c r="L37" s="133"/>
      <c r="M37" s="133"/>
    </row>
    <row r="38" spans="2:13">
      <c r="B38" s="84" t="s">
        <v>275</v>
      </c>
      <c r="C38" s="10" t="s">
        <v>276</v>
      </c>
      <c r="F38" s="47">
        <v>45569</v>
      </c>
      <c r="G38" s="10"/>
      <c r="I38" s="84" t="s">
        <v>277</v>
      </c>
      <c r="J38" s="86" t="s">
        <v>278</v>
      </c>
      <c r="K38" s="132"/>
      <c r="L38" s="133"/>
      <c r="M38" s="133"/>
    </row>
    <row r="39" spans="2:13">
      <c r="F39" s="87" t="s">
        <v>279</v>
      </c>
      <c r="G39" s="10">
        <f>SUM(G35:G38)</f>
        <v>2</v>
      </c>
      <c r="I39" s="78">
        <v>12</v>
      </c>
      <c r="J39" s="101">
        <v>3</v>
      </c>
      <c r="K39" s="103">
        <f>SUM(G35:G38)/4</f>
        <v>0.5</v>
      </c>
      <c r="L39" s="102">
        <f>K43/K44</f>
        <v>5</v>
      </c>
    </row>
    <row r="40" spans="2:13">
      <c r="J40" s="101" t="s">
        <v>280</v>
      </c>
      <c r="K40" s="104" t="s">
        <v>281</v>
      </c>
    </row>
    <row r="41" spans="2:13">
      <c r="F41" s="100" t="s">
        <v>311</v>
      </c>
      <c r="K41" s="18"/>
    </row>
    <row r="42" spans="2:13">
      <c r="F42" s="100" t="s">
        <v>312</v>
      </c>
      <c r="I42" s="134" t="s">
        <v>282</v>
      </c>
      <c r="J42" t="s">
        <v>283</v>
      </c>
      <c r="K42">
        <f>G39</f>
        <v>2</v>
      </c>
    </row>
    <row r="43" spans="2:13">
      <c r="D43" s="88"/>
      <c r="E43" s="88"/>
      <c r="I43" s="134"/>
      <c r="J43" t="s">
        <v>284</v>
      </c>
      <c r="K43">
        <f>I39-G39</f>
        <v>10</v>
      </c>
    </row>
    <row r="44" spans="2:13">
      <c r="J44" t="s">
        <v>285</v>
      </c>
      <c r="K44">
        <f>COUNTBLANK(G35:G38)</f>
        <v>2</v>
      </c>
    </row>
    <row r="45" spans="2:13">
      <c r="B45" s="43"/>
    </row>
    <row r="46" spans="2:13">
      <c r="B46" s="43"/>
      <c r="H46" s="10">
        <v>25</v>
      </c>
      <c r="I46" s="10" t="s">
        <v>131</v>
      </c>
      <c r="K46" s="85">
        <v>0.25</v>
      </c>
      <c r="L46" s="10" t="s">
        <v>286</v>
      </c>
    </row>
    <row r="47" spans="2:13">
      <c r="H47" s="10">
        <v>50</v>
      </c>
      <c r="I47" s="10" t="s">
        <v>132</v>
      </c>
      <c r="K47" s="85">
        <v>0.5</v>
      </c>
      <c r="L47" s="10" t="s">
        <v>287</v>
      </c>
    </row>
    <row r="48" spans="2:13">
      <c r="B48" t="s">
        <v>288</v>
      </c>
      <c r="H48" s="10">
        <v>90</v>
      </c>
      <c r="I48" s="10" t="s">
        <v>133</v>
      </c>
      <c r="K48" s="85">
        <v>0.9</v>
      </c>
      <c r="L48" s="10" t="s">
        <v>289</v>
      </c>
    </row>
    <row r="49" spans="2:12">
      <c r="C49" s="84" t="s">
        <v>313</v>
      </c>
      <c r="D49" s="84" t="s">
        <v>290</v>
      </c>
      <c r="E49" s="43"/>
      <c r="F49" s="100" t="s">
        <v>314</v>
      </c>
    </row>
    <row r="50" spans="2:12">
      <c r="B50" s="10" t="s">
        <v>291</v>
      </c>
      <c r="C50" s="10" t="s">
        <v>132</v>
      </c>
      <c r="D50" s="78">
        <v>50</v>
      </c>
      <c r="E50" s="107"/>
      <c r="F50" s="105" t="s">
        <v>292</v>
      </c>
      <c r="G50" s="89" t="s">
        <v>293</v>
      </c>
      <c r="H50" s="89" t="s">
        <v>294</v>
      </c>
    </row>
    <row r="51" spans="2:12">
      <c r="B51" s="10" t="s">
        <v>295</v>
      </c>
      <c r="C51" s="10" t="s">
        <v>131</v>
      </c>
      <c r="D51" s="78">
        <v>25</v>
      </c>
      <c r="E51" s="107"/>
      <c r="F51" s="102" t="s">
        <v>179</v>
      </c>
      <c r="G51" s="10">
        <f>_xlfn.XLOOKUP(H51, $I$46:$I$48, $H$46:$H$48, 0)</f>
        <v>50</v>
      </c>
      <c r="H51" s="10" t="s">
        <v>132</v>
      </c>
      <c r="J51" s="90" t="s">
        <v>130</v>
      </c>
      <c r="K51" s="90" t="s">
        <v>137</v>
      </c>
      <c r="L51" s="90" t="s">
        <v>275</v>
      </c>
    </row>
    <row r="52" spans="2:12">
      <c r="B52" s="10" t="s">
        <v>57</v>
      </c>
      <c r="C52" s="10" t="s">
        <v>133</v>
      </c>
      <c r="D52" s="78">
        <v>90</v>
      </c>
      <c r="E52" s="107"/>
      <c r="F52" s="102" t="s">
        <v>65</v>
      </c>
      <c r="G52" s="10">
        <f t="shared" ref="G52:G58" si="0">_xlfn.XLOOKUP(H52, $I$46:$I$48, $H$46:$H$48, 0)</f>
        <v>90</v>
      </c>
      <c r="H52" s="10" t="s">
        <v>133</v>
      </c>
      <c r="J52" s="91">
        <f>COUNTA($H$51:$H$58)/ COUNTA($F$51:$F$58)</f>
        <v>0.75</v>
      </c>
      <c r="K52" s="91">
        <f>SUM($G$51:$G$58) / (100 * COUNTA($F$51:$F$58))</f>
        <v>0.49375000000000002</v>
      </c>
      <c r="L52" s="10" t="str">
        <f>VLOOKUP($K$52, $K$46:$L$48, 2, 1)</f>
        <v>Beginner</v>
      </c>
    </row>
    <row r="53" spans="2:12">
      <c r="B53" s="10" t="s">
        <v>296</v>
      </c>
      <c r="C53" s="10" t="s">
        <v>133</v>
      </c>
      <c r="D53" s="78">
        <v>90</v>
      </c>
      <c r="E53" s="107"/>
      <c r="F53" s="102" t="s">
        <v>75</v>
      </c>
      <c r="G53" s="10">
        <f t="shared" si="0"/>
        <v>90</v>
      </c>
      <c r="H53" s="10" t="s">
        <v>133</v>
      </c>
    </row>
    <row r="54" spans="2:12">
      <c r="B54" s="10" t="s">
        <v>297</v>
      </c>
      <c r="C54" s="10"/>
      <c r="D54" s="78"/>
      <c r="E54" s="107"/>
      <c r="F54" s="102" t="s">
        <v>81</v>
      </c>
      <c r="G54" s="10">
        <f t="shared" si="0"/>
        <v>25</v>
      </c>
      <c r="H54" s="10" t="s">
        <v>131</v>
      </c>
      <c r="J54" t="s">
        <v>298</v>
      </c>
    </row>
    <row r="55" spans="2:12">
      <c r="B55" s="10" t="s">
        <v>299</v>
      </c>
      <c r="C55" s="10"/>
      <c r="D55" s="78"/>
      <c r="E55" s="107"/>
      <c r="F55" s="106" t="s">
        <v>300</v>
      </c>
      <c r="G55" s="10">
        <f t="shared" si="0"/>
        <v>0</v>
      </c>
      <c r="H55" s="10"/>
      <c r="J55" t="s">
        <v>301</v>
      </c>
    </row>
    <row r="56" spans="2:12">
      <c r="F56" s="10" t="s">
        <v>302</v>
      </c>
      <c r="G56" s="10">
        <f t="shared" si="0"/>
        <v>0</v>
      </c>
      <c r="H56" s="10"/>
      <c r="K56" t="s">
        <v>303</v>
      </c>
    </row>
    <row r="57" spans="2:12">
      <c r="F57" s="10" t="s">
        <v>304</v>
      </c>
      <c r="G57" s="10">
        <f t="shared" si="0"/>
        <v>50</v>
      </c>
      <c r="H57" s="10" t="s">
        <v>132</v>
      </c>
      <c r="K57" t="s">
        <v>305</v>
      </c>
    </row>
    <row r="58" spans="2:12">
      <c r="B58" t="s">
        <v>306</v>
      </c>
      <c r="C58">
        <f>COUNTA(B50:B55) * 100</f>
        <v>600</v>
      </c>
      <c r="F58" s="10" t="s">
        <v>307</v>
      </c>
      <c r="G58" s="10">
        <f t="shared" si="0"/>
        <v>90</v>
      </c>
      <c r="H58" s="10" t="s">
        <v>133</v>
      </c>
    </row>
    <row r="59" spans="2:12">
      <c r="B59" t="s">
        <v>308</v>
      </c>
      <c r="C59">
        <f>SUM(D50:D55)</f>
        <v>255</v>
      </c>
    </row>
    <row r="60" spans="2:12">
      <c r="G60" s="43" t="s">
        <v>57</v>
      </c>
    </row>
    <row r="61" spans="2:12">
      <c r="B61" t="s">
        <v>309</v>
      </c>
      <c r="C61" s="92">
        <f>C59/C58</f>
        <v>0.42499999999999999</v>
      </c>
    </row>
  </sheetData>
  <mergeCells count="5">
    <mergeCell ref="F25:G26"/>
    <mergeCell ref="C27:D27"/>
    <mergeCell ref="K35:K38"/>
    <mergeCell ref="L35:M38"/>
    <mergeCell ref="I42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2E8-E204-1F4F-9EE9-AD4038FBC775}">
  <dimension ref="A2:C19"/>
  <sheetViews>
    <sheetView zoomScaleNormal="100" workbookViewId="0">
      <selection activeCell="A7" sqref="A7:B7"/>
    </sheetView>
  </sheetViews>
  <sheetFormatPr defaultColWidth="10.75" defaultRowHeight="15.75"/>
  <cols>
    <col min="1" max="1" width="25.75" style="8" customWidth="1"/>
    <col min="2" max="2" width="13.5" style="8" customWidth="1"/>
    <col min="3" max="16384" width="10.75" style="8"/>
  </cols>
  <sheetData>
    <row r="2" spans="1:3" ht="21">
      <c r="A2" s="185" t="s">
        <v>5</v>
      </c>
      <c r="B2" s="185"/>
    </row>
    <row r="3" spans="1:3">
      <c r="A3" s="186" t="s">
        <v>168</v>
      </c>
      <c r="B3" s="186">
        <v>130</v>
      </c>
    </row>
    <row r="4" spans="1:3">
      <c r="A4" s="186" t="s">
        <v>4</v>
      </c>
      <c r="B4" s="186">
        <f ca="1">COUNTA('Study Hours Data'!$A$2:$A$33)</f>
        <v>32</v>
      </c>
      <c r="C4" s="74" t="s">
        <v>234</v>
      </c>
    </row>
    <row r="5" spans="1:3">
      <c r="A5" s="186" t="s">
        <v>169</v>
      </c>
      <c r="B5" s="187">
        <f ca="1">B3/B4</f>
        <v>4.0625</v>
      </c>
      <c r="C5" s="75" t="s">
        <v>235</v>
      </c>
    </row>
    <row r="7" spans="1:3">
      <c r="A7" s="188" t="s">
        <v>318</v>
      </c>
      <c r="B7" s="188"/>
    </row>
    <row r="8" spans="1:3">
      <c r="A8" s="19" t="s">
        <v>147</v>
      </c>
      <c r="B8" s="19" t="s">
        <v>138</v>
      </c>
    </row>
    <row r="9" spans="1:3">
      <c r="A9" s="9" t="s">
        <v>131</v>
      </c>
      <c r="B9" s="9">
        <v>25</v>
      </c>
    </row>
    <row r="10" spans="1:3">
      <c r="A10" s="9" t="s">
        <v>132</v>
      </c>
      <c r="B10" s="9">
        <v>50</v>
      </c>
    </row>
    <row r="11" spans="1:3">
      <c r="A11" s="9" t="s">
        <v>133</v>
      </c>
      <c r="B11" s="9">
        <v>100</v>
      </c>
    </row>
    <row r="14" spans="1:3">
      <c r="A14" s="19" t="s">
        <v>148</v>
      </c>
      <c r="B14" s="19" t="s">
        <v>138</v>
      </c>
    </row>
    <row r="15" spans="1:3">
      <c r="A15" s="20">
        <v>0</v>
      </c>
      <c r="B15" s="9" t="s">
        <v>194</v>
      </c>
    </row>
    <row r="16" spans="1:3">
      <c r="A16" s="20">
        <v>0.25</v>
      </c>
      <c r="B16" s="9" t="s">
        <v>135</v>
      </c>
    </row>
    <row r="17" spans="1:2">
      <c r="A17" s="20">
        <v>0.5</v>
      </c>
      <c r="B17" s="9" t="s">
        <v>134</v>
      </c>
    </row>
    <row r="18" spans="1:2">
      <c r="A18" s="20">
        <v>0.9</v>
      </c>
      <c r="B18" s="9" t="s">
        <v>146</v>
      </c>
    </row>
    <row r="19" spans="1:2">
      <c r="A19" s="20">
        <v>1</v>
      </c>
      <c r="B19" s="9" t="s">
        <v>136</v>
      </c>
    </row>
  </sheetData>
  <mergeCells count="2">
    <mergeCell ref="A2:B2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EB76-B198-4643-BC1B-17198C9D09CB}">
  <dimension ref="A1:H114"/>
  <sheetViews>
    <sheetView topLeftCell="A84" zoomScale="55" zoomScaleNormal="55" workbookViewId="0">
      <selection activeCell="C25" sqref="C25"/>
    </sheetView>
  </sheetViews>
  <sheetFormatPr defaultColWidth="11.25" defaultRowHeight="15.75"/>
  <cols>
    <col min="1" max="1" width="27.5" customWidth="1"/>
    <col min="2" max="2" width="24.25" style="42" customWidth="1"/>
    <col min="3" max="3" width="74.75" customWidth="1"/>
    <col min="4" max="4" width="26" style="4" customWidth="1"/>
    <col min="5" max="5" width="10.5" style="4" customWidth="1"/>
    <col min="6" max="6" width="10.75" style="39"/>
    <col min="7" max="7" width="19.75" customWidth="1"/>
    <col min="12" max="12" width="12.25" customWidth="1"/>
  </cols>
  <sheetData>
    <row r="1" spans="1:8" ht="19.5" thickBot="1">
      <c r="A1" s="13" t="s">
        <v>6</v>
      </c>
      <c r="B1" s="40" t="s">
        <v>7</v>
      </c>
      <c r="C1" s="13" t="s">
        <v>8</v>
      </c>
      <c r="D1" s="13" t="s">
        <v>147</v>
      </c>
      <c r="E1" s="13" t="s">
        <v>138</v>
      </c>
    </row>
    <row r="2" spans="1:8" ht="19.149999999999999" customHeight="1">
      <c r="A2" s="135" t="s">
        <v>9</v>
      </c>
      <c r="B2" s="33" t="s">
        <v>171</v>
      </c>
      <c r="C2" s="31" t="s">
        <v>172</v>
      </c>
      <c r="D2" s="14" t="s">
        <v>133</v>
      </c>
      <c r="E2" s="17">
        <f>VLOOKUP(D2,'Goals Data'!$A$9:$B$11,2,0)</f>
        <v>100</v>
      </c>
      <c r="G2" s="48" t="s">
        <v>199</v>
      </c>
    </row>
    <row r="3" spans="1:8" ht="19.149999999999999" customHeight="1">
      <c r="A3" s="135"/>
      <c r="B3" s="33" t="s">
        <v>173</v>
      </c>
      <c r="C3" s="38" t="s">
        <v>10</v>
      </c>
      <c r="D3" s="12" t="s">
        <v>132</v>
      </c>
      <c r="E3" s="17">
        <f>VLOOKUP(D3,'Goals Data'!$A$9:$B$11,2,0)</f>
        <v>50</v>
      </c>
      <c r="H3" s="49" t="s">
        <v>200</v>
      </c>
    </row>
    <row r="4" spans="1:8" ht="19.899999999999999" customHeight="1" thickBot="1">
      <c r="A4" s="136"/>
      <c r="B4" s="41" t="s">
        <v>174</v>
      </c>
      <c r="C4" s="26" t="s">
        <v>11</v>
      </c>
      <c r="D4" s="15" t="s">
        <v>133</v>
      </c>
      <c r="E4" s="17">
        <f>VLOOKUP(D4,'Goals Data'!$A$9:$B$11,2,0)</f>
        <v>100</v>
      </c>
    </row>
    <row r="5" spans="1:8" ht="19.149999999999999" customHeight="1">
      <c r="A5" s="137" t="s">
        <v>12</v>
      </c>
      <c r="B5" s="33" t="s">
        <v>13</v>
      </c>
      <c r="C5" s="27" t="s">
        <v>14</v>
      </c>
      <c r="D5" s="14" t="s">
        <v>132</v>
      </c>
      <c r="E5" s="17">
        <f>VLOOKUP(D5,'Goals Data'!$A$9:$B$11,2,0)</f>
        <v>50</v>
      </c>
      <c r="G5" s="49" t="s">
        <v>202</v>
      </c>
    </row>
    <row r="6" spans="1:8" ht="19.149999999999999" customHeight="1">
      <c r="A6" s="138"/>
      <c r="B6" s="140" t="s">
        <v>15</v>
      </c>
      <c r="C6" s="25" t="s">
        <v>16</v>
      </c>
      <c r="D6" s="14" t="s">
        <v>132</v>
      </c>
      <c r="E6" s="17">
        <f>VLOOKUP(D6,'Goals Data'!$A$9:$B$11,2,0)</f>
        <v>50</v>
      </c>
    </row>
    <row r="7" spans="1:8" ht="19.899999999999999" customHeight="1">
      <c r="A7" s="138"/>
      <c r="B7" s="141"/>
      <c r="C7" s="38" t="s">
        <v>17</v>
      </c>
      <c r="D7" s="14" t="s">
        <v>132</v>
      </c>
      <c r="E7" s="17">
        <f>VLOOKUP(D7,'Goals Data'!$A$9:$B$11,2,0)</f>
        <v>50</v>
      </c>
      <c r="G7" s="49" t="s">
        <v>201</v>
      </c>
    </row>
    <row r="8" spans="1:8" ht="19.899999999999999" customHeight="1">
      <c r="A8" s="138"/>
      <c r="B8" s="28" t="s">
        <v>18</v>
      </c>
      <c r="C8" s="25" t="s">
        <v>175</v>
      </c>
      <c r="D8" s="14" t="s">
        <v>132</v>
      </c>
      <c r="E8" s="17">
        <f>VLOOKUP(D8,'Goals Data'!$A$9:$B$11,2,0)</f>
        <v>50</v>
      </c>
    </row>
    <row r="9" spans="1:8" ht="19.149999999999999" customHeight="1">
      <c r="A9" s="138"/>
      <c r="B9" s="140" t="s">
        <v>19</v>
      </c>
      <c r="C9" s="29" t="s">
        <v>20</v>
      </c>
      <c r="D9" s="12" t="s">
        <v>133</v>
      </c>
      <c r="E9" s="17">
        <f>VLOOKUP(D9,'Goals Data'!$A$9:$B$11,2,0)</f>
        <v>100</v>
      </c>
      <c r="G9" s="50" t="s">
        <v>203</v>
      </c>
    </row>
    <row r="10" spans="1:8" ht="19.899999999999999" customHeight="1">
      <c r="A10" s="138"/>
      <c r="B10" s="142"/>
      <c r="C10" s="25" t="s">
        <v>21</v>
      </c>
      <c r="D10" s="12" t="s">
        <v>133</v>
      </c>
      <c r="E10" s="17">
        <f>VLOOKUP(D10,'Goals Data'!$A$9:$B$11,2,0)</f>
        <v>100</v>
      </c>
    </row>
    <row r="11" spans="1:8" ht="19.149999999999999" customHeight="1">
      <c r="A11" s="138"/>
      <c r="B11" s="142"/>
      <c r="C11" s="29" t="s">
        <v>22</v>
      </c>
      <c r="D11" s="12" t="s">
        <v>131</v>
      </c>
      <c r="E11" s="17">
        <f>VLOOKUP(D11,'Goals Data'!$A$9:$B$11,2,0)</f>
        <v>25</v>
      </c>
    </row>
    <row r="12" spans="1:8" ht="19.149999999999999" customHeight="1">
      <c r="A12" s="138"/>
      <c r="B12" s="142"/>
      <c r="C12" s="25" t="s">
        <v>23</v>
      </c>
      <c r="D12" s="12" t="s">
        <v>133</v>
      </c>
      <c r="E12" s="17">
        <f>VLOOKUP(D12,'Goals Data'!$A$9:$B$11,2,0)</f>
        <v>100</v>
      </c>
    </row>
    <row r="13" spans="1:8" ht="19.899999999999999" customHeight="1" thickBot="1">
      <c r="A13" s="139"/>
      <c r="B13" s="143"/>
      <c r="C13" s="30" t="s">
        <v>24</v>
      </c>
      <c r="D13" s="15" t="s">
        <v>133</v>
      </c>
      <c r="E13" s="17">
        <f>VLOOKUP(D13,'Goals Data'!$A$9:$B$11,2,0)</f>
        <v>100</v>
      </c>
    </row>
    <row r="14" spans="1:8" ht="19.149999999999999" customHeight="1">
      <c r="A14" s="137" t="s">
        <v>25</v>
      </c>
      <c r="B14" s="144" t="s">
        <v>26</v>
      </c>
      <c r="C14" s="31" t="s">
        <v>27</v>
      </c>
      <c r="D14" s="14" t="s">
        <v>133</v>
      </c>
      <c r="E14" s="17">
        <f>VLOOKUP(D14,'Goals Data'!$A$9:$B$11,2,0)</f>
        <v>100</v>
      </c>
    </row>
    <row r="15" spans="1:8" ht="19.149999999999999" customHeight="1">
      <c r="A15" s="138"/>
      <c r="B15" s="144"/>
      <c r="C15" s="29" t="s">
        <v>28</v>
      </c>
      <c r="D15" s="14" t="s">
        <v>133</v>
      </c>
      <c r="E15" s="17">
        <f>VLOOKUP(D15,'Goals Data'!$A$9:$B$11,2,0)</f>
        <v>100</v>
      </c>
    </row>
    <row r="16" spans="1:8" ht="19.149999999999999" customHeight="1">
      <c r="A16" s="138"/>
      <c r="B16" s="144"/>
      <c r="C16" s="25" t="s">
        <v>29</v>
      </c>
      <c r="D16" s="14" t="s">
        <v>133</v>
      </c>
      <c r="E16" s="17">
        <f>VLOOKUP(D16,'Goals Data'!$A$9:$B$11,2,0)</f>
        <v>100</v>
      </c>
    </row>
    <row r="17" spans="1:5" ht="19.149999999999999" customHeight="1">
      <c r="A17" s="138"/>
      <c r="B17" s="144"/>
      <c r="C17" s="29" t="s">
        <v>30</v>
      </c>
      <c r="D17" s="14" t="s">
        <v>133</v>
      </c>
      <c r="E17" s="17">
        <f>VLOOKUP(D17,'Goals Data'!$A$9:$B$11,2,0)</f>
        <v>100</v>
      </c>
    </row>
    <row r="18" spans="1:5" ht="19.149999999999999" customHeight="1">
      <c r="A18" s="138"/>
      <c r="B18" s="144"/>
      <c r="C18" s="25" t="s">
        <v>31</v>
      </c>
      <c r="D18" s="14" t="s">
        <v>133</v>
      </c>
      <c r="E18" s="17">
        <f>VLOOKUP(D18,'Goals Data'!$A$9:$B$11,2,0)</f>
        <v>100</v>
      </c>
    </row>
    <row r="19" spans="1:5" ht="19.149999999999999" customHeight="1">
      <c r="A19" s="138"/>
      <c r="B19" s="144"/>
      <c r="C19" s="29" t="s">
        <v>32</v>
      </c>
      <c r="D19" s="14" t="s">
        <v>133</v>
      </c>
      <c r="E19" s="17">
        <f>VLOOKUP(D19,'Goals Data'!$A$9:$B$11,2,0)</f>
        <v>100</v>
      </c>
    </row>
    <row r="20" spans="1:5" ht="16.899999999999999" customHeight="1">
      <c r="A20" s="138"/>
      <c r="B20" s="144"/>
      <c r="C20" s="25" t="s">
        <v>176</v>
      </c>
      <c r="D20" s="14" t="s">
        <v>133</v>
      </c>
      <c r="E20" s="17">
        <f>VLOOKUP(D20,'Goals Data'!$A$9:$B$11,2,0)</f>
        <v>100</v>
      </c>
    </row>
    <row r="21" spans="1:5" ht="19.149999999999999" customHeight="1">
      <c r="A21" s="138"/>
      <c r="B21" s="145" t="s">
        <v>33</v>
      </c>
      <c r="C21" s="29" t="s">
        <v>34</v>
      </c>
      <c r="D21" s="14" t="s">
        <v>133</v>
      </c>
      <c r="E21" s="17">
        <f>VLOOKUP(D21,'Goals Data'!$A$9:$B$11,2,0)</f>
        <v>100</v>
      </c>
    </row>
    <row r="22" spans="1:5" ht="19.899999999999999" customHeight="1">
      <c r="A22" s="138"/>
      <c r="B22" s="145"/>
      <c r="C22" s="25" t="s">
        <v>35</v>
      </c>
      <c r="D22" s="14" t="s">
        <v>133</v>
      </c>
      <c r="E22" s="17">
        <f>VLOOKUP(D22,'Goals Data'!$A$9:$B$11,2,0)</f>
        <v>100</v>
      </c>
    </row>
    <row r="23" spans="1:5" ht="19.149999999999999" customHeight="1">
      <c r="A23" s="138"/>
      <c r="B23" s="28" t="s">
        <v>36</v>
      </c>
      <c r="C23" s="29" t="s">
        <v>37</v>
      </c>
      <c r="D23" s="14" t="s">
        <v>133</v>
      </c>
      <c r="E23" s="17">
        <f>VLOOKUP(D23,'Goals Data'!$A$9:$B$11,2,0)</f>
        <v>100</v>
      </c>
    </row>
    <row r="24" spans="1:5" ht="19.149999999999999" customHeight="1">
      <c r="A24" s="138"/>
      <c r="B24" s="145" t="s">
        <v>38</v>
      </c>
      <c r="C24" s="25" t="s">
        <v>39</v>
      </c>
      <c r="D24" s="14" t="s">
        <v>133</v>
      </c>
      <c r="E24" s="17">
        <f>VLOOKUP(D24,'Goals Data'!$A$9:$B$11,2,0)</f>
        <v>100</v>
      </c>
    </row>
    <row r="25" spans="1:5" ht="19.149999999999999" customHeight="1">
      <c r="A25" s="138"/>
      <c r="B25" s="145"/>
      <c r="C25" s="29" t="s">
        <v>40</v>
      </c>
      <c r="D25" s="14" t="s">
        <v>133</v>
      </c>
      <c r="E25" s="17">
        <f>VLOOKUP(D25,'Goals Data'!$A$9:$B$11,2,0)</f>
        <v>100</v>
      </c>
    </row>
    <row r="26" spans="1:5" ht="19.149999999999999" customHeight="1">
      <c r="A26" s="138"/>
      <c r="B26" s="145"/>
      <c r="C26" s="25" t="s">
        <v>41</v>
      </c>
      <c r="D26" s="14" t="s">
        <v>133</v>
      </c>
      <c r="E26" s="17">
        <f>VLOOKUP(D26,'Goals Data'!$A$9:$B$11,2,0)</f>
        <v>100</v>
      </c>
    </row>
    <row r="27" spans="1:5" ht="19.149999999999999" customHeight="1">
      <c r="A27" s="138"/>
      <c r="B27" s="144" t="s">
        <v>45</v>
      </c>
      <c r="C27" s="29" t="s">
        <v>46</v>
      </c>
      <c r="D27" s="14" t="s">
        <v>133</v>
      </c>
      <c r="E27" s="17">
        <f>VLOOKUP(D27,'Goals Data'!$A$9:$B$11,2,0)</f>
        <v>100</v>
      </c>
    </row>
    <row r="28" spans="1:5" ht="19.149999999999999" customHeight="1">
      <c r="A28" s="138"/>
      <c r="B28" s="144"/>
      <c r="C28" s="25" t="s">
        <v>47</v>
      </c>
      <c r="D28" s="14" t="s">
        <v>133</v>
      </c>
      <c r="E28" s="17">
        <f>VLOOKUP(D28,'Goals Data'!$A$9:$B$11,2,0)</f>
        <v>100</v>
      </c>
    </row>
    <row r="29" spans="1:5" ht="19.149999999999999" customHeight="1">
      <c r="A29" s="138"/>
      <c r="B29" s="140" t="s">
        <v>48</v>
      </c>
      <c r="C29" s="29" t="s">
        <v>177</v>
      </c>
      <c r="D29" s="14" t="s">
        <v>133</v>
      </c>
      <c r="E29" s="17">
        <f>VLOOKUP(D29,'Goals Data'!$A$9:$B$11,2,0)</f>
        <v>100</v>
      </c>
    </row>
    <row r="30" spans="1:5" ht="19.149999999999999" customHeight="1">
      <c r="A30" s="138"/>
      <c r="B30" s="142"/>
      <c r="C30" s="25" t="s">
        <v>178</v>
      </c>
      <c r="D30" s="14" t="s">
        <v>133</v>
      </c>
      <c r="E30" s="17">
        <f>VLOOKUP(D30,'Goals Data'!$A$9:$B$11,2,0)</f>
        <v>100</v>
      </c>
    </row>
    <row r="31" spans="1:5" ht="19.149999999999999" customHeight="1">
      <c r="A31" s="138"/>
      <c r="B31" s="142"/>
      <c r="C31" s="29" t="s">
        <v>49</v>
      </c>
      <c r="D31" s="14" t="s">
        <v>133</v>
      </c>
      <c r="E31" s="17">
        <f>VLOOKUP(D31,'Goals Data'!$A$9:$B$11,2,0)</f>
        <v>100</v>
      </c>
    </row>
    <row r="32" spans="1:5" ht="19.149999999999999" customHeight="1">
      <c r="A32" s="138"/>
      <c r="B32" s="142"/>
      <c r="C32" s="25" t="s">
        <v>50</v>
      </c>
      <c r="D32" s="14" t="s">
        <v>133</v>
      </c>
      <c r="E32" s="17">
        <f>VLOOKUP(D32,'Goals Data'!$A$9:$B$11,2,0)</f>
        <v>100</v>
      </c>
    </row>
    <row r="33" spans="1:5" ht="19.149999999999999" customHeight="1">
      <c r="A33" s="138"/>
      <c r="B33" s="142"/>
      <c r="C33" s="29" t="s">
        <v>51</v>
      </c>
      <c r="D33" s="14" t="s">
        <v>133</v>
      </c>
      <c r="E33" s="17">
        <f>VLOOKUP(D33,'Goals Data'!$A$9:$B$11,2,0)</f>
        <v>100</v>
      </c>
    </row>
    <row r="34" spans="1:5" ht="19.149999999999999" customHeight="1">
      <c r="A34" s="138"/>
      <c r="B34" s="142"/>
      <c r="C34" s="25" t="s">
        <v>52</v>
      </c>
      <c r="D34" s="14" t="s">
        <v>133</v>
      </c>
      <c r="E34" s="17">
        <f>VLOOKUP(D34,'Goals Data'!$A$9:$B$11,2,0)</f>
        <v>100</v>
      </c>
    </row>
    <row r="35" spans="1:5" ht="19.149999999999999" customHeight="1">
      <c r="A35" s="138"/>
      <c r="B35" s="142"/>
      <c r="C35" s="29" t="s">
        <v>53</v>
      </c>
      <c r="D35" s="14" t="s">
        <v>133</v>
      </c>
      <c r="E35" s="17">
        <f>VLOOKUP(D35,'Goals Data'!$A$9:$B$11,2,0)</f>
        <v>100</v>
      </c>
    </row>
    <row r="36" spans="1:5" ht="19.149999999999999" customHeight="1">
      <c r="A36" s="138"/>
      <c r="B36" s="142"/>
      <c r="C36" s="25" t="s">
        <v>54</v>
      </c>
      <c r="D36" s="14" t="s">
        <v>133</v>
      </c>
      <c r="E36" s="17">
        <f>VLOOKUP(D36,'Goals Data'!$A$9:$B$11,2,0)</f>
        <v>100</v>
      </c>
    </row>
    <row r="37" spans="1:5" ht="19.149999999999999" customHeight="1">
      <c r="A37" s="138"/>
      <c r="B37" s="142"/>
      <c r="C37" s="29" t="s">
        <v>55</v>
      </c>
      <c r="D37" s="14" t="s">
        <v>133</v>
      </c>
      <c r="E37" s="17">
        <f>VLOOKUP(D37,'Goals Data'!$A$9:$B$11,2,0)</f>
        <v>100</v>
      </c>
    </row>
    <row r="38" spans="1:5" ht="19.149999999999999" customHeight="1" thickBot="1">
      <c r="A38" s="139"/>
      <c r="B38" s="143"/>
      <c r="C38" s="26" t="s">
        <v>56</v>
      </c>
      <c r="D38" s="14" t="s">
        <v>133</v>
      </c>
      <c r="E38" s="17">
        <f>VLOOKUP(D38,'Goals Data'!$A$9:$B$11,2,0)</f>
        <v>100</v>
      </c>
    </row>
    <row r="39" spans="1:5" ht="19.899999999999999" customHeight="1">
      <c r="A39" s="137" t="s">
        <v>57</v>
      </c>
      <c r="B39" s="144" t="s">
        <v>58</v>
      </c>
      <c r="C39" s="27" t="s">
        <v>59</v>
      </c>
      <c r="D39" s="14" t="s">
        <v>133</v>
      </c>
      <c r="E39" s="17">
        <f>VLOOKUP(D39,'Goals Data'!$A$9:$B$11,2,0)</f>
        <v>100</v>
      </c>
    </row>
    <row r="40" spans="1:5" ht="19.149999999999999" customHeight="1">
      <c r="A40" s="138"/>
      <c r="B40" s="144"/>
      <c r="C40" s="25" t="s">
        <v>60</v>
      </c>
      <c r="D40" s="14" t="s">
        <v>133</v>
      </c>
      <c r="E40" s="17">
        <f>VLOOKUP(D40,'Goals Data'!$A$9:$B$11,2,0)</f>
        <v>100</v>
      </c>
    </row>
    <row r="41" spans="1:5" ht="19.149999999999999" customHeight="1">
      <c r="A41" s="138"/>
      <c r="B41" s="144"/>
      <c r="C41" s="29" t="s">
        <v>61</v>
      </c>
      <c r="D41" s="14" t="s">
        <v>133</v>
      </c>
      <c r="E41" s="17">
        <f>VLOOKUP(D41,'Goals Data'!$A$9:$B$11,2,0)</f>
        <v>100</v>
      </c>
    </row>
    <row r="42" spans="1:5" ht="19.149999999999999" customHeight="1">
      <c r="A42" s="138"/>
      <c r="B42" s="144"/>
      <c r="C42" s="25" t="s">
        <v>62</v>
      </c>
      <c r="D42" s="14" t="s">
        <v>133</v>
      </c>
      <c r="E42" s="17">
        <f>VLOOKUP(D42,'Goals Data'!$A$9:$B$11,2,0)</f>
        <v>100</v>
      </c>
    </row>
    <row r="43" spans="1:5" ht="19.149999999999999" customHeight="1">
      <c r="A43" s="138"/>
      <c r="B43" s="144"/>
      <c r="C43" s="29" t="s">
        <v>63</v>
      </c>
      <c r="D43" s="14" t="s">
        <v>133</v>
      </c>
      <c r="E43" s="17">
        <f>VLOOKUP(D43,'Goals Data'!$A$9:$B$11,2,0)</f>
        <v>100</v>
      </c>
    </row>
    <row r="44" spans="1:5" ht="19.149999999999999" customHeight="1">
      <c r="A44" s="138"/>
      <c r="B44" s="145" t="s">
        <v>64</v>
      </c>
      <c r="C44" s="25" t="s">
        <v>65</v>
      </c>
      <c r="D44" s="14" t="s">
        <v>133</v>
      </c>
      <c r="E44" s="17">
        <f>VLOOKUP(D44,'Goals Data'!$A$9:$B$11,2,0)</f>
        <v>100</v>
      </c>
    </row>
    <row r="45" spans="1:5" ht="19.149999999999999" customHeight="1">
      <c r="A45" s="138"/>
      <c r="B45" s="145"/>
      <c r="C45" s="29" t="s">
        <v>66</v>
      </c>
      <c r="D45" s="14" t="s">
        <v>133</v>
      </c>
      <c r="E45" s="17">
        <f>VLOOKUP(D45,'Goals Data'!$A$9:$B$11,2,0)</f>
        <v>100</v>
      </c>
    </row>
    <row r="46" spans="1:5" ht="19.149999999999999" customHeight="1">
      <c r="A46" s="138"/>
      <c r="B46" s="145"/>
      <c r="C46" s="25" t="s">
        <v>67</v>
      </c>
      <c r="D46" s="14" t="s">
        <v>133</v>
      </c>
      <c r="E46" s="17">
        <f>VLOOKUP(D46,'Goals Data'!$A$9:$B$11,2,0)</f>
        <v>100</v>
      </c>
    </row>
    <row r="47" spans="1:5" ht="19.149999999999999" customHeight="1">
      <c r="A47" s="138"/>
      <c r="B47" s="145"/>
      <c r="C47" s="29" t="s">
        <v>68</v>
      </c>
      <c r="D47" s="14" t="s">
        <v>133</v>
      </c>
      <c r="E47" s="17">
        <f>VLOOKUP(D47,'Goals Data'!$A$9:$B$11,2,0)</f>
        <v>100</v>
      </c>
    </row>
    <row r="48" spans="1:5" ht="19.149999999999999" customHeight="1">
      <c r="A48" s="138"/>
      <c r="B48" s="145"/>
      <c r="C48" s="25" t="s">
        <v>69</v>
      </c>
      <c r="D48" s="14" t="s">
        <v>133</v>
      </c>
      <c r="E48" s="17">
        <f>VLOOKUP(D48,'Goals Data'!$A$9:$B$11,2,0)</f>
        <v>100</v>
      </c>
    </row>
    <row r="49" spans="1:5" ht="19.149999999999999" customHeight="1">
      <c r="A49" s="138"/>
      <c r="B49" s="140" t="s">
        <v>70</v>
      </c>
      <c r="C49" s="29" t="s">
        <v>71</v>
      </c>
      <c r="D49" s="14" t="s">
        <v>133</v>
      </c>
      <c r="E49" s="17">
        <f>VLOOKUP(D49,'Goals Data'!$A$9:$B$11,2,0)</f>
        <v>100</v>
      </c>
    </row>
    <row r="50" spans="1:5" ht="19.149999999999999" customHeight="1">
      <c r="A50" s="138"/>
      <c r="B50" s="142"/>
      <c r="C50" s="25" t="s">
        <v>72</v>
      </c>
      <c r="D50" s="14" t="s">
        <v>133</v>
      </c>
      <c r="E50" s="17">
        <f>VLOOKUP(D50,'Goals Data'!$A$9:$B$11,2,0)</f>
        <v>100</v>
      </c>
    </row>
    <row r="51" spans="1:5" ht="19.149999999999999" customHeight="1">
      <c r="A51" s="138"/>
      <c r="B51" s="141"/>
      <c r="C51" s="29" t="s">
        <v>73</v>
      </c>
      <c r="D51" s="14" t="s">
        <v>133</v>
      </c>
      <c r="E51" s="17">
        <f>VLOOKUP(D51,'Goals Data'!$A$9:$B$11,2,0)</f>
        <v>100</v>
      </c>
    </row>
    <row r="52" spans="1:5" ht="19.149999999999999" customHeight="1">
      <c r="A52" s="138"/>
      <c r="B52" s="140" t="s">
        <v>74</v>
      </c>
      <c r="C52" s="25" t="s">
        <v>75</v>
      </c>
      <c r="D52" s="14" t="s">
        <v>133</v>
      </c>
      <c r="E52" s="17">
        <f>VLOOKUP(D52,'Goals Data'!$A$9:$B$11,2,0)</f>
        <v>100</v>
      </c>
    </row>
    <row r="53" spans="1:5" ht="19.149999999999999" customHeight="1">
      <c r="A53" s="138"/>
      <c r="B53" s="142"/>
      <c r="C53" s="29" t="s">
        <v>76</v>
      </c>
      <c r="D53" s="14" t="s">
        <v>133</v>
      </c>
      <c r="E53" s="17">
        <f>VLOOKUP(D53,'Goals Data'!$A$9:$B$11,2,0)</f>
        <v>100</v>
      </c>
    </row>
    <row r="54" spans="1:5" ht="19.149999999999999" customHeight="1">
      <c r="A54" s="138"/>
      <c r="B54" s="142"/>
      <c r="C54" s="25" t="s">
        <v>77</v>
      </c>
      <c r="D54" s="14" t="s">
        <v>133</v>
      </c>
      <c r="E54" s="17">
        <f>VLOOKUP(D54,'Goals Data'!$A$9:$B$11,2,0)</f>
        <v>100</v>
      </c>
    </row>
    <row r="55" spans="1:5" ht="19.149999999999999" customHeight="1">
      <c r="A55" s="138"/>
      <c r="B55" s="142"/>
      <c r="C55" s="29" t="s">
        <v>78</v>
      </c>
      <c r="D55" s="14" t="s">
        <v>133</v>
      </c>
      <c r="E55" s="17">
        <f>VLOOKUP(D55,'Goals Data'!$A$9:$B$11,2,0)</f>
        <v>100</v>
      </c>
    </row>
    <row r="56" spans="1:5" ht="19.149999999999999" customHeight="1">
      <c r="A56" s="138"/>
      <c r="B56" s="141"/>
      <c r="C56" s="25" t="s">
        <v>79</v>
      </c>
      <c r="D56" s="14" t="s">
        <v>133</v>
      </c>
      <c r="E56" s="17">
        <f>VLOOKUP(D56,'Goals Data'!$A$9:$B$11,2,0)</f>
        <v>100</v>
      </c>
    </row>
    <row r="57" spans="1:5" ht="19.149999999999999" customHeight="1">
      <c r="A57" s="138"/>
      <c r="B57" s="144" t="s">
        <v>80</v>
      </c>
      <c r="C57" s="29" t="s">
        <v>179</v>
      </c>
      <c r="D57" s="14" t="s">
        <v>133</v>
      </c>
      <c r="E57" s="17">
        <f>VLOOKUP(D57,'Goals Data'!$A$9:$B$11,2,0)</f>
        <v>100</v>
      </c>
    </row>
    <row r="58" spans="1:5" ht="19.149999999999999" customHeight="1">
      <c r="A58" s="138"/>
      <c r="B58" s="144"/>
      <c r="C58" s="25" t="s">
        <v>180</v>
      </c>
      <c r="D58" s="14" t="s">
        <v>132</v>
      </c>
      <c r="E58" s="17">
        <f>VLOOKUP(D58,'Goals Data'!$A$9:$B$11,2,0)</f>
        <v>50</v>
      </c>
    </row>
    <row r="59" spans="1:5" ht="19.149999999999999" customHeight="1">
      <c r="A59" s="138"/>
      <c r="B59" s="144"/>
      <c r="C59" s="29" t="s">
        <v>181</v>
      </c>
      <c r="D59" s="14" t="s">
        <v>133</v>
      </c>
      <c r="E59" s="17">
        <f>VLOOKUP(D59,'Goals Data'!$A$9:$B$11,2,0)</f>
        <v>100</v>
      </c>
    </row>
    <row r="60" spans="1:5" ht="19.149999999999999" customHeight="1">
      <c r="A60" s="138"/>
      <c r="B60" s="144"/>
      <c r="C60" s="25" t="s">
        <v>81</v>
      </c>
      <c r="D60" s="14" t="s">
        <v>133</v>
      </c>
      <c r="E60" s="17">
        <f>VLOOKUP(D60,'Goals Data'!$A$9:$B$11,2,0)</f>
        <v>100</v>
      </c>
    </row>
    <row r="61" spans="1:5" ht="19.149999999999999" customHeight="1">
      <c r="A61" s="138"/>
      <c r="B61" s="144"/>
      <c r="C61" s="29" t="s">
        <v>82</v>
      </c>
      <c r="D61" s="14" t="s">
        <v>132</v>
      </c>
      <c r="E61" s="17">
        <f>VLOOKUP(D61,'Goals Data'!$A$9:$B$11,2,0)</f>
        <v>50</v>
      </c>
    </row>
    <row r="62" spans="1:5" ht="19.149999999999999" customHeight="1">
      <c r="A62" s="138"/>
      <c r="B62" s="144"/>
      <c r="C62" s="25" t="s">
        <v>83</v>
      </c>
      <c r="D62" s="14" t="s">
        <v>133</v>
      </c>
      <c r="E62" s="17">
        <f>VLOOKUP(D62,'Goals Data'!$A$9:$B$11,2,0)</f>
        <v>100</v>
      </c>
    </row>
    <row r="63" spans="1:5" ht="19.149999999999999" customHeight="1">
      <c r="A63" s="138"/>
      <c r="B63" s="144"/>
      <c r="C63" s="29" t="s">
        <v>84</v>
      </c>
      <c r="D63" s="14" t="s">
        <v>133</v>
      </c>
      <c r="E63" s="17">
        <f>VLOOKUP(D63,'Goals Data'!$A$9:$B$11,2,0)</f>
        <v>100</v>
      </c>
    </row>
    <row r="64" spans="1:5" ht="19.149999999999999" customHeight="1" thickBot="1">
      <c r="A64" s="138"/>
      <c r="B64" s="144"/>
      <c r="C64" s="26" t="s">
        <v>85</v>
      </c>
      <c r="D64" s="14" t="s">
        <v>133</v>
      </c>
      <c r="E64" s="17">
        <f>VLOOKUP(D64,'Goals Data'!$A$9:$B$11,2,0)</f>
        <v>100</v>
      </c>
    </row>
    <row r="65" spans="1:5" ht="19.149999999999999" customHeight="1">
      <c r="A65" s="138"/>
      <c r="B65" s="140" t="s">
        <v>86</v>
      </c>
      <c r="C65" s="27" t="s">
        <v>87</v>
      </c>
      <c r="D65" s="14" t="s">
        <v>131</v>
      </c>
      <c r="E65" s="17">
        <f>VLOOKUP(D65,'Goals Data'!$A$9:$B$11,2,0)</f>
        <v>25</v>
      </c>
    </row>
    <row r="66" spans="1:5" ht="19.149999999999999" customHeight="1">
      <c r="A66" s="138"/>
      <c r="B66" s="142"/>
      <c r="C66" s="25" t="s">
        <v>88</v>
      </c>
      <c r="D66" s="14" t="s">
        <v>133</v>
      </c>
      <c r="E66" s="17">
        <f>VLOOKUP(D66,'Goals Data'!$A$9:$B$11,2,0)</f>
        <v>100</v>
      </c>
    </row>
    <row r="67" spans="1:5" ht="19.149999999999999" customHeight="1">
      <c r="A67" s="138"/>
      <c r="B67" s="142"/>
      <c r="C67" s="29" t="s">
        <v>89</v>
      </c>
      <c r="D67" s="14" t="s">
        <v>133</v>
      </c>
      <c r="E67" s="17">
        <f>VLOOKUP(D67,'Goals Data'!$A$9:$B$11,2,0)</f>
        <v>100</v>
      </c>
    </row>
    <row r="68" spans="1:5" ht="19.149999999999999" customHeight="1">
      <c r="A68" s="138"/>
      <c r="B68" s="142"/>
      <c r="C68" s="25" t="s">
        <v>90</v>
      </c>
      <c r="D68" s="14" t="s">
        <v>131</v>
      </c>
      <c r="E68" s="17">
        <f>VLOOKUP(D68,'Goals Data'!$A$9:$B$11,2,0)</f>
        <v>25</v>
      </c>
    </row>
    <row r="69" spans="1:5" ht="19.149999999999999" customHeight="1">
      <c r="A69" s="138"/>
      <c r="B69" s="142"/>
      <c r="C69" s="29" t="s">
        <v>91</v>
      </c>
      <c r="D69" s="14" t="s">
        <v>133</v>
      </c>
      <c r="E69" s="17">
        <f>VLOOKUP(D69,'Goals Data'!$A$9:$B$11,2,0)</f>
        <v>100</v>
      </c>
    </row>
    <row r="70" spans="1:5" ht="19.149999999999999" customHeight="1">
      <c r="A70" s="138"/>
      <c r="B70" s="142"/>
      <c r="C70" s="25" t="s">
        <v>92</v>
      </c>
      <c r="D70" s="14" t="s">
        <v>133</v>
      </c>
      <c r="E70" s="17">
        <f>VLOOKUP(D70,'Goals Data'!$A$9:$B$11,2,0)</f>
        <v>100</v>
      </c>
    </row>
    <row r="71" spans="1:5" ht="19.149999999999999" customHeight="1">
      <c r="A71" s="138"/>
      <c r="B71" s="142"/>
      <c r="C71" s="29" t="s">
        <v>93</v>
      </c>
      <c r="D71" s="14" t="s">
        <v>133</v>
      </c>
      <c r="E71" s="17">
        <f>VLOOKUP(D71,'Goals Data'!$A$9:$B$11,2,0)</f>
        <v>100</v>
      </c>
    </row>
    <row r="72" spans="1:5" ht="19.149999999999999" customHeight="1">
      <c r="A72" s="138"/>
      <c r="B72" s="142"/>
      <c r="C72" s="25" t="s">
        <v>94</v>
      </c>
      <c r="D72" s="14" t="s">
        <v>132</v>
      </c>
      <c r="E72" s="17">
        <f>VLOOKUP(D72,'Goals Data'!$A$9:$B$11,2,0)</f>
        <v>50</v>
      </c>
    </row>
    <row r="73" spans="1:5" ht="19.149999999999999" customHeight="1">
      <c r="A73" s="138"/>
      <c r="B73" s="142"/>
      <c r="C73" s="29" t="s">
        <v>95</v>
      </c>
      <c r="D73" s="14" t="s">
        <v>133</v>
      </c>
      <c r="E73" s="17">
        <f>VLOOKUP(D73,'Goals Data'!$A$9:$B$11,2,0)</f>
        <v>100</v>
      </c>
    </row>
    <row r="74" spans="1:5" ht="19.149999999999999" customHeight="1">
      <c r="A74" s="138"/>
      <c r="B74" s="142"/>
      <c r="C74" s="25" t="s">
        <v>96</v>
      </c>
      <c r="D74" s="14" t="s">
        <v>133</v>
      </c>
      <c r="E74" s="17">
        <f>VLOOKUP(D74,'Goals Data'!$A$9:$B$11,2,0)</f>
        <v>100</v>
      </c>
    </row>
    <row r="75" spans="1:5" ht="19.149999999999999" customHeight="1">
      <c r="A75" s="138"/>
      <c r="B75" s="141"/>
      <c r="C75" s="29" t="s">
        <v>97</v>
      </c>
      <c r="D75" s="14" t="s">
        <v>133</v>
      </c>
      <c r="E75" s="17">
        <f>VLOOKUP(D75,'Goals Data'!$A$9:$B$11,2,0)</f>
        <v>100</v>
      </c>
    </row>
    <row r="76" spans="1:5" ht="19.149999999999999" customHeight="1">
      <c r="A76" s="138"/>
      <c r="B76" s="140" t="s">
        <v>98</v>
      </c>
      <c r="C76" s="25" t="s">
        <v>99</v>
      </c>
      <c r="D76" s="14" t="s">
        <v>132</v>
      </c>
      <c r="E76" s="17">
        <f>VLOOKUP(D76,'Goals Data'!$A$9:$B$11,2,0)</f>
        <v>50</v>
      </c>
    </row>
    <row r="77" spans="1:5" ht="19.149999999999999" customHeight="1">
      <c r="A77" s="138"/>
      <c r="B77" s="142"/>
      <c r="C77" s="29" t="s">
        <v>100</v>
      </c>
      <c r="D77" s="14" t="s">
        <v>133</v>
      </c>
      <c r="E77" s="17">
        <f>VLOOKUP(D77,'Goals Data'!$A$9:$B$11,2,0)</f>
        <v>100</v>
      </c>
    </row>
    <row r="78" spans="1:5" ht="19.149999999999999" customHeight="1">
      <c r="A78" s="138"/>
      <c r="B78" s="142"/>
      <c r="C78" s="25" t="s">
        <v>101</v>
      </c>
      <c r="D78" s="14" t="s">
        <v>133</v>
      </c>
      <c r="E78" s="17">
        <f>VLOOKUP(D78,'Goals Data'!$A$9:$B$11,2,0)</f>
        <v>100</v>
      </c>
    </row>
    <row r="79" spans="1:5" ht="19.149999999999999" customHeight="1">
      <c r="A79" s="138"/>
      <c r="B79" s="141"/>
      <c r="C79" s="29" t="s">
        <v>102</v>
      </c>
      <c r="D79" s="14" t="s">
        <v>133</v>
      </c>
      <c r="E79" s="17">
        <f>VLOOKUP(D79,'Goals Data'!$A$9:$B$11,2,0)</f>
        <v>100</v>
      </c>
    </row>
    <row r="80" spans="1:5" ht="19.149999999999999" customHeight="1">
      <c r="A80" s="138"/>
      <c r="B80" s="140" t="s">
        <v>103</v>
      </c>
      <c r="C80" s="29" t="s">
        <v>104</v>
      </c>
      <c r="D80" s="14" t="s">
        <v>133</v>
      </c>
      <c r="E80" s="17">
        <f>VLOOKUP(D80,'Goals Data'!$A$9:$B$11,2,0)</f>
        <v>100</v>
      </c>
    </row>
    <row r="81" spans="1:5" ht="19.149999999999999" customHeight="1">
      <c r="A81" s="138"/>
      <c r="B81" s="142"/>
      <c r="C81" s="25" t="s">
        <v>105</v>
      </c>
      <c r="D81" s="14" t="s">
        <v>133</v>
      </c>
      <c r="E81" s="17">
        <f>VLOOKUP(D81,'Goals Data'!$A$9:$B$11,2,0)</f>
        <v>100</v>
      </c>
    </row>
    <row r="82" spans="1:5" ht="19.149999999999999" customHeight="1">
      <c r="A82" s="138"/>
      <c r="B82" s="142"/>
      <c r="C82" s="29" t="s">
        <v>106</v>
      </c>
      <c r="D82" s="14" t="s">
        <v>131</v>
      </c>
      <c r="E82" s="17">
        <f>VLOOKUP(D82,'Goals Data'!$A$9:$B$11,2,0)</f>
        <v>25</v>
      </c>
    </row>
    <row r="83" spans="1:5" ht="19.149999999999999" customHeight="1">
      <c r="A83" s="138"/>
      <c r="B83" s="142"/>
      <c r="C83" s="25" t="s">
        <v>107</v>
      </c>
      <c r="D83" s="14" t="s">
        <v>133</v>
      </c>
      <c r="E83" s="17">
        <f>VLOOKUP(D83,'Goals Data'!$A$9:$B$11,2,0)</f>
        <v>100</v>
      </c>
    </row>
    <row r="84" spans="1:5" ht="19.149999999999999" customHeight="1">
      <c r="A84" s="138"/>
      <c r="B84" s="142"/>
      <c r="C84" s="29" t="s">
        <v>108</v>
      </c>
      <c r="D84" s="14" t="s">
        <v>133</v>
      </c>
      <c r="E84" s="17">
        <f>VLOOKUP(D84,'Goals Data'!$A$9:$B$11,2,0)</f>
        <v>100</v>
      </c>
    </row>
    <row r="85" spans="1:5" ht="19.149999999999999" customHeight="1">
      <c r="A85" s="138"/>
      <c r="B85" s="142"/>
      <c r="C85" s="25" t="s">
        <v>109</v>
      </c>
      <c r="D85" s="14" t="s">
        <v>133</v>
      </c>
      <c r="E85" s="17">
        <f>VLOOKUP(D85,'Goals Data'!$A$9:$B$11,2,0)</f>
        <v>100</v>
      </c>
    </row>
    <row r="86" spans="1:5" ht="19.149999999999999" customHeight="1">
      <c r="A86" s="138"/>
      <c r="B86" s="142"/>
      <c r="C86" s="29" t="s">
        <v>110</v>
      </c>
      <c r="D86" s="14" t="s">
        <v>133</v>
      </c>
      <c r="E86" s="17">
        <f>VLOOKUP(D86,'Goals Data'!$A$9:$B$11,2,0)</f>
        <v>100</v>
      </c>
    </row>
    <row r="87" spans="1:5" ht="19.149999999999999" customHeight="1">
      <c r="A87" s="138"/>
      <c r="B87" s="142"/>
      <c r="C87" s="25" t="s">
        <v>111</v>
      </c>
      <c r="D87" s="14" t="s">
        <v>133</v>
      </c>
      <c r="E87" s="17">
        <f>VLOOKUP(D87,'Goals Data'!$A$9:$B$11,2,0)</f>
        <v>100</v>
      </c>
    </row>
    <row r="88" spans="1:5" ht="19.149999999999999" customHeight="1" thickBot="1">
      <c r="A88" s="139"/>
      <c r="B88" s="143"/>
      <c r="C88" s="32" t="s">
        <v>112</v>
      </c>
      <c r="D88" s="14" t="s">
        <v>133</v>
      </c>
      <c r="E88" s="17">
        <f>VLOOKUP(D88,'Goals Data'!$A$9:$B$11,2,0)</f>
        <v>100</v>
      </c>
    </row>
    <row r="89" spans="1:5" ht="19.149999999999999" customHeight="1">
      <c r="A89" s="150" t="s">
        <v>113</v>
      </c>
      <c r="B89" s="151" t="s">
        <v>114</v>
      </c>
      <c r="C89" s="31" t="s">
        <v>115</v>
      </c>
      <c r="D89" s="14" t="s">
        <v>133</v>
      </c>
      <c r="E89" s="17">
        <f>VLOOKUP(D89,'Goals Data'!$A$9:$B$11,2,0)</f>
        <v>100</v>
      </c>
    </row>
    <row r="90" spans="1:5" ht="19.149999999999999" customHeight="1">
      <c r="A90" s="135"/>
      <c r="B90" s="142"/>
      <c r="C90" s="29" t="s">
        <v>116</v>
      </c>
      <c r="D90" s="14" t="s">
        <v>133</v>
      </c>
      <c r="E90" s="17">
        <f>VLOOKUP(D90,'Goals Data'!$A$9:$B$11,2,0)</f>
        <v>100</v>
      </c>
    </row>
    <row r="91" spans="1:5" ht="21" customHeight="1">
      <c r="A91" s="135"/>
      <c r="B91" s="142"/>
      <c r="C91" s="25" t="s">
        <v>117</v>
      </c>
      <c r="D91" s="14" t="s">
        <v>133</v>
      </c>
      <c r="E91" s="17">
        <f>VLOOKUP(D91,'Goals Data'!$A$9:$B$11,2,0)</f>
        <v>100</v>
      </c>
    </row>
    <row r="92" spans="1:5" ht="19.149999999999999" customHeight="1">
      <c r="A92" s="135"/>
      <c r="B92" s="141"/>
      <c r="C92" s="29" t="s">
        <v>118</v>
      </c>
      <c r="D92" s="14" t="s">
        <v>132</v>
      </c>
      <c r="E92" s="17">
        <f>VLOOKUP(D92,'Goals Data'!$A$9:$B$11,2,0)</f>
        <v>50</v>
      </c>
    </row>
    <row r="93" spans="1:5" ht="19.149999999999999" customHeight="1">
      <c r="A93" s="135"/>
      <c r="B93" s="140" t="s">
        <v>119</v>
      </c>
      <c r="C93" s="25" t="s">
        <v>182</v>
      </c>
      <c r="D93" s="14" t="s">
        <v>133</v>
      </c>
      <c r="E93" s="17">
        <f>VLOOKUP(D93,'Goals Data'!$A$9:$B$11,2,0)</f>
        <v>100</v>
      </c>
    </row>
    <row r="94" spans="1:5" ht="19.149999999999999" customHeight="1">
      <c r="A94" s="135"/>
      <c r="B94" s="142"/>
      <c r="C94" s="29" t="s">
        <v>120</v>
      </c>
      <c r="D94" s="14" t="s">
        <v>133</v>
      </c>
      <c r="E94" s="17">
        <f>VLOOKUP(D94,'Goals Data'!$A$9:$B$11,2,0)</f>
        <v>100</v>
      </c>
    </row>
    <row r="95" spans="1:5" ht="19.149999999999999" customHeight="1">
      <c r="A95" s="135"/>
      <c r="B95" s="141"/>
      <c r="C95" s="25" t="s">
        <v>121</v>
      </c>
      <c r="D95" s="14" t="s">
        <v>133</v>
      </c>
      <c r="E95" s="17">
        <f>VLOOKUP(D95,'Goals Data'!$A$9:$B$11,2,0)</f>
        <v>100</v>
      </c>
    </row>
    <row r="96" spans="1:5" ht="19.149999999999999" customHeight="1">
      <c r="A96" s="135"/>
      <c r="B96" s="140" t="s">
        <v>122</v>
      </c>
      <c r="C96" s="29" t="s">
        <v>123</v>
      </c>
      <c r="D96" s="14" t="s">
        <v>133</v>
      </c>
      <c r="E96" s="17">
        <f>VLOOKUP(D96,'Goals Data'!$A$9:$B$11,2,0)</f>
        <v>100</v>
      </c>
    </row>
    <row r="97" spans="1:5" ht="19.149999999999999" customHeight="1">
      <c r="A97" s="135"/>
      <c r="B97" s="142"/>
      <c r="C97" s="25" t="s">
        <v>124</v>
      </c>
      <c r="D97" s="14" t="s">
        <v>131</v>
      </c>
      <c r="E97" s="17">
        <f>VLOOKUP(D97,'Goals Data'!$A$9:$B$11,2,0)</f>
        <v>25</v>
      </c>
    </row>
    <row r="98" spans="1:5" ht="19.149999999999999" customHeight="1">
      <c r="A98" s="135"/>
      <c r="B98" s="142"/>
      <c r="C98" s="29" t="s">
        <v>125</v>
      </c>
      <c r="D98" s="14" t="s">
        <v>133</v>
      </c>
      <c r="E98" s="17">
        <f>VLOOKUP(D98,'Goals Data'!$A$9:$B$11,2,0)</f>
        <v>100</v>
      </c>
    </row>
    <row r="99" spans="1:5" ht="19.149999999999999" customHeight="1">
      <c r="A99" s="135"/>
      <c r="B99" s="142"/>
      <c r="C99" s="25" t="s">
        <v>126</v>
      </c>
      <c r="D99" s="14" t="s">
        <v>133</v>
      </c>
      <c r="E99" s="17">
        <f>VLOOKUP(D99,'Goals Data'!$A$9:$B$11,2,0)</f>
        <v>100</v>
      </c>
    </row>
    <row r="100" spans="1:5" ht="19.149999999999999" customHeight="1">
      <c r="A100" s="135"/>
      <c r="B100" s="142"/>
      <c r="C100" s="29" t="s">
        <v>127</v>
      </c>
      <c r="D100" s="14" t="s">
        <v>133</v>
      </c>
      <c r="E100" s="17">
        <f>VLOOKUP(D100,'Goals Data'!$A$9:$B$11,2,0)</f>
        <v>100</v>
      </c>
    </row>
    <row r="101" spans="1:5" ht="19.149999999999999" customHeight="1">
      <c r="A101" s="135"/>
      <c r="B101" s="142"/>
      <c r="C101" s="25" t="s">
        <v>128</v>
      </c>
      <c r="D101" s="14" t="s">
        <v>133</v>
      </c>
      <c r="E101" s="17">
        <f>VLOOKUP(D101,'Goals Data'!$A$9:$B$11,2,0)</f>
        <v>100</v>
      </c>
    </row>
    <row r="102" spans="1:5" ht="19.149999999999999" customHeight="1" thickBot="1">
      <c r="A102" s="136"/>
      <c r="B102" s="143"/>
      <c r="C102" s="34" t="s">
        <v>129</v>
      </c>
      <c r="D102" s="14" t="s">
        <v>133</v>
      </c>
      <c r="E102" s="17">
        <f>VLOOKUP(D102,'Goals Data'!$A$9:$B$11,2,0)</f>
        <v>100</v>
      </c>
    </row>
    <row r="103" spans="1:5" ht="19.149999999999999" customHeight="1">
      <c r="A103" s="146" t="s">
        <v>183</v>
      </c>
      <c r="B103" s="147" t="s">
        <v>184</v>
      </c>
      <c r="C103" s="35" t="s">
        <v>185</v>
      </c>
      <c r="D103" s="14" t="s">
        <v>132</v>
      </c>
      <c r="E103" s="17">
        <f>VLOOKUP(D103,'Goals Data'!$A$9:$B$11,2,0)</f>
        <v>50</v>
      </c>
    </row>
    <row r="104" spans="1:5" ht="19.149999999999999" customHeight="1">
      <c r="A104" s="135"/>
      <c r="B104" s="148"/>
      <c r="C104" s="36" t="s">
        <v>186</v>
      </c>
      <c r="D104" s="14" t="s">
        <v>133</v>
      </c>
      <c r="E104" s="17">
        <f>VLOOKUP(D104,'Goals Data'!$A$9:$B$11,2,0)</f>
        <v>100</v>
      </c>
    </row>
    <row r="105" spans="1:5" ht="19.899999999999999" customHeight="1">
      <c r="A105" s="135"/>
      <c r="B105" s="148"/>
      <c r="C105" s="37" t="s">
        <v>187</v>
      </c>
      <c r="D105" s="14" t="s">
        <v>133</v>
      </c>
      <c r="E105" s="17">
        <f>VLOOKUP(D105,'Goals Data'!$A$9:$B$11,2,0)</f>
        <v>100</v>
      </c>
    </row>
    <row r="106" spans="1:5" ht="18.75">
      <c r="A106" s="135"/>
      <c r="B106" s="148"/>
      <c r="C106" s="36" t="s">
        <v>188</v>
      </c>
      <c r="D106" s="14" t="s">
        <v>133</v>
      </c>
      <c r="E106" s="17">
        <f>VLOOKUP(D106,'Goals Data'!$A$9:$B$11,2,0)</f>
        <v>100</v>
      </c>
    </row>
    <row r="107" spans="1:5" ht="18.75">
      <c r="A107" s="135"/>
      <c r="B107" s="148"/>
      <c r="C107" s="37" t="s">
        <v>189</v>
      </c>
      <c r="D107" s="14" t="s">
        <v>132</v>
      </c>
      <c r="E107" s="17">
        <f>VLOOKUP(D107,'Goals Data'!$A$9:$B$11,2,0)</f>
        <v>50</v>
      </c>
    </row>
    <row r="108" spans="1:5" ht="18.75">
      <c r="A108" s="135"/>
      <c r="B108" s="148"/>
      <c r="C108" s="36" t="s">
        <v>190</v>
      </c>
      <c r="D108" s="14" t="s">
        <v>133</v>
      </c>
      <c r="E108" s="17">
        <f>VLOOKUP(D108,'Goals Data'!$A$9:$B$11,2,0)</f>
        <v>100</v>
      </c>
    </row>
    <row r="109" spans="1:5" ht="18.75">
      <c r="A109" s="135"/>
      <c r="B109" s="148"/>
      <c r="C109" s="37" t="s">
        <v>191</v>
      </c>
      <c r="D109" s="14" t="s">
        <v>133</v>
      </c>
      <c r="E109" s="17">
        <f>VLOOKUP(D109,'Goals Data'!$A$9:$B$11,2,0)</f>
        <v>100</v>
      </c>
    </row>
    <row r="110" spans="1:5" ht="18.75">
      <c r="A110" s="135"/>
      <c r="B110" s="148"/>
      <c r="C110" s="36" t="s">
        <v>192</v>
      </c>
      <c r="D110" s="14" t="s">
        <v>133</v>
      </c>
      <c r="E110" s="17">
        <f>VLOOKUP(D110,'Goals Data'!$A$9:$B$11,2,0)</f>
        <v>100</v>
      </c>
    </row>
    <row r="111" spans="1:5" ht="18.75">
      <c r="A111" s="135"/>
      <c r="B111" s="148"/>
      <c r="C111" s="37" t="s">
        <v>193</v>
      </c>
      <c r="D111" s="14" t="s">
        <v>133</v>
      </c>
      <c r="E111" s="17">
        <f>VLOOKUP(D111,'Goals Data'!$A$9:$B$11,2,0)</f>
        <v>100</v>
      </c>
    </row>
    <row r="112" spans="1:5" ht="18.75">
      <c r="A112" s="135"/>
      <c r="B112" s="148"/>
      <c r="C112" s="36" t="s">
        <v>42</v>
      </c>
      <c r="D112" s="14" t="s">
        <v>133</v>
      </c>
      <c r="E112" s="17">
        <f>VLOOKUP(D112,'Goals Data'!$A$9:$B$11,2,0)</f>
        <v>100</v>
      </c>
    </row>
    <row r="113" spans="1:5" ht="18.75">
      <c r="A113" s="135"/>
      <c r="B113" s="148"/>
      <c r="C113" s="37" t="s">
        <v>43</v>
      </c>
      <c r="D113" s="14" t="s">
        <v>133</v>
      </c>
      <c r="E113" s="17">
        <f>VLOOKUP(D113,'Goals Data'!$A$9:$B$11,2,0)</f>
        <v>100</v>
      </c>
    </row>
    <row r="114" spans="1:5" ht="19.5" thickBot="1">
      <c r="A114" s="136"/>
      <c r="B114" s="149"/>
      <c r="C114" s="30" t="s">
        <v>44</v>
      </c>
      <c r="D114" s="14" t="s">
        <v>133</v>
      </c>
      <c r="E114" s="17">
        <f>VLOOKUP(D114,'Goals Data'!$A$9:$B$11,2,0)</f>
        <v>100</v>
      </c>
    </row>
  </sheetData>
  <mergeCells count="25">
    <mergeCell ref="A103:A114"/>
    <mergeCell ref="B103:B114"/>
    <mergeCell ref="B76:B79"/>
    <mergeCell ref="B80:B88"/>
    <mergeCell ref="A89:A102"/>
    <mergeCell ref="B89:B92"/>
    <mergeCell ref="B93:B95"/>
    <mergeCell ref="B96:B102"/>
    <mergeCell ref="A39:A88"/>
    <mergeCell ref="B39:B43"/>
    <mergeCell ref="B44:B48"/>
    <mergeCell ref="B49:B51"/>
    <mergeCell ref="B52:B56"/>
    <mergeCell ref="B57:B64"/>
    <mergeCell ref="B65:B75"/>
    <mergeCell ref="A2:A4"/>
    <mergeCell ref="A5:A13"/>
    <mergeCell ref="B6:B7"/>
    <mergeCell ref="B9:B13"/>
    <mergeCell ref="A14:A38"/>
    <mergeCell ref="B14:B20"/>
    <mergeCell ref="B21:B22"/>
    <mergeCell ref="B24:B26"/>
    <mergeCell ref="B27:B28"/>
    <mergeCell ref="B29:B38"/>
  </mergeCells>
  <conditionalFormatting sqref="D2:D114">
    <cfRule type="cellIs" dxfId="25" priority="1" operator="equal">
      <formula>"Medium"</formula>
    </cfRule>
    <cfRule type="cellIs" dxfId="24" priority="2" operator="equal">
      <formula>"High"</formula>
    </cfRule>
    <cfRule type="expression" dxfId="23" priority="3">
      <formula>$D2="Low"</formula>
    </cfRule>
  </conditionalFormatting>
  <conditionalFormatting sqref="D115:D1048576">
    <cfRule type="containsText" dxfId="22" priority="8" stopIfTrue="1" operator="containsText" text="High">
      <formula>NOT(ISERROR(SEARCH("High",D115)))</formula>
    </cfRule>
    <cfRule type="containsText" dxfId="21" priority="9" stopIfTrue="1" operator="containsText" text="Low">
      <formula>NOT(ISERROR(SEARCH("Low",D115)))</formula>
    </cfRule>
    <cfRule type="containsText" dxfId="20" priority="10" stopIfTrue="1" operator="containsText" text="Medium">
      <formula>NOT(ISERROR(SEARCH("Medium",D115)))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E66BDB-DBFB-43EC-BC81-04844DE3B8DD}">
          <x14:formula1>
            <xm:f>'Goals Data'!$A$9:$A$11</xm:f>
          </x14:formula1>
          <xm:sqref>D3:D114 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5307-B5BE-C549-97C7-715D5077ECD9}">
  <dimension ref="A1:P81"/>
  <sheetViews>
    <sheetView topLeftCell="A22" zoomScaleNormal="100" workbookViewId="0">
      <selection activeCell="C2" sqref="C2:D22"/>
    </sheetView>
  </sheetViews>
  <sheetFormatPr defaultColWidth="10.75" defaultRowHeight="15.75"/>
  <cols>
    <col min="1" max="1" width="14.75" style="16" customWidth="1"/>
    <col min="2" max="3" width="17.25" style="4" customWidth="1"/>
    <col min="4" max="4" width="10" style="4" customWidth="1"/>
    <col min="5" max="5" width="14.25" style="4" customWidth="1"/>
    <col min="6" max="6" width="17.75" style="4" customWidth="1"/>
    <col min="7" max="11" width="10.75" style="4"/>
    <col min="12" max="12" width="15.25" style="4" customWidth="1"/>
    <col min="13" max="13" width="12.75" style="4" customWidth="1"/>
    <col min="14" max="14" width="10.75" style="4"/>
    <col min="15" max="15" width="22.75" style="4" customWidth="1"/>
    <col min="16" max="16384" width="10.75" style="4"/>
  </cols>
  <sheetData>
    <row r="1" spans="1:16">
      <c r="A1" s="45" t="s">
        <v>0</v>
      </c>
      <c r="B1" s="45" t="s">
        <v>195</v>
      </c>
      <c r="C1" s="45" t="s">
        <v>196</v>
      </c>
      <c r="D1" s="46" t="s">
        <v>229</v>
      </c>
      <c r="E1" s="45" t="s">
        <v>197</v>
      </c>
      <c r="F1" s="45" t="s">
        <v>198</v>
      </c>
      <c r="O1" s="43"/>
      <c r="P1" s="43"/>
    </row>
    <row r="2" spans="1:16">
      <c r="A2" s="47">
        <f ca="1">TODAY()</f>
        <v>45758</v>
      </c>
      <c r="B2" s="10">
        <v>1</v>
      </c>
      <c r="C2" s="10">
        <v>1</v>
      </c>
      <c r="D2" s="10">
        <f>'Goals Data'!$B$3</f>
        <v>130</v>
      </c>
      <c r="E2" s="12">
        <f ca="1">WEEKDAY(A2)</f>
        <v>6</v>
      </c>
      <c r="F2" s="12" t="str">
        <f ca="1">TEXT($A2, "dddd")</f>
        <v>Friday</v>
      </c>
      <c r="H2" s="108"/>
      <c r="O2" s="16"/>
    </row>
    <row r="3" spans="1:16">
      <c r="A3" s="47">
        <f ca="1">$A2+1</f>
        <v>45759</v>
      </c>
      <c r="B3" s="10">
        <v>0</v>
      </c>
      <c r="C3" s="10">
        <f>IF(ISBLANK(B3),"",C2+B3)</f>
        <v>1</v>
      </c>
      <c r="D3" s="10">
        <f>'Goals Data'!$B$3</f>
        <v>130</v>
      </c>
      <c r="E3" s="12">
        <f t="shared" ref="E3:E33" ca="1" si="0">WEEKDAY(A3)</f>
        <v>7</v>
      </c>
      <c r="F3" s="12" t="str">
        <f t="shared" ref="F3:F33" ca="1" si="1">TEXT($A3, "dddd")</f>
        <v>Saturday</v>
      </c>
      <c r="I3" s="73"/>
      <c r="O3" s="16"/>
    </row>
    <row r="4" spans="1:16">
      <c r="A4" s="47">
        <f ca="1">$A3+1</f>
        <v>45760</v>
      </c>
      <c r="B4" s="10">
        <v>5</v>
      </c>
      <c r="C4" s="10">
        <f t="shared" ref="C4:C22" si="2">IF(ISBLANK(B4),"",C3+B4)</f>
        <v>6</v>
      </c>
      <c r="D4" s="10">
        <f>'Goals Data'!$B$3</f>
        <v>130</v>
      </c>
      <c r="E4" s="12">
        <f t="shared" ca="1" si="0"/>
        <v>1</v>
      </c>
      <c r="F4" s="12" t="str">
        <f t="shared" ca="1" si="1"/>
        <v>Sunday</v>
      </c>
      <c r="O4" s="16"/>
    </row>
    <row r="5" spans="1:16">
      <c r="A5" s="47">
        <f ca="1">$A4+1</f>
        <v>45761</v>
      </c>
      <c r="B5" s="10">
        <v>8</v>
      </c>
      <c r="C5" s="10">
        <f t="shared" si="2"/>
        <v>14</v>
      </c>
      <c r="D5" s="10">
        <f>'Goals Data'!$B$3</f>
        <v>130</v>
      </c>
      <c r="E5" s="12">
        <f t="shared" ca="1" si="0"/>
        <v>2</v>
      </c>
      <c r="F5" s="12" t="str">
        <f t="shared" ca="1" si="1"/>
        <v>Monday</v>
      </c>
      <c r="O5" s="16"/>
    </row>
    <row r="6" spans="1:16">
      <c r="A6" s="47">
        <f ca="1">$A5+1</f>
        <v>45762</v>
      </c>
      <c r="B6" s="10">
        <v>1</v>
      </c>
      <c r="C6" s="10">
        <f t="shared" si="2"/>
        <v>15</v>
      </c>
      <c r="D6" s="10">
        <f>'Goals Data'!$B$3</f>
        <v>130</v>
      </c>
      <c r="E6" s="12">
        <f t="shared" ca="1" si="0"/>
        <v>3</v>
      </c>
      <c r="F6" s="12" t="str">
        <f t="shared" ca="1" si="1"/>
        <v>Tuesday</v>
      </c>
      <c r="O6" s="16"/>
    </row>
    <row r="7" spans="1:16">
      <c r="A7" s="47">
        <f t="shared" ref="A7:A33" ca="1" si="3">$A6+1</f>
        <v>45763</v>
      </c>
      <c r="B7" s="10">
        <v>1</v>
      </c>
      <c r="C7" s="10">
        <f t="shared" si="2"/>
        <v>16</v>
      </c>
      <c r="D7" s="10">
        <f>'Goals Data'!$B$3</f>
        <v>130</v>
      </c>
      <c r="E7" s="12">
        <f t="shared" ca="1" si="0"/>
        <v>4</v>
      </c>
      <c r="F7" s="12" t="str">
        <f t="shared" ca="1" si="1"/>
        <v>Wednesday</v>
      </c>
      <c r="O7" s="16"/>
    </row>
    <row r="8" spans="1:16">
      <c r="A8" s="47">
        <f t="shared" ca="1" si="3"/>
        <v>45764</v>
      </c>
      <c r="B8" s="10">
        <v>1</v>
      </c>
      <c r="C8" s="10">
        <f t="shared" si="2"/>
        <v>17</v>
      </c>
      <c r="D8" s="10">
        <f>'Goals Data'!$B$3</f>
        <v>130</v>
      </c>
      <c r="E8" s="12">
        <f t="shared" ca="1" si="0"/>
        <v>5</v>
      </c>
      <c r="F8" s="12" t="str">
        <f t="shared" ca="1" si="1"/>
        <v>Thursday</v>
      </c>
      <c r="O8" s="16"/>
    </row>
    <row r="9" spans="1:16">
      <c r="A9" s="47">
        <f t="shared" ca="1" si="3"/>
        <v>45765</v>
      </c>
      <c r="B9" s="10">
        <v>2</v>
      </c>
      <c r="C9" s="10">
        <f t="shared" si="2"/>
        <v>19</v>
      </c>
      <c r="D9" s="10">
        <f>'Goals Data'!$B$3</f>
        <v>130</v>
      </c>
      <c r="E9" s="12">
        <f t="shared" ca="1" si="0"/>
        <v>6</v>
      </c>
      <c r="F9" s="12" t="str">
        <f t="shared" ca="1" si="1"/>
        <v>Friday</v>
      </c>
    </row>
    <row r="10" spans="1:16">
      <c r="A10" s="47">
        <f t="shared" ca="1" si="3"/>
        <v>45766</v>
      </c>
      <c r="B10" s="10">
        <v>0</v>
      </c>
      <c r="C10" s="10">
        <f t="shared" si="2"/>
        <v>19</v>
      </c>
      <c r="D10" s="10">
        <f>'Goals Data'!$B$3</f>
        <v>130</v>
      </c>
      <c r="E10" s="12">
        <f t="shared" ca="1" si="0"/>
        <v>7</v>
      </c>
      <c r="F10" s="12" t="str">
        <f t="shared" ca="1" si="1"/>
        <v>Saturday</v>
      </c>
      <c r="H10" s="4" t="e" cm="1">
        <f t="array" ref="H10">weekn</f>
        <v>#NAME?</v>
      </c>
    </row>
    <row r="11" spans="1:16">
      <c r="A11" s="47">
        <f t="shared" ca="1" si="3"/>
        <v>45767</v>
      </c>
      <c r="B11" s="10">
        <v>0</v>
      </c>
      <c r="C11" s="10">
        <f t="shared" si="2"/>
        <v>19</v>
      </c>
      <c r="D11" s="10">
        <f>'Goals Data'!$B$3</f>
        <v>130</v>
      </c>
      <c r="E11" s="12">
        <f t="shared" ca="1" si="0"/>
        <v>1</v>
      </c>
      <c r="F11" s="12" t="str">
        <f t="shared" ca="1" si="1"/>
        <v>Sunday</v>
      </c>
    </row>
    <row r="12" spans="1:16">
      <c r="A12" s="47">
        <f t="shared" ca="1" si="3"/>
        <v>45768</v>
      </c>
      <c r="B12" s="10">
        <v>2</v>
      </c>
      <c r="C12" s="10">
        <f t="shared" si="2"/>
        <v>21</v>
      </c>
      <c r="D12" s="10">
        <f>'Goals Data'!$B$3</f>
        <v>130</v>
      </c>
      <c r="E12" s="12">
        <f t="shared" ca="1" si="0"/>
        <v>2</v>
      </c>
      <c r="F12" s="12" t="str">
        <f t="shared" ca="1" si="1"/>
        <v>Monday</v>
      </c>
      <c r="I12" s="4" t="e" cm="1">
        <f t="array" ref="I12">wee</f>
        <v>#NAME?</v>
      </c>
    </row>
    <row r="13" spans="1:16">
      <c r="A13" s="47">
        <f t="shared" ca="1" si="3"/>
        <v>45769</v>
      </c>
      <c r="B13" s="10">
        <v>4</v>
      </c>
      <c r="C13" s="10">
        <f t="shared" si="2"/>
        <v>25</v>
      </c>
      <c r="D13" s="10">
        <f>'Goals Data'!$B$3</f>
        <v>130</v>
      </c>
      <c r="E13" s="12">
        <f t="shared" ca="1" si="0"/>
        <v>3</v>
      </c>
      <c r="F13" s="12" t="str">
        <f t="shared" ca="1" si="1"/>
        <v>Tuesday</v>
      </c>
    </row>
    <row r="14" spans="1:16">
      <c r="A14" s="47">
        <f t="shared" ca="1" si="3"/>
        <v>45770</v>
      </c>
      <c r="B14" s="10">
        <v>1</v>
      </c>
      <c r="C14" s="10">
        <f t="shared" si="2"/>
        <v>26</v>
      </c>
      <c r="D14" s="10">
        <f>'Goals Data'!$B$3</f>
        <v>130</v>
      </c>
      <c r="E14" s="12">
        <f t="shared" ca="1" si="0"/>
        <v>4</v>
      </c>
      <c r="F14" s="12" t="str">
        <f t="shared" ca="1" si="1"/>
        <v>Wednesday</v>
      </c>
      <c r="O14" s="23"/>
    </row>
    <row r="15" spans="1:16">
      <c r="A15" s="47">
        <f t="shared" ca="1" si="3"/>
        <v>45771</v>
      </c>
      <c r="B15" s="10">
        <v>3</v>
      </c>
      <c r="C15" s="10">
        <f t="shared" si="2"/>
        <v>29</v>
      </c>
      <c r="D15" s="10">
        <f>'Goals Data'!$B$3</f>
        <v>130</v>
      </c>
      <c r="E15" s="12">
        <f t="shared" ca="1" si="0"/>
        <v>5</v>
      </c>
      <c r="F15" s="12" t="str">
        <f t="shared" ca="1" si="1"/>
        <v>Thursday</v>
      </c>
    </row>
    <row r="16" spans="1:16">
      <c r="A16" s="47">
        <f t="shared" ca="1" si="3"/>
        <v>45772</v>
      </c>
      <c r="B16" s="10">
        <v>4</v>
      </c>
      <c r="C16" s="10">
        <f t="shared" si="2"/>
        <v>33</v>
      </c>
      <c r="D16" s="10">
        <f>'Goals Data'!$B$3</f>
        <v>130</v>
      </c>
      <c r="E16" s="12">
        <f t="shared" ca="1" si="0"/>
        <v>6</v>
      </c>
      <c r="F16" s="12" t="str">
        <f t="shared" ca="1" si="1"/>
        <v>Friday</v>
      </c>
      <c r="O16" s="24"/>
    </row>
    <row r="17" spans="1:6">
      <c r="A17" s="47">
        <f t="shared" ca="1" si="3"/>
        <v>45773</v>
      </c>
      <c r="B17" s="10">
        <v>5</v>
      </c>
      <c r="C17" s="10">
        <f t="shared" si="2"/>
        <v>38</v>
      </c>
      <c r="D17" s="10">
        <f>'Goals Data'!$B$3</f>
        <v>130</v>
      </c>
      <c r="E17" s="12">
        <f t="shared" ca="1" si="0"/>
        <v>7</v>
      </c>
      <c r="F17" s="12" t="str">
        <f t="shared" ca="1" si="1"/>
        <v>Saturday</v>
      </c>
    </row>
    <row r="18" spans="1:6">
      <c r="A18" s="47">
        <f t="shared" ca="1" si="3"/>
        <v>45774</v>
      </c>
      <c r="B18" s="10">
        <v>2</v>
      </c>
      <c r="C18" s="10">
        <f t="shared" si="2"/>
        <v>40</v>
      </c>
      <c r="D18" s="10">
        <f>'Goals Data'!$B$3</f>
        <v>130</v>
      </c>
      <c r="E18" s="12">
        <f t="shared" ca="1" si="0"/>
        <v>1</v>
      </c>
      <c r="F18" s="12" t="str">
        <f t="shared" ca="1" si="1"/>
        <v>Sunday</v>
      </c>
    </row>
    <row r="19" spans="1:6">
      <c r="A19" s="47">
        <f t="shared" ca="1" si="3"/>
        <v>45775</v>
      </c>
      <c r="B19" s="10">
        <v>2</v>
      </c>
      <c r="C19" s="10">
        <f t="shared" si="2"/>
        <v>42</v>
      </c>
      <c r="D19" s="10">
        <f>'Goals Data'!$B$3</f>
        <v>130</v>
      </c>
      <c r="E19" s="12">
        <f t="shared" ca="1" si="0"/>
        <v>2</v>
      </c>
      <c r="F19" s="12" t="str">
        <f t="shared" ca="1" si="1"/>
        <v>Monday</v>
      </c>
    </row>
    <row r="20" spans="1:6">
      <c r="A20" s="47">
        <f t="shared" ca="1" si="3"/>
        <v>45776</v>
      </c>
      <c r="B20" s="10">
        <v>3</v>
      </c>
      <c r="C20" s="10">
        <f t="shared" si="2"/>
        <v>45</v>
      </c>
      <c r="D20" s="10">
        <f>'Goals Data'!$B$3</f>
        <v>130</v>
      </c>
      <c r="E20" s="12">
        <f t="shared" ca="1" si="0"/>
        <v>3</v>
      </c>
      <c r="F20" s="12" t="str">
        <f t="shared" ca="1" si="1"/>
        <v>Tuesday</v>
      </c>
    </row>
    <row r="21" spans="1:6">
      <c r="A21" s="47">
        <f t="shared" ca="1" si="3"/>
        <v>45777</v>
      </c>
      <c r="B21" s="10">
        <v>2</v>
      </c>
      <c r="C21" s="10">
        <f t="shared" si="2"/>
        <v>47</v>
      </c>
      <c r="D21" s="10">
        <f>'Goals Data'!$B$3</f>
        <v>130</v>
      </c>
      <c r="E21" s="12">
        <f t="shared" ca="1" si="0"/>
        <v>4</v>
      </c>
      <c r="F21" s="12" t="str">
        <f t="shared" ca="1" si="1"/>
        <v>Wednesday</v>
      </c>
    </row>
    <row r="22" spans="1:6">
      <c r="A22" s="47">
        <f t="shared" ca="1" si="3"/>
        <v>45778</v>
      </c>
      <c r="B22" s="10">
        <v>1</v>
      </c>
      <c r="C22" s="10">
        <f t="shared" si="2"/>
        <v>48</v>
      </c>
      <c r="D22" s="10">
        <f>'Goals Data'!$B$3</f>
        <v>130</v>
      </c>
      <c r="E22" s="12">
        <f t="shared" ca="1" si="0"/>
        <v>5</v>
      </c>
      <c r="F22" s="12" t="str">
        <f t="shared" ca="1" si="1"/>
        <v>Thursday</v>
      </c>
    </row>
    <row r="23" spans="1:6">
      <c r="A23" s="47">
        <f t="shared" ca="1" si="3"/>
        <v>45779</v>
      </c>
      <c r="B23" s="10"/>
      <c r="C23" s="10"/>
      <c r="D23" s="10">
        <f>'Goals Data'!$B$3</f>
        <v>130</v>
      </c>
      <c r="E23" s="12">
        <f t="shared" ca="1" si="0"/>
        <v>6</v>
      </c>
      <c r="F23" s="12" t="str">
        <f t="shared" ca="1" si="1"/>
        <v>Friday</v>
      </c>
    </row>
    <row r="24" spans="1:6">
      <c r="A24" s="47">
        <f t="shared" ca="1" si="3"/>
        <v>45780</v>
      </c>
      <c r="B24" s="10"/>
      <c r="C24" s="10"/>
      <c r="D24" s="10">
        <f>'Goals Data'!$B$3</f>
        <v>130</v>
      </c>
      <c r="E24" s="12">
        <f t="shared" ca="1" si="0"/>
        <v>7</v>
      </c>
      <c r="F24" s="12" t="str">
        <f t="shared" ca="1" si="1"/>
        <v>Saturday</v>
      </c>
    </row>
    <row r="25" spans="1:6">
      <c r="A25" s="47">
        <f t="shared" ca="1" si="3"/>
        <v>45781</v>
      </c>
      <c r="B25" s="10"/>
      <c r="C25" s="10"/>
      <c r="D25" s="10">
        <f>'Goals Data'!$B$3</f>
        <v>130</v>
      </c>
      <c r="E25" s="12">
        <f t="shared" ca="1" si="0"/>
        <v>1</v>
      </c>
      <c r="F25" s="12" t="str">
        <f t="shared" ca="1" si="1"/>
        <v>Sunday</v>
      </c>
    </row>
    <row r="26" spans="1:6">
      <c r="A26" s="47">
        <f t="shared" ca="1" si="3"/>
        <v>45782</v>
      </c>
      <c r="B26" s="10"/>
      <c r="C26" s="10"/>
      <c r="D26" s="10">
        <f>'Goals Data'!$B$3</f>
        <v>130</v>
      </c>
      <c r="E26" s="12">
        <f t="shared" ca="1" si="0"/>
        <v>2</v>
      </c>
      <c r="F26" s="12" t="str">
        <f t="shared" ca="1" si="1"/>
        <v>Monday</v>
      </c>
    </row>
    <row r="27" spans="1:6">
      <c r="A27" s="47">
        <f t="shared" ca="1" si="3"/>
        <v>45783</v>
      </c>
      <c r="B27" s="10"/>
      <c r="C27" s="10"/>
      <c r="D27" s="10">
        <f>'Goals Data'!$B$3</f>
        <v>130</v>
      </c>
      <c r="E27" s="12">
        <f t="shared" ca="1" si="0"/>
        <v>3</v>
      </c>
      <c r="F27" s="12" t="str">
        <f t="shared" ca="1" si="1"/>
        <v>Tuesday</v>
      </c>
    </row>
    <row r="28" spans="1:6">
      <c r="A28" s="47">
        <f t="shared" ca="1" si="3"/>
        <v>45784</v>
      </c>
      <c r="B28" s="10"/>
      <c r="C28" s="10"/>
      <c r="D28" s="10">
        <f>'Goals Data'!$B$3</f>
        <v>130</v>
      </c>
      <c r="E28" s="12">
        <f t="shared" ca="1" si="0"/>
        <v>4</v>
      </c>
      <c r="F28" s="12" t="str">
        <f t="shared" ca="1" si="1"/>
        <v>Wednesday</v>
      </c>
    </row>
    <row r="29" spans="1:6">
      <c r="A29" s="47">
        <f t="shared" ca="1" si="3"/>
        <v>45785</v>
      </c>
      <c r="B29" s="10"/>
      <c r="C29" s="10"/>
      <c r="D29" s="10">
        <f>'Goals Data'!$B$3</f>
        <v>130</v>
      </c>
      <c r="E29" s="12">
        <f t="shared" ca="1" si="0"/>
        <v>5</v>
      </c>
      <c r="F29" s="12" t="str">
        <f t="shared" ca="1" si="1"/>
        <v>Thursday</v>
      </c>
    </row>
    <row r="30" spans="1:6">
      <c r="A30" s="47">
        <f t="shared" ca="1" si="3"/>
        <v>45786</v>
      </c>
      <c r="B30" s="10"/>
      <c r="C30" s="10"/>
      <c r="D30" s="10">
        <f>'Goals Data'!$B$3</f>
        <v>130</v>
      </c>
      <c r="E30" s="12">
        <f t="shared" ca="1" si="0"/>
        <v>6</v>
      </c>
      <c r="F30" s="12" t="str">
        <f t="shared" ca="1" si="1"/>
        <v>Friday</v>
      </c>
    </row>
    <row r="31" spans="1:6">
      <c r="A31" s="47">
        <f t="shared" ca="1" si="3"/>
        <v>45787</v>
      </c>
      <c r="B31" s="10"/>
      <c r="C31" s="10"/>
      <c r="D31" s="10">
        <f>'Goals Data'!$B$3</f>
        <v>130</v>
      </c>
      <c r="E31" s="12">
        <f t="shared" ca="1" si="0"/>
        <v>7</v>
      </c>
      <c r="F31" s="12" t="str">
        <f t="shared" ca="1" si="1"/>
        <v>Saturday</v>
      </c>
    </row>
    <row r="32" spans="1:6">
      <c r="A32" s="47">
        <f t="shared" ca="1" si="3"/>
        <v>45788</v>
      </c>
      <c r="B32" s="10"/>
      <c r="C32" s="10"/>
      <c r="D32" s="10">
        <f>'Goals Data'!$B$3</f>
        <v>130</v>
      </c>
      <c r="E32" s="12">
        <f t="shared" ca="1" si="0"/>
        <v>1</v>
      </c>
      <c r="F32" s="12" t="str">
        <f t="shared" ca="1" si="1"/>
        <v>Sunday</v>
      </c>
    </row>
    <row r="33" spans="1:6">
      <c r="A33" s="47">
        <f t="shared" ca="1" si="3"/>
        <v>45789</v>
      </c>
      <c r="B33" s="10"/>
      <c r="C33" s="10"/>
      <c r="D33" s="10">
        <f>'Goals Data'!$B$3</f>
        <v>130</v>
      </c>
      <c r="E33" s="12">
        <f t="shared" ca="1" si="0"/>
        <v>2</v>
      </c>
      <c r="F33" s="12" t="str">
        <f t="shared" ca="1" si="1"/>
        <v>Monday</v>
      </c>
    </row>
    <row r="81" spans="15:15">
      <c r="O81" s="4">
        <v>3</v>
      </c>
    </row>
  </sheetData>
  <phoneticPr fontId="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D7E7-391D-F048-8CDD-2E38BFF33818}">
  <dimension ref="A1:L51"/>
  <sheetViews>
    <sheetView topLeftCell="A32" zoomScale="85" zoomScaleNormal="85" workbookViewId="0">
      <selection activeCell="B45" sqref="B45:B46"/>
    </sheetView>
  </sheetViews>
  <sheetFormatPr defaultColWidth="11.25" defaultRowHeight="15.75" outlineLevelRow="1"/>
  <cols>
    <col min="1" max="1" width="23" customWidth="1"/>
    <col min="2" max="2" width="63.125" customWidth="1"/>
    <col min="3" max="3" width="33" style="8" customWidth="1"/>
    <col min="4" max="4" width="26.25" customWidth="1"/>
    <col min="5" max="5" width="12.25" customWidth="1"/>
    <col min="6" max="6" width="11.75" customWidth="1"/>
    <col min="7" max="7" width="16.5" customWidth="1"/>
    <col min="8" max="8" width="11.5" customWidth="1"/>
  </cols>
  <sheetData>
    <row r="1" spans="1:12" ht="16.149999999999999" customHeight="1" thickBot="1">
      <c r="B1" s="7"/>
      <c r="C1" s="93"/>
      <c r="D1" s="7"/>
      <c r="E1" s="7"/>
      <c r="F1" s="7"/>
      <c r="G1" s="7"/>
      <c r="H1" s="7"/>
      <c r="I1" s="7"/>
      <c r="J1" s="7"/>
      <c r="K1" s="7"/>
      <c r="L1" s="7"/>
    </row>
    <row r="2" spans="1:12" ht="21.75" thickBot="1">
      <c r="A2" s="172" t="s">
        <v>140</v>
      </c>
      <c r="B2" s="173"/>
      <c r="C2" s="174"/>
      <c r="D2" s="5"/>
      <c r="E2" s="5"/>
      <c r="F2" s="5"/>
    </row>
    <row r="3" spans="1:12" ht="21" customHeight="1">
      <c r="A3" s="177" t="s">
        <v>164</v>
      </c>
      <c r="B3" s="58" t="s">
        <v>166</v>
      </c>
      <c r="C3" s="109">
        <f ca="1">COUNTA('Study Hours Data'!$A$2:$A$33)</f>
        <v>32</v>
      </c>
      <c r="D3" s="52" t="s">
        <v>204</v>
      </c>
      <c r="E3" s="5"/>
      <c r="F3" s="5"/>
      <c r="G3" s="152" t="s">
        <v>211</v>
      </c>
      <c r="H3" s="152"/>
    </row>
    <row r="4" spans="1:12" ht="21">
      <c r="A4" s="178"/>
      <c r="B4" s="59" t="s">
        <v>165</v>
      </c>
      <c r="C4" s="110">
        <f>COUNTA('Study Hours Data'!$B$2:$B$33)</f>
        <v>21</v>
      </c>
      <c r="D4" s="52" t="s">
        <v>205</v>
      </c>
      <c r="E4" s="5"/>
      <c r="F4" s="5"/>
      <c r="G4" s="152"/>
      <c r="H4" s="152"/>
    </row>
    <row r="5" spans="1:12" ht="21.75" thickBot="1">
      <c r="A5" s="179"/>
      <c r="B5" s="60" t="s">
        <v>167</v>
      </c>
      <c r="C5" s="110">
        <f ca="1">C3-C4</f>
        <v>11</v>
      </c>
      <c r="D5" s="52" t="s">
        <v>206</v>
      </c>
      <c r="E5" s="5"/>
      <c r="F5" s="5"/>
      <c r="G5" s="152"/>
      <c r="H5" s="152"/>
    </row>
    <row r="6" spans="1:12" ht="21">
      <c r="A6" s="177" t="s">
        <v>140</v>
      </c>
      <c r="B6" s="58" t="s">
        <v>141</v>
      </c>
      <c r="C6" s="111">
        <f>SUM('Study Hours Data'!$B$2:$B$33)</f>
        <v>48</v>
      </c>
      <c r="D6" s="53" t="s">
        <v>207</v>
      </c>
      <c r="I6" s="94"/>
    </row>
    <row r="7" spans="1:12" ht="21.75" thickBot="1">
      <c r="A7" s="180"/>
      <c r="B7" s="61" t="s">
        <v>142</v>
      </c>
      <c r="C7" s="112">
        <f ca="1">$C$4*'Goals Data'!$B$5</f>
        <v>85.3125</v>
      </c>
      <c r="D7" s="54" t="s">
        <v>208</v>
      </c>
      <c r="H7" s="53"/>
    </row>
    <row r="8" spans="1:12" ht="21.75" thickBot="1">
      <c r="A8" s="179"/>
      <c r="B8" s="59" t="s">
        <v>139</v>
      </c>
      <c r="C8" s="113">
        <f ca="1">IF( (C7-C6) &lt;0, 0, C7-C6)</f>
        <v>37.3125</v>
      </c>
      <c r="D8" s="52" t="s">
        <v>316</v>
      </c>
    </row>
    <row r="9" spans="1:12" ht="21" customHeight="1">
      <c r="A9" s="177" t="s">
        <v>144</v>
      </c>
      <c r="B9" s="58" t="s">
        <v>3</v>
      </c>
      <c r="C9" s="114">
        <f>C6/C4</f>
        <v>2.2857142857142856</v>
      </c>
      <c r="D9" s="52" t="s">
        <v>209</v>
      </c>
      <c r="H9" s="153" t="s">
        <v>210</v>
      </c>
      <c r="I9" s="154"/>
    </row>
    <row r="10" spans="1:12" ht="21.75" thickBot="1">
      <c r="A10" s="179"/>
      <c r="B10" s="61" t="s">
        <v>143</v>
      </c>
      <c r="C10" s="116">
        <f ca="1">('Study Hours Data'!D2-'Progress Summary'!C6)/'Progress Summary'!C5</f>
        <v>7.4545454545454541</v>
      </c>
      <c r="D10" s="55" t="s">
        <v>315</v>
      </c>
      <c r="H10" s="153"/>
      <c r="I10" s="154"/>
    </row>
    <row r="11" spans="1:12" ht="21.75" thickBot="1">
      <c r="A11" s="66" t="s">
        <v>145</v>
      </c>
      <c r="B11" s="62" t="s">
        <v>233</v>
      </c>
      <c r="C11" s="115">
        <f ca="1">C3*C9</f>
        <v>73.142857142857139</v>
      </c>
      <c r="D11" s="51" t="s">
        <v>232</v>
      </c>
    </row>
    <row r="12" spans="1:12" ht="21.75" thickBot="1">
      <c r="A12" s="66" t="s">
        <v>150</v>
      </c>
      <c r="B12" s="176" t="str" cm="1">
        <f t="array" aca="1" ref="B12" ca="1">_xlfn.IFS(C10='Goals Data'!B5,"you're on track",C10&gt;'Goals Data'!B5,"you can do better",C10&lt;'Goals Data'!B5,"well done great job1")</f>
        <v>you can do better</v>
      </c>
      <c r="C12" s="176"/>
      <c r="D12" s="52" t="s">
        <v>212</v>
      </c>
      <c r="F12" s="52"/>
    </row>
    <row r="13" spans="1:12" ht="21.75" thickBot="1">
      <c r="A13" s="158" t="s">
        <v>151</v>
      </c>
      <c r="B13" s="159"/>
      <c r="C13" s="175"/>
      <c r="E13" s="11" t="s">
        <v>213</v>
      </c>
      <c r="F13" s="11"/>
    </row>
    <row r="14" spans="1:12" ht="25.15" customHeight="1" thickBot="1">
      <c r="A14" s="60"/>
      <c r="B14" s="60"/>
      <c r="C14" s="95"/>
      <c r="E14" s="11"/>
      <c r="F14" s="11" t="s">
        <v>214</v>
      </c>
    </row>
    <row r="15" spans="1:12" ht="28.15" customHeight="1" outlineLevel="1">
      <c r="A15" s="167" t="s">
        <v>2</v>
      </c>
      <c r="B15" s="63" t="s">
        <v>130</v>
      </c>
      <c r="C15" s="117">
        <f>COUNTA('Excel Syllabus Data'!$D$2:$D$114) / COUNTA('Excel Syllabus Data'!$C$2:$C$114)</f>
        <v>1</v>
      </c>
      <c r="D15" s="52" t="s">
        <v>215</v>
      </c>
      <c r="H15" s="6"/>
      <c r="I15" s="18"/>
    </row>
    <row r="16" spans="1:12" ht="28.15" customHeight="1" outlineLevel="1">
      <c r="A16" s="168"/>
      <c r="B16" s="64" t="s">
        <v>137</v>
      </c>
      <c r="C16" s="117">
        <f>SUM('Excel Syllabus Data'!E2:E103)/(COUNTA('Excel Syllabus Data'!D2:D114)*100)</f>
        <v>0.82079646017699115</v>
      </c>
      <c r="D16" s="52" t="s">
        <v>216</v>
      </c>
    </row>
    <row r="17" spans="1:4" ht="28.15" customHeight="1" outlineLevel="1" thickBot="1">
      <c r="A17" s="169"/>
      <c r="B17" s="65" t="s">
        <v>148</v>
      </c>
      <c r="C17" s="118" t="str">
        <f>VLOOKUP(C16,'Goals Data'!A15:B19,2,1)</f>
        <v>Skilled</v>
      </c>
      <c r="D17" s="52" t="s">
        <v>217</v>
      </c>
    </row>
    <row r="18" spans="1:4" ht="28.15" customHeight="1" outlineLevel="1">
      <c r="C18"/>
      <c r="D18" s="11" t="s">
        <v>317</v>
      </c>
    </row>
    <row r="19" spans="1:4" ht="28.15" customHeight="1" outlineLevel="1">
      <c r="A19" s="56"/>
      <c r="B19" s="56"/>
      <c r="C19" s="93"/>
      <c r="D19" s="52"/>
    </row>
    <row r="20" spans="1:4" ht="28.15" customHeight="1" thickBot="1">
      <c r="A20" s="21"/>
      <c r="B20" s="22"/>
      <c r="C20" s="123"/>
    </row>
    <row r="21" spans="1:4" ht="28.15" customHeight="1" thickBot="1">
      <c r="A21" s="158" t="s">
        <v>170</v>
      </c>
      <c r="B21" s="159"/>
      <c r="C21" s="160"/>
    </row>
    <row r="22" spans="1:4" ht="28.15" customHeight="1" outlineLevel="1">
      <c r="A22" s="161" t="s">
        <v>12</v>
      </c>
      <c r="B22" s="70" t="s">
        <v>130</v>
      </c>
      <c r="C22" s="119">
        <f>COUNTA('Excel Syllabus Data'!D5:D13)/COUNTA('Excel Syllabus Data'!C5:C13)</f>
        <v>1</v>
      </c>
      <c r="D22" s="52" t="s">
        <v>218</v>
      </c>
    </row>
    <row r="23" spans="1:4" ht="28.15" customHeight="1" outlineLevel="1">
      <c r="A23" s="162"/>
      <c r="B23" s="71" t="s">
        <v>137</v>
      </c>
      <c r="C23" s="120">
        <f>(SUM('Excel Syllabus Data'!E5:E13)/(COUNTA('Excel Syllabus Data'!E5:E13)*100))</f>
        <v>0.69444444444444442</v>
      </c>
      <c r="D23" s="52" t="s">
        <v>219</v>
      </c>
    </row>
    <row r="24" spans="1:4" ht="28.15" customHeight="1" outlineLevel="1" thickBot="1">
      <c r="A24" s="163"/>
      <c r="B24" s="72" t="s">
        <v>148</v>
      </c>
      <c r="C24" s="96" t="str">
        <f>VLOOKUP('Progress Summary'!C23,'Goals Data'!$A$14:$B$19,2,1)</f>
        <v>Skilled</v>
      </c>
      <c r="D24" s="52" t="s">
        <v>220</v>
      </c>
    </row>
    <row r="25" spans="1:4" ht="28.15" customHeight="1" outlineLevel="1">
      <c r="A25" s="161" t="s">
        <v>25</v>
      </c>
      <c r="B25" s="63" t="s">
        <v>130</v>
      </c>
      <c r="C25" s="124">
        <f>COUNTA('Excel Syllabus Data'!E14:E38)/COUNTA('Excel Syllabus Data'!D14:D38)</f>
        <v>1</v>
      </c>
    </row>
    <row r="26" spans="1:4" ht="28.15" customHeight="1" outlineLevel="1">
      <c r="A26" s="162"/>
      <c r="B26" s="64" t="s">
        <v>137</v>
      </c>
      <c r="C26" s="126">
        <f>SUM('Excel Syllabus Data'!E14:E38)/((COUNTA('Excel Syllabus Data'!D14:D38)*100))</f>
        <v>1</v>
      </c>
      <c r="D26" s="44"/>
    </row>
    <row r="27" spans="1:4" ht="28.15" customHeight="1" outlineLevel="1" thickBot="1">
      <c r="A27" s="163"/>
      <c r="B27" s="65" t="s">
        <v>148</v>
      </c>
      <c r="C27" s="125" t="str">
        <f>VLOOKUP(C26,'Goals Data'!A15:B19,2,1)</f>
        <v>Legendary</v>
      </c>
      <c r="D27" s="44"/>
    </row>
    <row r="28" spans="1:4" ht="28.15" customHeight="1" outlineLevel="1">
      <c r="A28" s="161" t="s">
        <v>57</v>
      </c>
      <c r="B28" s="63" t="s">
        <v>130</v>
      </c>
      <c r="C28" s="189">
        <f>COUNTA('Excel Syllabus Data'!E39:E88)/COUNTA('Excel Syllabus Data'!D39:D88)</f>
        <v>1</v>
      </c>
      <c r="D28" s="44"/>
    </row>
    <row r="29" spans="1:4" ht="28.15" customHeight="1" outlineLevel="1">
      <c r="A29" s="162"/>
      <c r="B29" s="64" t="s">
        <v>137</v>
      </c>
      <c r="C29" s="126">
        <f>SUM('Excel Syllabus Data'!E39:E88)/((COUNTA('Excel Syllabus Data'!E39:E88)*100))</f>
        <v>0.91500000000000004</v>
      </c>
      <c r="D29" s="44"/>
    </row>
    <row r="30" spans="1:4" ht="28.15" customHeight="1" outlineLevel="1" thickBot="1">
      <c r="A30" s="163"/>
      <c r="B30" s="65" t="s">
        <v>148</v>
      </c>
      <c r="C30" s="97" t="str">
        <f>VLOOKUP(C29,'Goals Data'!A14:B19,2,1)</f>
        <v>Professional</v>
      </c>
      <c r="D30" s="44"/>
    </row>
    <row r="31" spans="1:4" ht="28.15" customHeight="1" outlineLevel="1">
      <c r="A31" s="164" t="s">
        <v>149</v>
      </c>
      <c r="B31" s="63" t="s">
        <v>130</v>
      </c>
      <c r="C31" s="189">
        <f>COUNTA('Excel Syllabus Data'!E89:E102)/COUNTA('Excel Syllabus Data'!D89:D102)</f>
        <v>1</v>
      </c>
    </row>
    <row r="32" spans="1:4" ht="28.15" customHeight="1" outlineLevel="1">
      <c r="A32" s="165"/>
      <c r="B32" s="64" t="s">
        <v>137</v>
      </c>
      <c r="C32" s="190">
        <f>SUM('Excel Syllabus Data'!E89:E102)/(COUNTA('Excel Syllabus Data'!C89:C102)*100)</f>
        <v>0.9107142857142857</v>
      </c>
      <c r="D32" s="44"/>
    </row>
    <row r="33" spans="1:4" ht="28.15" customHeight="1" outlineLevel="1" thickBot="1">
      <c r="A33" s="166"/>
      <c r="B33" s="65" t="s">
        <v>148</v>
      </c>
      <c r="C33" s="98" t="str">
        <f>VLOOKUP(C32,'Goals Data'!A15:B19,2,1)</f>
        <v>Professional</v>
      </c>
    </row>
    <row r="35" spans="1:4" ht="21">
      <c r="A35" s="155" t="s">
        <v>163</v>
      </c>
      <c r="B35" s="156"/>
      <c r="C35" s="156"/>
      <c r="D35" s="157"/>
    </row>
    <row r="36" spans="1:4" ht="21" outlineLevel="1">
      <c r="A36" s="67" t="s">
        <v>160</v>
      </c>
      <c r="B36" s="67" t="s">
        <v>161</v>
      </c>
      <c r="C36" s="67" t="s">
        <v>162</v>
      </c>
      <c r="D36" s="67" t="s">
        <v>152</v>
      </c>
    </row>
    <row r="37" spans="1:4" ht="21" outlineLevel="1">
      <c r="A37" s="68" t="s">
        <v>153</v>
      </c>
      <c r="B37" s="68">
        <f ca="1">SUMIFS('Study Hours Data'!$B$2:$B$33,'Study Hours Data'!$F$2:$F$33,A37)</f>
        <v>12</v>
      </c>
      <c r="C37" s="64">
        <f ca="1">COUNTIF('Study Hours Data'!$F$2:$F$33, $A37)</f>
        <v>5</v>
      </c>
      <c r="D37" s="69">
        <f ca="1">B37/C37</f>
        <v>2.4</v>
      </c>
    </row>
    <row r="38" spans="1:4" ht="21" outlineLevel="1">
      <c r="A38" s="68" t="s">
        <v>154</v>
      </c>
      <c r="B38" s="68">
        <f ca="1">SUMIFS('Study Hours Data'!$B$2:$B$33,'Study Hours Data'!$F$2:$F$33,A38)</f>
        <v>8</v>
      </c>
      <c r="C38" s="64">
        <f ca="1">COUNTIF('Study Hours Data'!$F$2:$F$33, $A38)</f>
        <v>4</v>
      </c>
      <c r="D38" s="69">
        <f t="shared" ref="D38:D43" ca="1" si="0">B38/C38</f>
        <v>2</v>
      </c>
    </row>
    <row r="39" spans="1:4" ht="21" outlineLevel="1">
      <c r="A39" s="68" t="s">
        <v>155</v>
      </c>
      <c r="B39" s="68">
        <f ca="1">SUMIFS('Study Hours Data'!$B$2:$B$33,'Study Hours Data'!$F$2:$F$33,A39)</f>
        <v>4</v>
      </c>
      <c r="C39" s="64">
        <f ca="1">COUNTIF('Study Hours Data'!$F$2:$F$33, $A39)</f>
        <v>4</v>
      </c>
      <c r="D39" s="69">
        <f t="shared" ca="1" si="0"/>
        <v>1</v>
      </c>
    </row>
    <row r="40" spans="1:4" ht="21" outlineLevel="1">
      <c r="A40" s="68" t="s">
        <v>156</v>
      </c>
      <c r="B40" s="68">
        <f ca="1">SUMIFS('Study Hours Data'!$B$2:$B$33,'Study Hours Data'!$F$2:$F$33,A40)</f>
        <v>5</v>
      </c>
      <c r="C40" s="64">
        <f ca="1">COUNTIF('Study Hours Data'!$F$2:$F$33, $A40)</f>
        <v>4</v>
      </c>
      <c r="D40" s="69">
        <f t="shared" ca="1" si="0"/>
        <v>1.25</v>
      </c>
    </row>
    <row r="41" spans="1:4" ht="21" outlineLevel="1">
      <c r="A41" s="68" t="s">
        <v>157</v>
      </c>
      <c r="B41" s="68">
        <f ca="1">SUMIFS('Study Hours Data'!$B$2:$B$33,'Study Hours Data'!$F$2:$F$33,A41)</f>
        <v>7</v>
      </c>
      <c r="C41" s="64">
        <f ca="1">COUNTIF('Study Hours Data'!$F$2:$F$33, $A41)</f>
        <v>5</v>
      </c>
      <c r="D41" s="69">
        <f t="shared" ca="1" si="0"/>
        <v>1.4</v>
      </c>
    </row>
    <row r="42" spans="1:4" ht="21" outlineLevel="1">
      <c r="A42" s="68" t="s">
        <v>158</v>
      </c>
      <c r="B42" s="68">
        <f ca="1">SUMIFS('Study Hours Data'!$B$2:$B$33,'Study Hours Data'!$F$2:$F$33,A42)</f>
        <v>5</v>
      </c>
      <c r="C42" s="64">
        <f ca="1">COUNTIF('Study Hours Data'!$F$2:$F$33, $A42)</f>
        <v>5</v>
      </c>
      <c r="D42" s="69">
        <f t="shared" ca="1" si="0"/>
        <v>1</v>
      </c>
    </row>
    <row r="43" spans="1:4" ht="21" outlineLevel="1">
      <c r="A43" s="68" t="s">
        <v>159</v>
      </c>
      <c r="B43" s="68">
        <f ca="1">SUMIFS('Study Hours Data'!$B$2:$B$33,'Study Hours Data'!$F$2:$F$33,A43)</f>
        <v>7</v>
      </c>
      <c r="C43" s="64">
        <f ca="1">COUNTIF('Study Hours Data'!$F$2:$F$33, $A43)</f>
        <v>5</v>
      </c>
      <c r="D43" s="69">
        <f t="shared" ca="1" si="0"/>
        <v>1.4</v>
      </c>
    </row>
    <row r="45" spans="1:4" ht="18.75">
      <c r="B45" s="170" t="s">
        <v>221</v>
      </c>
      <c r="C45" s="171" t="s">
        <v>222</v>
      </c>
      <c r="D45" s="52" t="s">
        <v>223</v>
      </c>
    </row>
    <row r="46" spans="1:4" ht="18.75">
      <c r="B46" s="170"/>
      <c r="C46" s="171"/>
      <c r="D46" s="11" t="s">
        <v>224</v>
      </c>
    </row>
    <row r="50" spans="2:2">
      <c r="B50">
        <f ca="1">SUMIFS('Study Hours Data'!B2:B33,'Study Hours Data'!F2:F33,'Progress Summary'!A37)</f>
        <v>12</v>
      </c>
    </row>
    <row r="51" spans="2:2" ht="19.149999999999999" customHeight="1"/>
  </sheetData>
  <mergeCells count="17">
    <mergeCell ref="B45:B46"/>
    <mergeCell ref="C45:C46"/>
    <mergeCell ref="A2:C2"/>
    <mergeCell ref="A13:C13"/>
    <mergeCell ref="B12:C12"/>
    <mergeCell ref="A3:A5"/>
    <mergeCell ref="A9:A10"/>
    <mergeCell ref="A6:A8"/>
    <mergeCell ref="G3:H5"/>
    <mergeCell ref="H9:I10"/>
    <mergeCell ref="A35:D35"/>
    <mergeCell ref="A21:C21"/>
    <mergeCell ref="A22:A24"/>
    <mergeCell ref="A25:A27"/>
    <mergeCell ref="A28:A30"/>
    <mergeCell ref="A31:A33"/>
    <mergeCell ref="A15:A17"/>
  </mergeCells>
  <conditionalFormatting sqref="B12:C12">
    <cfRule type="containsText" dxfId="19" priority="9" operator="containsText" text="track">
      <formula>NOT(ISERROR(SEARCH("track",B12)))</formula>
    </cfRule>
    <cfRule type="containsText" dxfId="18" priority="10" operator="containsText" text="Well done">
      <formula>NOT(ISERROR(SEARCH("Well done",B12)))</formula>
    </cfRule>
    <cfRule type="containsText" dxfId="17" priority="11" operator="containsText" text="better">
      <formula>NOT(ISERROR(SEARCH("better",B12)))</formula>
    </cfRule>
  </conditionalFormatting>
  <conditionalFormatting sqref="C15:C16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{0DB03D92-EA4A-43FF-907E-0A635C9EEFEE}</x14:id>
        </ext>
      </extLst>
    </cfRule>
  </conditionalFormatting>
  <conditionalFormatting sqref="C17">
    <cfRule type="cellIs" dxfId="16" priority="6" operator="equal">
      <formula>"Legendary"</formula>
    </cfRule>
    <cfRule type="cellIs" dxfId="15" priority="7" operator="equal">
      <formula>"Uninitiated"</formula>
    </cfRule>
  </conditionalFormatting>
  <conditionalFormatting sqref="C19:C20 C24 C27">
    <cfRule type="containsText" dxfId="14" priority="27" stopIfTrue="1" operator="containsText" text="Legendary">
      <formula>NOT(ISERROR(SEARCH("Legendary",C19)))</formula>
    </cfRule>
    <cfRule type="containsText" dxfId="13" priority="28" stopIfTrue="1" operator="containsText" text="Professional">
      <formula>NOT(ISERROR(SEARCH("Professional",C19)))</formula>
    </cfRule>
    <cfRule type="containsText" dxfId="12" priority="29" stopIfTrue="1" operator="containsText" text="Rookie">
      <formula>NOT(ISERROR(SEARCH("Rookie",C19)))</formula>
    </cfRule>
    <cfRule type="containsText" dxfId="11" priority="30" stopIfTrue="1" operator="containsText" text="Uninitiated">
      <formula>NOT(ISERROR(SEARCH("Uninitiated",C19)))</formula>
    </cfRule>
    <cfRule type="containsText" dxfId="10" priority="31" stopIfTrue="1" operator="containsText" text="Skilled">
      <formula>NOT(ISERROR(SEARCH("Skilled",C19)))</formula>
    </cfRule>
  </conditionalFormatting>
  <conditionalFormatting sqref="C22:C23">
    <cfRule type="dataBar" priority="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{15723BC3-15CA-4087-ABA7-690FC0356E0B}</x14:id>
        </ext>
      </extLst>
    </cfRule>
  </conditionalFormatting>
  <conditionalFormatting sqref="C2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{B3DA3466-73FF-4474-8AB8-407D93C00802}</x14:id>
        </ext>
      </extLst>
    </cfRule>
  </conditionalFormatting>
  <conditionalFormatting sqref="C25:C26 C28:C29 C31:C32">
    <cfRule type="dataBar" priority="32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{63E02270-2AF9-A147-8EB3-F12266ABE8CA}</x14:id>
        </ext>
      </extLst>
    </cfRule>
  </conditionalFormatting>
  <conditionalFormatting sqref="C2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{96C8A6E9-EEB3-465F-BF10-5139C2126C61}</x14:id>
        </ext>
      </extLst>
    </cfRule>
  </conditionalFormatting>
  <conditionalFormatting sqref="C30">
    <cfRule type="containsText" dxfId="9" priority="17" stopIfTrue="1" operator="containsText" text="Legendary">
      <formula>NOT(ISERROR(SEARCH("Legendary",C30)))</formula>
    </cfRule>
    <cfRule type="containsText" dxfId="8" priority="18" stopIfTrue="1" operator="containsText" text="Professional">
      <formula>NOT(ISERROR(SEARCH("Professional",C30)))</formula>
    </cfRule>
    <cfRule type="containsText" dxfId="7" priority="19" stopIfTrue="1" operator="containsText" text="Rookie">
      <formula>NOT(ISERROR(SEARCH("Rookie",C30)))</formula>
    </cfRule>
    <cfRule type="containsText" dxfId="6" priority="20" stopIfTrue="1" operator="containsText" text="Uninitiated">
      <formula>NOT(ISERROR(SEARCH("Uninitiated",C30)))</formula>
    </cfRule>
    <cfRule type="containsText" dxfId="5" priority="21" stopIfTrue="1" operator="containsText" text="Skilled">
      <formula>NOT(ISERROR(SEARCH("Skilled",C30)))</formula>
    </cfRule>
  </conditionalFormatting>
  <conditionalFormatting sqref="C33">
    <cfRule type="containsText" dxfId="4" priority="12" stopIfTrue="1" operator="containsText" text="Legendary">
      <formula>NOT(ISERROR(SEARCH("Legendary",C33)))</formula>
    </cfRule>
    <cfRule type="containsText" dxfId="3" priority="13" stopIfTrue="1" operator="containsText" text="Professional">
      <formula>NOT(ISERROR(SEARCH("Professional",C33)))</formula>
    </cfRule>
    <cfRule type="containsText" dxfId="2" priority="14" stopIfTrue="1" operator="containsText" text="Rookie">
      <formula>NOT(ISERROR(SEARCH("Rookie",C33)))</formula>
    </cfRule>
    <cfRule type="containsText" dxfId="1" priority="15" stopIfTrue="1" operator="containsText" text="Uninitiated">
      <formula>NOT(ISERROR(SEARCH("Uninitiated",C33)))</formula>
    </cfRule>
    <cfRule type="containsText" dxfId="0" priority="16" stopIfTrue="1" operator="containsText" text="Skilled">
      <formula>NOT(ISERROR(SEARCH("Skilled",C33)))</formula>
    </cfRule>
  </conditionalFormatting>
  <conditionalFormatting sqref="D11">
    <cfRule type="dataBar" priority="37">
      <dataBar>
        <cfvo type="percent" val="0"/>
        <cfvo type="percent" val="100"/>
        <color theme="9"/>
      </dataBar>
      <extLst>
        <ext xmlns:x14="http://schemas.microsoft.com/office/spreadsheetml/2009/9/main" uri="{B025F937-C7B1-47D3-B67F-A62EFF666E3E}">
          <x14:id>{E687BE36-FD5C-C34C-B116-162BFCD7121A}</x14:id>
        </ext>
      </extLst>
    </cfRule>
  </conditionalFormatting>
  <conditionalFormatting sqref="D37:D43">
    <cfRule type="iconSet" priority="4">
      <iconSet>
        <cfvo type="percent" val="0"/>
        <cfvo type="num" val="1.5"/>
        <cfvo type="num" val="3"/>
      </iconSet>
    </cfRule>
  </conditionalFormatting>
  <conditionalFormatting sqref="H7 D6">
    <cfRule type="dataBar" priority="38">
      <dataBar>
        <cfvo type="percent" val="0"/>
        <cfvo type="percent" val="100"/>
        <color theme="9"/>
      </dataBar>
      <extLst>
        <ext xmlns:x14="http://schemas.microsoft.com/office/spreadsheetml/2009/9/main" uri="{B025F937-C7B1-47D3-B67F-A62EFF666E3E}">
          <x14:id>{CEE40D22-DF83-FD4E-8120-DFA7460519D4}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B03D92-EA4A-43FF-907E-0A635C9EEFEE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15723BC3-15CA-4087-ABA7-690FC0356E0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C22:C23</xm:sqref>
        </x14:conditionalFormatting>
        <x14:conditionalFormatting xmlns:xm="http://schemas.microsoft.com/office/excel/2006/main">
          <x14:cfRule type="dataBar" id="{B3DA3466-73FF-4474-8AB8-407D93C008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63E02270-2AF9-A147-8EB3-F12266ABE8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C25:C26 C28:C29 C31:C32</xm:sqref>
        </x14:conditionalFormatting>
        <x14:conditionalFormatting xmlns:xm="http://schemas.microsoft.com/office/excel/2006/main">
          <x14:cfRule type="dataBar" id="{96C8A6E9-EEB3-465F-BF10-5139C2126C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E687BE36-FD5C-C34C-B116-162BFCD7121A}">
            <x14:dataBar minLength="0" maxLength="100" border="1" gradient="0">
              <x14:cfvo type="percent">
                <xm:f>0</xm:f>
              </x14:cfvo>
              <x14:cfvo type="percent">
                <xm:f>100</xm:f>
              </x14:cfvo>
              <x14:borderColor theme="9"/>
              <x14:negativeFill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CEE40D22-DF83-FD4E-8120-DFA7460519D4}">
            <x14:dataBar minLength="0" maxLength="100" border="1" gradient="0" direction="leftToRight">
              <x14:cfvo type="percent">
                <xm:f>0</xm:f>
              </x14:cfvo>
              <x14:cfvo type="percent">
                <xm:f>100</xm:f>
              </x14:cfvo>
              <x14:borderColor theme="9"/>
              <x14:negativeFillColor rgb="FFFF0000"/>
              <x14:axisColor rgb="FF000000"/>
            </x14:dataBar>
          </x14:cfRule>
          <xm:sqref>H7 D6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54E-4398-2A41-B3B0-06CB4C9E6351}">
  <dimension ref="A2:M14"/>
  <sheetViews>
    <sheetView showGridLines="0" tabSelected="1" zoomScale="55" zoomScaleNormal="55" workbookViewId="0">
      <selection activeCell="B24" sqref="B24"/>
    </sheetView>
  </sheetViews>
  <sheetFormatPr defaultColWidth="11.25" defaultRowHeight="15.75"/>
  <sheetData>
    <row r="2" spans="1:13" ht="18.75">
      <c r="B2" s="57" t="s">
        <v>225</v>
      </c>
    </row>
    <row r="4" spans="1:13" ht="23.25">
      <c r="C4" s="121" t="s">
        <v>226</v>
      </c>
      <c r="D4" s="122"/>
      <c r="E4" s="122"/>
      <c r="F4" s="122"/>
      <c r="G4" s="11"/>
    </row>
    <row r="5" spans="1:13" ht="23.25">
      <c r="C5" s="122"/>
      <c r="D5" s="122" t="s">
        <v>227</v>
      </c>
      <c r="E5" s="122"/>
      <c r="F5" s="122"/>
      <c r="G5" s="11"/>
    </row>
    <row r="6" spans="1:13" ht="23.25">
      <c r="C6" s="122"/>
      <c r="D6" s="122" t="s">
        <v>228</v>
      </c>
      <c r="E6" s="122"/>
      <c r="F6" s="122"/>
      <c r="G6" s="11"/>
    </row>
    <row r="7" spans="1:13" ht="18.75">
      <c r="C7" s="11"/>
      <c r="D7" s="11"/>
      <c r="E7" s="11"/>
      <c r="F7" s="11"/>
      <c r="G7" s="11"/>
    </row>
    <row r="8" spans="1:13" ht="18.600000000000001" customHeight="1">
      <c r="A8" s="11"/>
      <c r="B8" s="11"/>
      <c r="C8" s="121" t="s">
        <v>230</v>
      </c>
      <c r="D8" s="122"/>
      <c r="E8" s="122"/>
      <c r="F8" s="122"/>
      <c r="G8" s="122"/>
      <c r="H8" s="122"/>
    </row>
    <row r="9" spans="1:13" ht="16.899999999999999" customHeight="1">
      <c r="A9" s="11"/>
      <c r="B9" s="11"/>
      <c r="C9" s="121" t="s">
        <v>231</v>
      </c>
      <c r="D9" s="122"/>
      <c r="E9" s="122"/>
      <c r="F9" s="122"/>
      <c r="G9" s="122"/>
      <c r="H9" s="122"/>
    </row>
    <row r="10" spans="1:13" ht="19.149999999999999" customHeight="1">
      <c r="A10" s="11"/>
      <c r="B10" s="11"/>
    </row>
    <row r="11" spans="1:13" ht="19.149999999999999" customHeight="1">
      <c r="A11" s="11"/>
      <c r="B11" s="11"/>
    </row>
    <row r="13" spans="1:13">
      <c r="H13" s="181"/>
      <c r="I13" s="181"/>
      <c r="J13" s="181"/>
    </row>
    <row r="14" spans="1:13" ht="28.5">
      <c r="H14" s="182">
        <f>'Progress Summary'!C9</f>
        <v>2.2857142857142856</v>
      </c>
      <c r="I14" s="183"/>
      <c r="L14" s="184">
        <f ca="1">'Progress Summary'!C10</f>
        <v>7.4545454545454541</v>
      </c>
      <c r="M14" s="184"/>
    </row>
  </sheetData>
  <mergeCells count="3">
    <mergeCell ref="H13:J13"/>
    <mergeCell ref="H14:I14"/>
    <mergeCell ref="L14:M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Visualization</vt:lpstr>
      <vt:lpstr>Demo</vt:lpstr>
      <vt:lpstr>Goals Data</vt:lpstr>
      <vt:lpstr>Excel Syllabus Data</vt:lpstr>
      <vt:lpstr>Study Hours Data</vt:lpstr>
      <vt:lpstr>Progress Summary</vt:lpstr>
      <vt:lpstr>Progress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 Soumyaj</dc:creator>
  <cp:lastModifiedBy>LENOVO</cp:lastModifiedBy>
  <dcterms:created xsi:type="dcterms:W3CDTF">2024-03-19T15:26:04Z</dcterms:created>
  <dcterms:modified xsi:type="dcterms:W3CDTF">2025-04-10T20:55:32Z</dcterms:modified>
</cp:coreProperties>
</file>