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incheonedu-my.sharepoint.com/personal/stp_o365_ice_go_kr/Documents/2023/고려대학교/일반화학실험/"/>
    </mc:Choice>
  </mc:AlternateContent>
  <xr:revisionPtr revIDLastSave="279" documentId="11_AD4D066CA252ABDACC10489E21245CE748B8DF51" xr6:coauthVersionLast="47" xr6:coauthVersionMax="47" xr10:uidLastSave="{E3266FE0-F6D7-4D7C-B635-DD0D2CC1880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4" i="1"/>
  <c r="F6" i="1"/>
  <c r="G6" i="1"/>
  <c r="G5" i="1"/>
  <c r="G3" i="1"/>
  <c r="P7" i="1"/>
  <c r="P6" i="1"/>
  <c r="P5" i="1"/>
  <c r="H10" i="1"/>
  <c r="H9" i="1"/>
  <c r="G10" i="1"/>
  <c r="G9" i="1"/>
  <c r="F10" i="1"/>
  <c r="F9" i="1"/>
  <c r="F4" i="1"/>
  <c r="F5" i="1"/>
  <c r="F3" i="1"/>
  <c r="H3" i="1" l="1"/>
  <c r="H6" i="1"/>
  <c r="H4" i="1"/>
  <c r="K6" i="1" l="1"/>
</calcChain>
</file>

<file path=xl/sharedStrings.xml><?xml version="1.0" encoding="utf-8"?>
<sst xmlns="http://schemas.openxmlformats.org/spreadsheetml/2006/main" count="34" uniqueCount="27">
  <si>
    <t>1)</t>
    <phoneticPr fontId="1" type="noConversion"/>
  </si>
  <si>
    <t>initial(mL)</t>
    <phoneticPr fontId="1" type="noConversion"/>
  </si>
  <si>
    <t>final(mL)</t>
    <phoneticPr fontId="1" type="noConversion"/>
  </si>
  <si>
    <t>expt</t>
    <phoneticPr fontId="1" type="noConversion"/>
  </si>
  <si>
    <t>2)</t>
    <phoneticPr fontId="1" type="noConversion"/>
  </si>
  <si>
    <t>3)</t>
    <phoneticPr fontId="1" type="noConversion"/>
  </si>
  <si>
    <t>4)</t>
    <phoneticPr fontId="1" type="noConversion"/>
  </si>
  <si>
    <t>pressure(atm)</t>
    <phoneticPr fontId="1" type="noConversion"/>
  </si>
  <si>
    <t>produced 
volume(mL)</t>
    <phoneticPr fontId="1" type="noConversion"/>
  </si>
  <si>
    <t>reacted 
Na2CO3(mol)</t>
    <phoneticPr fontId="1" type="noConversion"/>
  </si>
  <si>
    <t>used 
mass</t>
    <phoneticPr fontId="1" type="noConversion"/>
  </si>
  <si>
    <t>gas constant( R ), 
atm*L/mol*K scale</t>
    <phoneticPr fontId="1" type="noConversion"/>
  </si>
  <si>
    <t>average of R</t>
    <phoneticPr fontId="1" type="noConversion"/>
  </si>
  <si>
    <t>molar mass
of unknown..(g/mol)</t>
    <phoneticPr fontId="1" type="noConversion"/>
  </si>
  <si>
    <t>atomic mass
of metal</t>
    <phoneticPr fontId="1" type="noConversion"/>
  </si>
  <si>
    <t>alkali metals</t>
    <phoneticPr fontId="1" type="noConversion"/>
  </si>
  <si>
    <t>metal</t>
    <phoneticPr fontId="1" type="noConversion"/>
  </si>
  <si>
    <t>atomic mass</t>
    <phoneticPr fontId="1" type="noConversion"/>
  </si>
  <si>
    <t>Lithium</t>
    <phoneticPr fontId="1" type="noConversion"/>
  </si>
  <si>
    <t>Sodium</t>
    <phoneticPr fontId="1" type="noConversion"/>
  </si>
  <si>
    <t>Potassium</t>
    <phoneticPr fontId="1" type="noConversion"/>
  </si>
  <si>
    <t>Rubidium</t>
    <phoneticPr fontId="1" type="noConversion"/>
  </si>
  <si>
    <t>Vapor pressure(mmHg)</t>
    <phoneticPr fontId="1" type="noConversion"/>
  </si>
  <si>
    <t>Vapor pressure(atm)</t>
    <phoneticPr fontId="1" type="noConversion"/>
  </si>
  <si>
    <t>Pressure Calibration</t>
    <phoneticPr fontId="1" type="noConversion"/>
  </si>
  <si>
    <r>
      <rPr>
        <b/>
        <sz val="10"/>
        <color theme="1"/>
        <rFont val="Arial"/>
        <family val="2"/>
      </rPr>
      <t>CALIBRATED</t>
    </r>
    <r>
      <rPr>
        <sz val="10"/>
        <color theme="1"/>
        <rFont val="Arial"/>
        <family val="2"/>
      </rPr>
      <t>(atm)</t>
    </r>
    <phoneticPr fontId="1" type="noConversion"/>
  </si>
  <si>
    <r>
      <t>temp(</t>
    </r>
    <r>
      <rPr>
        <sz val="10"/>
        <color theme="1"/>
        <rFont val="Segoe UI Symbol"/>
        <family val="2"/>
      </rPr>
      <t>℃</t>
    </r>
    <r>
      <rPr>
        <sz val="10"/>
        <color theme="1"/>
        <rFont val="Arial"/>
        <family val="2"/>
      </rPr>
      <t>, K)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</si>
</sst>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.E+00"/>
    <numFmt numFmtId="177" formatCode="0.000.E+00"/>
    <numFmt numFmtId="178" formatCode="0.0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Segoe UI Symbo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825063</xdr:colOff>
      <xdr:row>3</xdr:row>
      <xdr:rowOff>81455</xdr:rowOff>
    </xdr:from>
    <xdr:ext cx="651641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59AB10F-D7A3-F156-8628-2CE36147C639}"/>
                </a:ext>
              </a:extLst>
            </xdr:cNvPr>
            <xdr:cNvSpPr txBox="1"/>
          </xdr:nvSpPr>
          <xdr:spPr>
            <a:xfrm>
              <a:off x="6668815" y="969579"/>
              <a:ext cx="65164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𝑃𝑉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𝑛𝑇</m:t>
                        </m:r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59AB10F-D7A3-F156-8628-2CE36147C639}"/>
                </a:ext>
              </a:extLst>
            </xdr:cNvPr>
            <xdr:cNvSpPr txBox="1"/>
          </xdr:nvSpPr>
          <xdr:spPr>
            <a:xfrm>
              <a:off x="6668815" y="969579"/>
              <a:ext cx="651641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𝑅=𝑃𝑉/𝑛𝑇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248478</xdr:colOff>
      <xdr:row>2</xdr:row>
      <xdr:rowOff>72887</xdr:rowOff>
    </xdr:from>
    <xdr:ext cx="1643976" cy="351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C0E989B-6E90-85D4-AB46-5E7871A8AA9C}"/>
                </a:ext>
              </a:extLst>
            </xdr:cNvPr>
            <xdr:cNvSpPr txBox="1"/>
          </xdr:nvSpPr>
          <xdr:spPr>
            <a:xfrm>
              <a:off x="9326217" y="960783"/>
              <a:ext cx="1643976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ko-KR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p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ko-KR" alt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0">
                        <a:latin typeface="Cambria Math" panose="02040503050406030204" pitchFamily="18" charset="0"/>
                      </a:rPr>
                      <m:t>exp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⁡(20.386−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5132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C0E989B-6E90-85D4-AB46-5E7871A8AA9C}"/>
                </a:ext>
              </a:extLst>
            </xdr:cNvPr>
            <xdr:cNvSpPr txBox="1"/>
          </xdr:nvSpPr>
          <xdr:spPr>
            <a:xfrm>
              <a:off x="9326217" y="960783"/>
              <a:ext cx="1643976" cy="351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𝑃</a:t>
              </a:r>
              <a:r>
                <a:rPr lang="ko-KR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ko-KR" altLang="en-US" sz="1100" i="0">
                  <a:latin typeface="Cambria Math" panose="02040503050406030204" pitchFamily="18" charset="0"/>
                </a:rPr>
                <a:t>∗=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exp⁡(20.386−5132/(𝑇(𝐾)))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3"/>
  <sheetViews>
    <sheetView tabSelected="1" topLeftCell="A12" zoomScale="115" zoomScaleNormal="115" workbookViewId="0">
      <selection activeCell="H6" sqref="H6"/>
    </sheetView>
  </sheetViews>
  <sheetFormatPr defaultRowHeight="19.8" customHeight="1" x14ac:dyDescent="0.4"/>
  <cols>
    <col min="1" max="1" width="1.69921875" style="1" customWidth="1"/>
    <col min="2" max="2" width="5.3984375" style="1" customWidth="1"/>
    <col min="3" max="3" width="8.796875" style="1"/>
    <col min="4" max="4" width="8.796875" style="1" customWidth="1"/>
    <col min="5" max="5" width="8.69921875" style="1" customWidth="1"/>
    <col min="6" max="6" width="11.5" style="1" customWidth="1"/>
    <col min="7" max="8" width="15.3984375" style="1" customWidth="1"/>
    <col min="9" max="9" width="3.19921875" style="1" customWidth="1"/>
    <col min="10" max="10" width="13.8984375" style="1" customWidth="1"/>
    <col min="11" max="14" width="8.796875" style="1"/>
    <col min="15" max="15" width="11.3984375" style="1" customWidth="1"/>
    <col min="16" max="16384" width="8.796875" style="1"/>
  </cols>
  <sheetData>
    <row r="1" spans="2:16" ht="19.8" customHeight="1" thickBot="1" x14ac:dyDescent="0.45"/>
    <row r="2" spans="2:16" ht="30" customHeight="1" x14ac:dyDescent="0.4">
      <c r="B2" s="4" t="s">
        <v>3</v>
      </c>
      <c r="C2" s="5" t="s">
        <v>10</v>
      </c>
      <c r="D2" s="6" t="s">
        <v>1</v>
      </c>
      <c r="E2" s="6" t="s">
        <v>2</v>
      </c>
      <c r="F2" s="5" t="s">
        <v>8</v>
      </c>
      <c r="G2" s="5" t="s">
        <v>9</v>
      </c>
      <c r="H2" s="7" t="s">
        <v>11</v>
      </c>
      <c r="J2" s="4" t="s">
        <v>26</v>
      </c>
      <c r="K2" s="6">
        <v>22.5</v>
      </c>
      <c r="L2" s="12">
        <v>295.64999999999998</v>
      </c>
      <c r="N2" s="40" t="s">
        <v>24</v>
      </c>
      <c r="O2" s="41"/>
      <c r="P2" s="42"/>
    </row>
    <row r="3" spans="2:16" ht="19.8" customHeight="1" x14ac:dyDescent="0.4">
      <c r="B3" s="8" t="s">
        <v>0</v>
      </c>
      <c r="C3" s="2">
        <v>0.13</v>
      </c>
      <c r="D3" s="2">
        <v>7.2</v>
      </c>
      <c r="E3" s="2">
        <v>28.1</v>
      </c>
      <c r="F3" s="2">
        <f>E3-D3</f>
        <v>20.900000000000002</v>
      </c>
      <c r="G3" s="3">
        <f>C3/ 105.99</f>
        <v>1.226530804792905E-3</v>
      </c>
      <c r="H3" s="16">
        <f>($K$3*(F3/1000))/(G3*$L$2)</f>
        <v>5.5725443813761086E-2</v>
      </c>
      <c r="J3" s="8" t="s">
        <v>7</v>
      </c>
      <c r="K3" s="44">
        <v>0.96686000000000005</v>
      </c>
      <c r="L3" s="45"/>
      <c r="N3" s="26"/>
      <c r="O3" s="22"/>
      <c r="P3" s="23"/>
    </row>
    <row r="4" spans="2:16" ht="19.8" customHeight="1" x14ac:dyDescent="0.4">
      <c r="B4" s="8" t="s">
        <v>4</v>
      </c>
      <c r="C4" s="2">
        <v>0.2</v>
      </c>
      <c r="D4" s="2">
        <v>7</v>
      </c>
      <c r="E4" s="2">
        <v>53.2</v>
      </c>
      <c r="F4" s="2">
        <f t="shared" ref="F4:F5" si="0">E4-D4</f>
        <v>46.2</v>
      </c>
      <c r="G4" s="3">
        <f>C4/ 105.99</f>
        <v>1.8869704689121617E-3</v>
      </c>
      <c r="H4" s="16">
        <f>($K$3*(F4/1000))/(G4*$L$2)</f>
        <v>8.0068664006088294E-2</v>
      </c>
      <c r="J4" s="34"/>
      <c r="K4" s="35"/>
      <c r="L4" s="36"/>
      <c r="N4" s="26"/>
      <c r="O4" s="22"/>
      <c r="P4" s="23"/>
    </row>
    <row r="5" spans="2:16" ht="19.8" customHeight="1" thickBot="1" x14ac:dyDescent="0.45">
      <c r="B5" s="8" t="s">
        <v>5</v>
      </c>
      <c r="C5" s="2">
        <v>0.24</v>
      </c>
      <c r="D5" s="2">
        <v>6.9</v>
      </c>
      <c r="E5" s="2">
        <v>63.8</v>
      </c>
      <c r="F5" s="2">
        <f t="shared" si="0"/>
        <v>56.9</v>
      </c>
      <c r="G5" s="3">
        <f>C5/ 105.99</f>
        <v>2.2643645626945937E-3</v>
      </c>
      <c r="H5" s="16">
        <f>($K$3*(F5/1000))/(G5*$L$2)</f>
        <v>8.2177254364112995E-2</v>
      </c>
      <c r="J5" s="37"/>
      <c r="K5" s="38"/>
      <c r="L5" s="39"/>
      <c r="N5" s="26" t="s">
        <v>22</v>
      </c>
      <c r="O5" s="22"/>
      <c r="P5" s="13">
        <f>EXP(20.386-(5132/L2))</f>
        <v>20.64838423073699</v>
      </c>
    </row>
    <row r="6" spans="2:16" ht="19.8" customHeight="1" thickBot="1" x14ac:dyDescent="0.45">
      <c r="B6" s="9" t="s">
        <v>6</v>
      </c>
      <c r="C6" s="10">
        <v>0.3</v>
      </c>
      <c r="D6" s="10">
        <v>7</v>
      </c>
      <c r="E6" s="10">
        <v>80</v>
      </c>
      <c r="F6" s="10">
        <f>E6-D6</f>
        <v>73</v>
      </c>
      <c r="G6" s="11">
        <f>C6/ 105.99</f>
        <v>2.8304557033682425E-3</v>
      </c>
      <c r="H6" s="17">
        <f>($K$3*(F6/1000))/(G6*$L$2)</f>
        <v>8.434361432098765E-2</v>
      </c>
      <c r="J6" s="15" t="s">
        <v>12</v>
      </c>
      <c r="K6" s="46">
        <f>AVERAGE(H3:H6)</f>
        <v>7.557874412623751E-2</v>
      </c>
      <c r="L6" s="47"/>
      <c r="N6" s="26" t="s">
        <v>23</v>
      </c>
      <c r="O6" s="22"/>
      <c r="P6" s="13">
        <f>P5/760</f>
        <v>2.7168926619390778E-2</v>
      </c>
    </row>
    <row r="7" spans="2:16" ht="19.8" customHeight="1" thickBot="1" x14ac:dyDescent="0.45">
      <c r="N7" s="43" t="s">
        <v>25</v>
      </c>
      <c r="O7" s="27"/>
      <c r="P7" s="14">
        <f>K3-P6</f>
        <v>0.93969107338060931</v>
      </c>
    </row>
    <row r="8" spans="2:16" ht="27.6" customHeight="1" x14ac:dyDescent="0.4">
      <c r="B8" s="4" t="s">
        <v>3</v>
      </c>
      <c r="C8" s="5" t="s">
        <v>10</v>
      </c>
      <c r="D8" s="6" t="s">
        <v>1</v>
      </c>
      <c r="E8" s="6" t="s">
        <v>2</v>
      </c>
      <c r="F8" s="5" t="s">
        <v>8</v>
      </c>
      <c r="G8" s="5" t="s">
        <v>13</v>
      </c>
      <c r="H8" s="7" t="s">
        <v>14</v>
      </c>
      <c r="J8" s="29" t="s">
        <v>15</v>
      </c>
      <c r="K8" s="30"/>
      <c r="L8" s="31"/>
    </row>
    <row r="9" spans="2:16" ht="19.8" customHeight="1" x14ac:dyDescent="0.4">
      <c r="B9" s="8" t="s">
        <v>0</v>
      </c>
      <c r="C9" s="2">
        <v>0.2</v>
      </c>
      <c r="D9" s="2">
        <v>7</v>
      </c>
      <c r="E9" s="2">
        <v>72.2</v>
      </c>
      <c r="F9" s="2">
        <f>E9-D9</f>
        <v>65.2</v>
      </c>
      <c r="G9" s="3">
        <f>(C9*0.082*$L$2)/($K$3*(F9/1000))</f>
        <v>76.914911073211613</v>
      </c>
      <c r="H9" s="20">
        <f>(G9-60)/2</f>
        <v>8.4574555366058064</v>
      </c>
      <c r="J9" s="8" t="s">
        <v>16</v>
      </c>
      <c r="K9" s="22" t="s">
        <v>17</v>
      </c>
      <c r="L9" s="23"/>
    </row>
    <row r="10" spans="2:16" ht="19.8" customHeight="1" thickBot="1" x14ac:dyDescent="0.45">
      <c r="B10" s="9" t="s">
        <v>4</v>
      </c>
      <c r="C10" s="10">
        <v>0.2</v>
      </c>
      <c r="D10" s="10">
        <v>7</v>
      </c>
      <c r="E10" s="10">
        <v>41.7</v>
      </c>
      <c r="F10" s="10">
        <f t="shared" ref="F10" si="1">E10-D10</f>
        <v>34.700000000000003</v>
      </c>
      <c r="G10" s="11">
        <f>(C10*0.082*$L$2)/($K$3*(F10/1000))</f>
        <v>144.52023636810944</v>
      </c>
      <c r="H10" s="21">
        <f>(G10-60)/2</f>
        <v>42.260118184054718</v>
      </c>
      <c r="J10" s="18" t="s">
        <v>18</v>
      </c>
      <c r="K10" s="32">
        <v>6.94</v>
      </c>
      <c r="L10" s="33"/>
    </row>
    <row r="11" spans="2:16" ht="19.8" customHeight="1" x14ac:dyDescent="0.4">
      <c r="J11" s="8" t="s">
        <v>19</v>
      </c>
      <c r="K11" s="22">
        <v>23</v>
      </c>
      <c r="L11" s="23"/>
    </row>
    <row r="12" spans="2:16" ht="19.8" customHeight="1" x14ac:dyDescent="0.4">
      <c r="J12" s="19" t="s">
        <v>20</v>
      </c>
      <c r="K12" s="24">
        <v>39.1</v>
      </c>
      <c r="L12" s="25"/>
    </row>
    <row r="13" spans="2:16" ht="19.8" customHeight="1" thickBot="1" x14ac:dyDescent="0.45">
      <c r="J13" s="9" t="s">
        <v>21</v>
      </c>
      <c r="K13" s="27">
        <v>85.5</v>
      </c>
      <c r="L13" s="28"/>
    </row>
  </sheetData>
  <mergeCells count="14">
    <mergeCell ref="N2:P2"/>
    <mergeCell ref="N5:O5"/>
    <mergeCell ref="N7:O7"/>
    <mergeCell ref="K3:L3"/>
    <mergeCell ref="K6:L6"/>
    <mergeCell ref="K11:L11"/>
    <mergeCell ref="K12:L12"/>
    <mergeCell ref="N6:O6"/>
    <mergeCell ref="N3:P4"/>
    <mergeCell ref="K13:L13"/>
    <mergeCell ref="J8:L8"/>
    <mergeCell ref="K9:L9"/>
    <mergeCell ref="K10:L10"/>
    <mergeCell ref="J4:L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정원준</dc:creator>
  <cp:lastModifiedBy>정 원준</cp:lastModifiedBy>
  <dcterms:created xsi:type="dcterms:W3CDTF">2015-06-05T18:19:34Z</dcterms:created>
  <dcterms:modified xsi:type="dcterms:W3CDTF">2023-05-23T06:28:27Z</dcterms:modified>
</cp:coreProperties>
</file>