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turedial-my.sharepoint.com/personal/rzhang_futuredial_com/Documents/Work/Bozhon/Plan/"/>
    </mc:Choice>
  </mc:AlternateContent>
  <xr:revisionPtr revIDLastSave="27" documentId="11_6C64C8F52875F16ED15DD8DD8494D057F05A5BBA" xr6:coauthVersionLast="45" xr6:coauthVersionMax="45" xr10:uidLastSave="{B023AD8E-2F21-435A-B7B2-2632FC79C97B}"/>
  <bookViews>
    <workbookView xWindow="4260" yWindow="90" windowWidth="19845" windowHeight="14865" activeTab="2" xr2:uid="{00000000-000D-0000-FFFF-FFFF00000000}"/>
  </bookViews>
  <sheets>
    <sheet name="GRR Summary" sheetId="7" r:id="rId1"/>
    <sheet name="GRR 117" sheetId="1" r:id="rId2"/>
    <sheet name="GRR 150" sheetId="4" r:id="rId3"/>
    <sheet name="SMART Grade 117" sheetId="8" r:id="rId4"/>
    <sheet name="SMART Grade 150" sheetId="9" r:id="rId5"/>
  </sheets>
  <definedNames>
    <definedName name="_xlnm._FilterDatabase" localSheetId="1" hidden="1">'GRR 117'!$A$1:$K$119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E152" i="4" l="1"/>
  <c r="H119" i="1"/>
  <c r="J119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62" i="4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I117" i="4" s="1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I97" i="4" l="1"/>
  <c r="I122" i="4"/>
  <c r="I92" i="4"/>
  <c r="I72" i="4"/>
  <c r="I32" i="4"/>
  <c r="I12" i="4"/>
  <c r="I2" i="4"/>
  <c r="H152" i="4"/>
  <c r="J114" i="1"/>
  <c r="J105" i="1"/>
  <c r="J93" i="1"/>
  <c r="J88" i="1"/>
  <c r="J81" i="1"/>
  <c r="J73" i="1"/>
  <c r="J63" i="1"/>
  <c r="J57" i="1"/>
  <c r="J49" i="1"/>
  <c r="J39" i="1"/>
  <c r="J36" i="1"/>
  <c r="J26" i="1"/>
  <c r="J19" i="1"/>
  <c r="J16" i="1"/>
  <c r="J11" i="1"/>
  <c r="J6" i="1"/>
  <c r="J112" i="1"/>
  <c r="J86" i="1"/>
  <c r="J4" i="1"/>
  <c r="J2" i="1"/>
  <c r="I147" i="4" l="1"/>
  <c r="I152" i="4"/>
  <c r="E1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119" i="1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" i="1"/>
  <c r="H2" i="1" l="1"/>
  <c r="I2" i="1" s="1"/>
  <c r="H21" i="1" l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I119" i="1" l="1"/>
  <c r="R28" i="7"/>
  <c r="O28" i="7"/>
  <c r="T20" i="7" l="1"/>
  <c r="T19" i="7"/>
  <c r="S28" i="7"/>
  <c r="Q10" i="7"/>
  <c r="Q21" i="7"/>
  <c r="Q24" i="7"/>
  <c r="Q17" i="7"/>
  <c r="Q19" i="7"/>
  <c r="Q22" i="7"/>
  <c r="Q11" i="7"/>
  <c r="Q15" i="7"/>
  <c r="Q20" i="7"/>
  <c r="Q25" i="7"/>
  <c r="T15" i="7" l="1"/>
  <c r="T10" i="7"/>
  <c r="M28" i="7"/>
  <c r="N4" i="7"/>
  <c r="N8" i="7"/>
  <c r="N5" i="7"/>
  <c r="N26" i="7"/>
  <c r="T4" i="7" l="1"/>
  <c r="T5" i="7"/>
  <c r="T8" i="7"/>
  <c r="T26" i="7"/>
  <c r="Q28" i="7"/>
  <c r="P28" i="7" l="1"/>
  <c r="L28" i="7"/>
  <c r="A119" i="1" l="1"/>
  <c r="A152" i="4"/>
  <c r="N14" i="7"/>
  <c r="N17" i="7"/>
  <c r="N7" i="7"/>
  <c r="N22" i="7"/>
  <c r="N12" i="7"/>
  <c r="N11" i="7"/>
  <c r="N27" i="7"/>
  <c r="N18" i="7"/>
  <c r="N25" i="7"/>
  <c r="N9" i="7"/>
  <c r="N6" i="7"/>
  <c r="N13" i="7"/>
  <c r="N16" i="7"/>
  <c r="N21" i="7"/>
  <c r="N24" i="7"/>
  <c r="N23" i="7"/>
  <c r="T13" i="7" l="1"/>
  <c r="T9" i="7"/>
  <c r="T27" i="7"/>
  <c r="T12" i="7"/>
  <c r="T14" i="7"/>
  <c r="T11" i="7"/>
  <c r="T17" i="7"/>
  <c r="T22" i="7"/>
  <c r="T24" i="7"/>
  <c r="T21" i="7"/>
  <c r="T6" i="7"/>
  <c r="T25" i="7"/>
  <c r="T18" i="7"/>
  <c r="T16" i="7"/>
  <c r="T23" i="7"/>
  <c r="T7" i="7"/>
  <c r="N28" i="7"/>
  <c r="T28" i="7" l="1"/>
</calcChain>
</file>

<file path=xl/sharedStrings.xml><?xml version="1.0" encoding="utf-8"?>
<sst xmlns="http://schemas.openxmlformats.org/spreadsheetml/2006/main" count="2119" uniqueCount="265">
  <si>
    <t>IMEI</t>
  </si>
  <si>
    <t>Model</t>
  </si>
  <si>
    <t>Color</t>
  </si>
  <si>
    <t>VZW Grade</t>
  </si>
  <si>
    <t>SMART Grade</t>
  </si>
  <si>
    <t>Matching %</t>
  </si>
  <si>
    <t>Comments</t>
  </si>
  <si>
    <t>iPhone 6</t>
  </si>
  <si>
    <t>Gold</t>
  </si>
  <si>
    <t>Gray</t>
  </si>
  <si>
    <t>Silver</t>
  </si>
  <si>
    <t>iPhone 6S</t>
  </si>
  <si>
    <t>RoseGold</t>
  </si>
  <si>
    <t>iPhone 6S Plus</t>
  </si>
  <si>
    <t>iPhone 7</t>
  </si>
  <si>
    <t>JetBlack</t>
  </si>
  <si>
    <t>MatteBlack</t>
  </si>
  <si>
    <t>Red</t>
  </si>
  <si>
    <t>iPhone 7 Plus</t>
  </si>
  <si>
    <t>iPhone 8</t>
  </si>
  <si>
    <t>SpaceGray</t>
  </si>
  <si>
    <t>iPhone 8 Plus</t>
  </si>
  <si>
    <t>iPhone X</t>
  </si>
  <si>
    <t>iPhone Xs Max</t>
  </si>
  <si>
    <t>SN</t>
  </si>
  <si>
    <t>C8PWN2DYJWF6</t>
  </si>
  <si>
    <t>C8PWG6XAJWF6</t>
  </si>
  <si>
    <t>NA</t>
  </si>
  <si>
    <t>C8PWGVFJJWF6</t>
  </si>
  <si>
    <t>F4GWL1NZJWF6</t>
  </si>
  <si>
    <t>C8PWP021JWF6</t>
  </si>
  <si>
    <t>C8PX31UPJWF6</t>
  </si>
  <si>
    <t>C8PWGN81JWF6</t>
  </si>
  <si>
    <t>C8PWN5KLJWF6</t>
  </si>
  <si>
    <t>C8PWN3MPJWF6</t>
  </si>
  <si>
    <t>C8PWJ8YNJWF6</t>
  </si>
  <si>
    <t>C8PX32UTJWF6</t>
  </si>
  <si>
    <t>C7CVR1VSJC6C</t>
  </si>
  <si>
    <t>FFNX4KWVJC6C</t>
  </si>
  <si>
    <t>F4JWRTNPJC6C</t>
  </si>
  <si>
    <t>FFMWTE8AJC6C</t>
  </si>
  <si>
    <t>C8PVG4BDJC6N</t>
  </si>
  <si>
    <t>C8PV905PJC6N</t>
  </si>
  <si>
    <t>GGLYT023JC6N</t>
  </si>
  <si>
    <t>GGLYK046JC6N</t>
  </si>
  <si>
    <t>FYQT91VTHFXW</t>
  </si>
  <si>
    <t>FCLT21KFHFXW</t>
  </si>
  <si>
    <t>FCFST6ADHFXW</t>
  </si>
  <si>
    <t>F2LSJD81HFXW</t>
  </si>
  <si>
    <t>F2MSK3X6HFXW</t>
  </si>
  <si>
    <t>C39TQJ59HFXW</t>
  </si>
  <si>
    <t>C39TXFPBHFXW</t>
  </si>
  <si>
    <t>FCCWC3Q3HFXW</t>
  </si>
  <si>
    <t>C39THEC3HFXW</t>
  </si>
  <si>
    <t>FCJT10YAHFXW</t>
  </si>
  <si>
    <t>FYQVH16FHFXW</t>
  </si>
  <si>
    <t>FYQVV0DKHFXW</t>
  </si>
  <si>
    <t>FCGTC5MJHFXW</t>
  </si>
  <si>
    <t>FCDSV2K0HFXW</t>
  </si>
  <si>
    <t>C39TWPU2HFXW</t>
  </si>
  <si>
    <t>C39SHHMBHFXW</t>
  </si>
  <si>
    <t>FCDVV1EQHFXW</t>
  </si>
  <si>
    <t>FCFT91R6HFXW</t>
  </si>
  <si>
    <t>C39TQ3GCHFXW</t>
  </si>
  <si>
    <t>C39SN61UHFXW</t>
  </si>
  <si>
    <t>F2LTQ1LAHFXW</t>
  </si>
  <si>
    <t>C39SF98AHFXW</t>
  </si>
  <si>
    <t>FDCVJ2NFJCM1</t>
  </si>
  <si>
    <t>FCRVNCTSJCM1</t>
  </si>
  <si>
    <t>F18WD2TNJCM1</t>
  </si>
  <si>
    <t>FD5VL0XZJCM1</t>
  </si>
  <si>
    <t>FD1W23JYJCM1</t>
  </si>
  <si>
    <t>F2LX3105JWLL</t>
  </si>
  <si>
    <t>GHJYT079JWLL</t>
  </si>
  <si>
    <t>F17WPA6JJWLL</t>
  </si>
  <si>
    <t>F2LWH6NWJWLL</t>
  </si>
  <si>
    <t>F2MWF31EJWLL</t>
  </si>
  <si>
    <t>F2LV9H7DJCLM</t>
  </si>
  <si>
    <t>F2LVM9RAJCLM</t>
  </si>
  <si>
    <t>F17W56DYJCLM</t>
  </si>
  <si>
    <t>F17W617SJCLM</t>
  </si>
  <si>
    <t>F2LVD8XGJCLM</t>
  </si>
  <si>
    <t>F2LVFHVEJCLM</t>
  </si>
  <si>
    <t>F2LVLMKXJCLM</t>
  </si>
  <si>
    <t>F17W5AFDJCLM</t>
  </si>
  <si>
    <t>F17WQ66LJCLM</t>
  </si>
  <si>
    <t>F2MVF9VTJCLM</t>
  </si>
  <si>
    <t>F17V90NHJCLM</t>
  </si>
  <si>
    <t>F2LV84ZKJCLM</t>
  </si>
  <si>
    <t>C8PWG97CJWF6</t>
  </si>
  <si>
    <t>F4GWK08SJWF6</t>
  </si>
  <si>
    <t>F4GWN1QCJWF6</t>
  </si>
  <si>
    <t>G0NW2CG4JCL7</t>
  </si>
  <si>
    <t>F2NVR4NZJCL7</t>
  </si>
  <si>
    <t>GHLXG1CVJCL7</t>
  </si>
  <si>
    <t>F17VPE33JCL7</t>
  </si>
  <si>
    <t>F17WR361JCL7</t>
  </si>
  <si>
    <t>G6TWTR70JCL6</t>
  </si>
  <si>
    <t>FK1WTCY0JCL6</t>
  </si>
  <si>
    <t>DNRVM5R7JCL6</t>
  </si>
  <si>
    <t>G6VVT0XRJCL6</t>
  </si>
  <si>
    <t>F18W26KEJCLF</t>
  </si>
  <si>
    <t>FK1WVJLCJCLF</t>
  </si>
  <si>
    <t>G6VX1268JCLF</t>
  </si>
  <si>
    <t>C39VHYC2JCLF</t>
  </si>
  <si>
    <t>G0NW1SGQJCLF</t>
  </si>
  <si>
    <t>DNQX51TMJCLF</t>
  </si>
  <si>
    <t>G6VVNC8ZJCLF</t>
  </si>
  <si>
    <t>F2NVQCB7JCL6</t>
  </si>
  <si>
    <t>FK2W20F3JCL6</t>
  </si>
  <si>
    <t>FK1SG7LGHG71</t>
  </si>
  <si>
    <t>DNPT595RHG71</t>
  </si>
  <si>
    <t>F71SWAMFHG71</t>
  </si>
  <si>
    <t>C76S83YNHG71</t>
  </si>
  <si>
    <t>DNPSR27QHG75</t>
  </si>
  <si>
    <t>C6KSFA8THG71</t>
  </si>
  <si>
    <t>C6KV25ZBHG71</t>
  </si>
  <si>
    <t>F73SF79EHG71</t>
  </si>
  <si>
    <t>F72SP4MFHG75</t>
  </si>
  <si>
    <t>DNRSGNWGHG75</t>
  </si>
  <si>
    <t>FYNYK002HG75</t>
  </si>
  <si>
    <t>F76SFGVEHG71</t>
  </si>
  <si>
    <t>FK1SW0JKHG71</t>
  </si>
  <si>
    <t>FK1SWKE0HG71</t>
  </si>
  <si>
    <t>F4GSKQWTHG71</t>
  </si>
  <si>
    <t>F71SM67UHG75</t>
  </si>
  <si>
    <t>FK1SNMEBHG75</t>
  </si>
  <si>
    <t>DNPT1SHQHG75</t>
  </si>
  <si>
    <t>F71TW22WHG75</t>
  </si>
  <si>
    <t>DNPSQAL4HG75</t>
  </si>
  <si>
    <t>F17SPHCYHG71</t>
  </si>
  <si>
    <t>D+</t>
  </si>
  <si>
    <t>A</t>
  </si>
  <si>
    <t>B</t>
  </si>
  <si>
    <t>A+</t>
  </si>
  <si>
    <t>D</t>
  </si>
  <si>
    <t>C</t>
  </si>
  <si>
    <t>DN#PTMYJHG6Y</t>
  </si>
  <si>
    <t>C6KSK0MFHG6Y</t>
  </si>
  <si>
    <t>F4GSLTBBHG73</t>
  </si>
  <si>
    <t>FFMT20VVHG6Y</t>
  </si>
  <si>
    <t>FX%Y20ADHG73</t>
  </si>
  <si>
    <t>DNPSLG1HHG6Y</t>
  </si>
  <si>
    <t>F1t829ZBHG6W</t>
  </si>
  <si>
    <t>F71SXFY7HG71</t>
  </si>
  <si>
    <t>DNPT20XAHG71</t>
  </si>
  <si>
    <t>G28WC070HG71</t>
  </si>
  <si>
    <t>F18sP2QPHG6W</t>
  </si>
  <si>
    <t>F77SD0V9HG71</t>
  </si>
  <si>
    <t>DNQSPBK1HG71</t>
  </si>
  <si>
    <t>F4HSK3UPHG71</t>
  </si>
  <si>
    <t>DNPV5FE3HX96</t>
  </si>
  <si>
    <t>Cc7VW3JZJC6F</t>
  </si>
  <si>
    <t>F4GVTXL0JC6F</t>
  </si>
  <si>
    <t>C7CVG8LLJC6Q</t>
  </si>
  <si>
    <t>FFMYF4FKJC68</t>
  </si>
  <si>
    <t>F71VDEDYJC68</t>
  </si>
  <si>
    <t>C8pVJC8UJC6D</t>
  </si>
  <si>
    <t>Fg4VJ3DKJC6D</t>
  </si>
  <si>
    <t>C8PWV5FKJC6D</t>
  </si>
  <si>
    <t>C8pvDGT5JC6D</t>
  </si>
  <si>
    <t>F4GWK08JJC6N</t>
  </si>
  <si>
    <t>F4GWC3ZJJC6N</t>
  </si>
  <si>
    <t>C8PVC3FGJC6N</t>
  </si>
  <si>
    <t>C6kQLPQFGRY5</t>
  </si>
  <si>
    <t>F2NQMN3UGRWV</t>
  </si>
  <si>
    <t>C6kR5FS0GRYC</t>
  </si>
  <si>
    <t>F2LSR47NHFY5</t>
  </si>
  <si>
    <t>FYQWJ1X7HG02</t>
  </si>
  <si>
    <t>FCDTW36XHG02</t>
  </si>
  <si>
    <t>C39TV0EXHG02</t>
  </si>
  <si>
    <t>C39T963YHFXY</t>
  </si>
  <si>
    <t>C39SVFTHHG02</t>
  </si>
  <si>
    <t>C39V3AF3HFY0</t>
  </si>
  <si>
    <t>FCCTW2PTHFY0</t>
  </si>
  <si>
    <t>DX3VG81YHG03</t>
  </si>
  <si>
    <t>F2LV1MWLHG03</t>
  </si>
  <si>
    <t>F17WPAW2JWLL</t>
  </si>
  <si>
    <t>F2LWK2Q8JWLK</t>
  </si>
  <si>
    <t>C39V6HWBJCM0</t>
  </si>
  <si>
    <t>F17X40D4JCLR</t>
  </si>
  <si>
    <t>F2LVKJX3JCLN</t>
  </si>
  <si>
    <t>FD2X20R2JCLN</t>
  </si>
  <si>
    <t>FD2VH0JDJCLN</t>
  </si>
  <si>
    <t>FD3V95CGJCM2</t>
  </si>
  <si>
    <t>DX3X20B0JCLM</t>
  </si>
  <si>
    <t>FD2W90AMJCLM</t>
  </si>
  <si>
    <t>F17WF3SUJCLM</t>
  </si>
  <si>
    <t>G6TWR0VMJCL7</t>
  </si>
  <si>
    <t>DNPX5J9MJCL6</t>
  </si>
  <si>
    <t>F2LWTSXVJCLF</t>
  </si>
  <si>
    <t>G6TWK1NPJCLF</t>
  </si>
  <si>
    <t>DNQVLAGFJCLF</t>
  </si>
  <si>
    <t>C39VV7N9JCLF</t>
  </si>
  <si>
    <t>G6YVR2DFJCLH</t>
  </si>
  <si>
    <t>F2NXHDTCKPHJ</t>
  </si>
  <si>
    <t>F2lXM0QUKPHJ</t>
  </si>
  <si>
    <t>C39XM6VVKPFT</t>
  </si>
  <si>
    <t>FFMXTT4JKPHF</t>
  </si>
  <si>
    <t>F2LXD8DCKPHF</t>
  </si>
  <si>
    <t>FFWXV5XGKPHF</t>
  </si>
  <si>
    <t/>
  </si>
  <si>
    <t>Total</t>
  </si>
  <si>
    <t>Yes</t>
  </si>
  <si>
    <t>117 (GRR)</t>
  </si>
  <si>
    <t>GRR Device #</t>
  </si>
  <si>
    <t>REF Device #</t>
  </si>
  <si>
    <t>F</t>
  </si>
  <si>
    <t>iPhone Xs</t>
  </si>
  <si>
    <t>iPhone 6 Plus</t>
  </si>
  <si>
    <t>Device Model</t>
  </si>
  <si>
    <t>Finish</t>
  </si>
  <si>
    <t>150 (REF)</t>
  </si>
  <si>
    <t>VZW GRR Grade Summary</t>
  </si>
  <si>
    <t>Count of IMEI</t>
  </si>
  <si>
    <t>Monday</t>
  </si>
  <si>
    <t>Tuesday</t>
  </si>
  <si>
    <t>Wednesday</t>
  </si>
  <si>
    <t>Thursday</t>
  </si>
  <si>
    <t>Friday</t>
  </si>
  <si>
    <t>Saturday</t>
  </si>
  <si>
    <t>Sunday</t>
  </si>
  <si>
    <t>Holiday</t>
  </si>
  <si>
    <t>GRR test</t>
  </si>
  <si>
    <t xml:space="preserve">Integration and tune </t>
  </si>
  <si>
    <t>Freeze and pre-GRR test</t>
  </si>
  <si>
    <t>Device profile tuning</t>
  </si>
  <si>
    <t>Bent Phone</t>
  </si>
  <si>
    <t>Good Sample Device</t>
  </si>
  <si>
    <t>REAR CAMERA</t>
  </si>
  <si>
    <t>Chris's Grade</t>
  </si>
  <si>
    <t>Image Sampling</t>
  </si>
  <si>
    <t>SMART Grade DP</t>
  </si>
  <si>
    <t>Apple-iPhone6S-Silver</t>
  </si>
  <si>
    <t>Apple-iPhone6SPlus-Gray</t>
  </si>
  <si>
    <t>Apple-iPhone7-Gold</t>
  </si>
  <si>
    <t>Apple-iPhone7Plus-Gold</t>
  </si>
  <si>
    <t>Apple-iPhone7Plus-RoseGold</t>
  </si>
  <si>
    <t>Apple-iPhone8-Gold</t>
  </si>
  <si>
    <t>Apple-iPhone8-Silver</t>
  </si>
  <si>
    <t>Apple-iPhone8Plus-Silver</t>
  </si>
  <si>
    <t>Apple-iPhoneX-Silver</t>
  </si>
  <si>
    <t>Apple-iPhoneXSMax-Gold</t>
  </si>
  <si>
    <t>Apple-iPhone6-Gray</t>
  </si>
  <si>
    <t>Apple-iPhone6Plus-Gray</t>
  </si>
  <si>
    <t>Apple-iPhone6S-Gray</t>
  </si>
  <si>
    <t>Apple-iPhone8-SpaceGray</t>
  </si>
  <si>
    <t>Apple-iPhone8Plus-Red</t>
  </si>
  <si>
    <t>Apple-iPhone8Plus-SpaceGray</t>
  </si>
  <si>
    <t>Apple-iPhoneX-SpaceGray</t>
  </si>
  <si>
    <t>Apple-iPhoneXS-SpaceGray</t>
  </si>
  <si>
    <t>Apple-iPhone7-Red</t>
  </si>
  <si>
    <t>Apple-iPhone7-MatteBlack</t>
  </si>
  <si>
    <t>VZW/SMART</t>
  </si>
  <si>
    <t>x - maybe B - pindot?</t>
  </si>
  <si>
    <t>Likey B due to lens scratches</t>
  </si>
  <si>
    <t>scratches</t>
  </si>
  <si>
    <t>VZW/AVIA</t>
  </si>
  <si>
    <t>VZW/SMART %</t>
  </si>
  <si>
    <t>VZW/SMART Grade</t>
  </si>
  <si>
    <t>Apple-iPhone7-JetBlack</t>
  </si>
  <si>
    <t>X</t>
  </si>
  <si>
    <t>Apple-iPhone7Plus-MatteBlack</t>
  </si>
  <si>
    <t>Apple-iPhone8-Red</t>
  </si>
  <si>
    <t>Apple-iPhone8Plus-Gold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</si>
</sst>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darkUp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11" borderId="0" applyNumberFormat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8" fillId="0" borderId="0" applyAlignment="0"/>
    <xf numFmtId="0" fontId="9" fillId="19" borderId="9" applyNumberFormat="0" applyAlignment="0" applyProtection="0"/>
    <xf numFmtId="0" fontId="10" fillId="20" borderId="10" applyNumberFormat="0" applyAlignment="0" applyProtection="0"/>
    <xf numFmtId="0" fontId="11" fillId="20" borderId="9" applyNumberFormat="0" applyAlignment="0" applyProtection="0"/>
  </cellStyleXfs>
  <cellXfs count="121">
    <xf numFmtId="0" fontId="0" fillId="0" borderId="0" xfId="0"/>
    <xf numFmtId="0" fontId="0" fillId="3" borderId="1" xfId="0" applyFill="1" applyBorder="1"/>
    <xf numFmtId="1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" fontId="0" fillId="5" borderId="1" xfId="0" applyNumberFormat="1" applyFill="1" applyBorder="1" applyAlignment="1">
      <alignment horizontal="left" vertical="center"/>
    </xf>
    <xf numFmtId="0" fontId="0" fillId="5" borderId="1" xfId="0" applyFill="1" applyBorder="1"/>
    <xf numFmtId="1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" fontId="3" fillId="0" borderId="1" xfId="0" applyNumberFormat="1" applyFont="1" applyBorder="1" applyAlignment="1">
      <alignment horizontal="left"/>
    </xf>
    <xf numFmtId="1" fontId="0" fillId="4" borderId="1" xfId="0" applyNumberFormat="1" applyFill="1" applyBorder="1"/>
    <xf numFmtId="1" fontId="0" fillId="7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/>
    <xf numFmtId="1" fontId="0" fillId="3" borderId="1" xfId="0" applyNumberFormat="1" applyFill="1" applyBorder="1"/>
    <xf numFmtId="1" fontId="0" fillId="10" borderId="1" xfId="0" applyNumberFormat="1" applyFill="1" applyBorder="1"/>
    <xf numFmtId="0" fontId="0" fillId="10" borderId="1" xfId="0" applyFill="1" applyBorder="1"/>
    <xf numFmtId="1" fontId="0" fillId="5" borderId="1" xfId="0" applyNumberFormat="1" applyFill="1" applyBorder="1"/>
    <xf numFmtId="0" fontId="0" fillId="0" borderId="0" xfId="0" pivotButton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/>
    </xf>
    <xf numFmtId="0" fontId="4" fillId="11" borderId="1" xfId="2" applyBorder="1" applyAlignment="1">
      <alignment horizontal="right"/>
    </xf>
    <xf numFmtId="0" fontId="4" fillId="11" borderId="1" xfId="2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1" fontId="0" fillId="4" borderId="1" xfId="0" applyNumberFormat="1" applyFill="1" applyBorder="1" applyAlignment="1">
      <alignment horizontal="left"/>
    </xf>
    <xf numFmtId="1" fontId="3" fillId="7" borderId="1" xfId="0" applyNumberFormat="1" applyFont="1" applyFill="1" applyBorder="1" applyAlignment="1">
      <alignment horizontal="left"/>
    </xf>
    <xf numFmtId="1" fontId="3" fillId="9" borderId="1" xfId="0" applyNumberFormat="1" applyFon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4" borderId="1" xfId="0" applyFill="1" applyBorder="1"/>
    <xf numFmtId="1" fontId="0" fillId="4" borderId="1" xfId="0" quotePrefix="1" applyNumberFormat="1" applyFill="1" applyBorder="1" applyAlignment="1">
      <alignment horizontal="left" vertical="center"/>
    </xf>
    <xf numFmtId="1" fontId="0" fillId="14" borderId="1" xfId="0" applyNumberForma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4" xfId="0" applyFill="1" applyBorder="1" applyAlignment="1"/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/>
    <xf numFmtId="0" fontId="0" fillId="0" borderId="1" xfId="0" applyBorder="1" applyAlignment="1">
      <alignment horizontal="center"/>
    </xf>
    <xf numFmtId="1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0" fillId="14" borderId="1" xfId="0" quotePrefix="1" applyNumberFormat="1" applyFill="1" applyBorder="1" applyAlignment="1">
      <alignment horizontal="left" vertical="center"/>
    </xf>
    <xf numFmtId="10" fontId="0" fillId="0" borderId="0" xfId="3" applyNumberFormat="1" applyFont="1"/>
    <xf numFmtId="1" fontId="0" fillId="18" borderId="1" xfId="0" applyNumberFormat="1" applyFill="1" applyBorder="1"/>
    <xf numFmtId="0" fontId="11" fillId="20" borderId="9" xfId="8"/>
    <xf numFmtId="10" fontId="10" fillId="20" borderId="10" xfId="7" applyNumberFormat="1"/>
    <xf numFmtId="0" fontId="10" fillId="20" borderId="10" xfId="7"/>
    <xf numFmtId="1" fontId="9" fillId="19" borderId="9" xfId="6" applyNumberFormat="1"/>
    <xf numFmtId="10" fontId="11" fillId="20" borderId="9" xfId="3" applyNumberFormat="1" applyFont="1" applyFill="1" applyBorder="1"/>
    <xf numFmtId="0" fontId="9" fillId="19" borderId="9" xfId="6" applyAlignment="1">
      <alignment horizontal="center"/>
    </xf>
    <xf numFmtId="0" fontId="11" fillId="20" borderId="9" xfId="8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5" xfId="1" applyFont="1" applyBorder="1" applyAlignment="1">
      <alignment horizontal="center" vertical="center" wrapText="1"/>
    </xf>
    <xf numFmtId="10" fontId="0" fillId="7" borderId="4" xfId="3" applyNumberFormat="1" applyFont="1" applyFill="1" applyBorder="1" applyAlignment="1">
      <alignment horizontal="center" vertical="center"/>
    </xf>
    <xf numFmtId="10" fontId="0" fillId="7" borderId="5" xfId="3" applyNumberFormat="1" applyFont="1" applyFill="1" applyBorder="1" applyAlignment="1">
      <alignment horizontal="center" vertical="center"/>
    </xf>
    <xf numFmtId="10" fontId="0" fillId="9" borderId="4" xfId="3" applyNumberFormat="1" applyFont="1" applyFill="1" applyBorder="1" applyAlignment="1">
      <alignment horizontal="center" vertical="center"/>
    </xf>
    <xf numFmtId="10" fontId="0" fillId="9" borderId="11" xfId="3" applyNumberFormat="1" applyFont="1" applyFill="1" applyBorder="1" applyAlignment="1">
      <alignment horizontal="center" vertical="center"/>
    </xf>
    <xf numFmtId="10" fontId="0" fillId="9" borderId="5" xfId="3" applyNumberFormat="1" applyFont="1" applyFill="1" applyBorder="1" applyAlignment="1">
      <alignment horizontal="center" vertical="center"/>
    </xf>
    <xf numFmtId="10" fontId="0" fillId="4" borderId="4" xfId="3" applyNumberFormat="1" applyFont="1" applyFill="1" applyBorder="1" applyAlignment="1">
      <alignment horizontal="center" vertical="center"/>
    </xf>
    <xf numFmtId="10" fontId="0" fillId="4" borderId="5" xfId="3" applyNumberFormat="1" applyFont="1" applyFill="1" applyBorder="1" applyAlignment="1">
      <alignment horizontal="center" vertical="center"/>
    </xf>
    <xf numFmtId="10" fontId="0" fillId="7" borderId="11" xfId="3" applyNumberFormat="1" applyFont="1" applyFill="1" applyBorder="1" applyAlignment="1">
      <alignment horizontal="center" vertical="center"/>
    </xf>
    <xf numFmtId="10" fontId="0" fillId="4" borderId="11" xfId="3" applyNumberFormat="1" applyFont="1" applyFill="1" applyBorder="1" applyAlignment="1">
      <alignment horizontal="center" vertical="center"/>
    </xf>
    <xf numFmtId="10" fontId="0" fillId="10" borderId="4" xfId="3" applyNumberFormat="1" applyFont="1" applyFill="1" applyBorder="1" applyAlignment="1">
      <alignment horizontal="center" vertical="center"/>
    </xf>
    <xf numFmtId="10" fontId="0" fillId="10" borderId="5" xfId="3" applyNumberFormat="1" applyFont="1" applyFill="1" applyBorder="1" applyAlignment="1">
      <alignment horizontal="center" vertical="center"/>
    </xf>
    <xf numFmtId="10" fontId="0" fillId="3" borderId="4" xfId="3" applyNumberFormat="1" applyFont="1" applyFill="1" applyBorder="1" applyAlignment="1">
      <alignment horizontal="center" vertical="center"/>
    </xf>
    <xf numFmtId="10" fontId="0" fillId="3" borderId="5" xfId="3" applyNumberFormat="1" applyFont="1" applyFill="1" applyBorder="1" applyAlignment="1">
      <alignment horizontal="center" vertical="center"/>
    </xf>
    <xf numFmtId="10" fontId="0" fillId="5" borderId="4" xfId="3" applyNumberFormat="1" applyFont="1" applyFill="1" applyBorder="1" applyAlignment="1">
      <alignment horizontal="center" vertical="center"/>
    </xf>
    <xf numFmtId="10" fontId="0" fillId="5" borderId="11" xfId="3" applyNumberFormat="1" applyFont="1" applyFill="1" applyBorder="1" applyAlignment="1">
      <alignment horizontal="center" vertical="center"/>
    </xf>
    <xf numFmtId="10" fontId="0" fillId="5" borderId="5" xfId="3" applyNumberFormat="1" applyFont="1" applyFill="1" applyBorder="1" applyAlignment="1">
      <alignment horizontal="center" vertical="center"/>
    </xf>
    <xf numFmtId="10" fontId="0" fillId="3" borderId="11" xfId="3" applyNumberFormat="1" applyFont="1" applyFill="1" applyBorder="1" applyAlignment="1">
      <alignment horizontal="center" vertical="center"/>
    </xf>
    <xf numFmtId="10" fontId="0" fillId="14" borderId="4" xfId="3" applyNumberFormat="1" applyFont="1" applyFill="1" applyBorder="1" applyAlignment="1">
      <alignment horizontal="center" vertical="center"/>
    </xf>
    <xf numFmtId="10" fontId="0" fillId="14" borderId="11" xfId="3" applyNumberFormat="1" applyFont="1" applyFill="1" applyBorder="1" applyAlignment="1">
      <alignment horizontal="center" vertical="center"/>
    </xf>
    <xf numFmtId="10" fontId="0" fillId="14" borderId="5" xfId="3" applyNumberFormat="1" applyFont="1" applyFill="1" applyBorder="1" applyAlignment="1">
      <alignment horizontal="center" vertical="center"/>
    </xf>
    <xf numFmtId="10" fontId="0" fillId="6" borderId="4" xfId="3" applyNumberFormat="1" applyFont="1" applyFill="1" applyBorder="1" applyAlignment="1">
      <alignment horizontal="center" vertical="center"/>
    </xf>
    <xf numFmtId="10" fontId="0" fillId="6" borderId="11" xfId="3" applyNumberFormat="1" applyFont="1" applyFill="1" applyBorder="1" applyAlignment="1">
      <alignment horizontal="center" vertical="center"/>
    </xf>
    <xf numFmtId="10" fontId="0" fillId="6" borderId="5" xfId="3" applyNumberFormat="1" applyFont="1" applyFill="1" applyBorder="1" applyAlignment="1">
      <alignment horizontal="center" vertical="center"/>
    </xf>
  </cellXfs>
  <cellStyles count="9">
    <cellStyle name="60% - Accent1" xfId="2" builtinId="32"/>
    <cellStyle name="Accent1" xfId="1" builtinId="29"/>
    <cellStyle name="Calculation" xfId="8" builtinId="22"/>
    <cellStyle name="Input" xfId="6" builtinId="20"/>
    <cellStyle name="Normal" xfId="0" builtinId="0"/>
    <cellStyle name="Normal 2" xfId="5" xr:uid="{B3D34649-AE20-4D9D-9E3F-EF95D88844ED}"/>
    <cellStyle name="Normal 4" xfId="4" xr:uid="{E5E7EB03-B1CB-4BFA-9625-A7998E602E94}"/>
    <cellStyle name="Output" xfId="7" builtinId="21"/>
    <cellStyle name="Percent" xfId="3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hang" refreshedDate="43790.662402314818" createdVersion="6" refreshedVersion="6" minRefreshableVersion="3" recordCount="117" xr:uid="{00000000-000A-0000-FFFF-FFFF00000000}">
  <cacheSource type="worksheet">
    <worksheetSource ref="A1:F118" sheet="GRR 117"/>
  </cacheSource>
  <cacheFields count="6">
    <cacheField name="IMEI" numFmtId="1">
      <sharedItems containsSemiMixedTypes="0" containsString="0" containsNumber="1" containsInteger="1" minValue="305300090678775" maxValue="359484083673759"/>
    </cacheField>
    <cacheField name="SN" numFmtId="0">
      <sharedItems containsBlank="1"/>
    </cacheField>
    <cacheField name="Model" numFmtId="0">
      <sharedItems count="12">
        <s v="iPhone 6"/>
        <s v="iPhone 6 Plus"/>
        <s v="iPhone 6S"/>
        <s v="iPhone 6S Plus"/>
        <s v="iPhone 7"/>
        <s v="iPhone 7 Plus"/>
        <s v="iPhone 8"/>
        <s v="iPhone 8 Plus"/>
        <s v="iPhone X"/>
        <s v="iPhone Xs"/>
        <s v="iPhone Xs Max"/>
        <s v="iPhone  Xs" u="1"/>
      </sharedItems>
    </cacheField>
    <cacheField name="Color" numFmtId="0">
      <sharedItems count="8">
        <s v="Gray"/>
        <s v="Silver"/>
        <s v="Gold"/>
        <s v="MatteBlack"/>
        <s v="Red"/>
        <s v="RoseGold"/>
        <s v="SpaceGray"/>
        <s v="JetBlack" u="1"/>
      </sharedItems>
    </cacheField>
    <cacheField name="VZW Grade" numFmtId="0">
      <sharedItems count="7">
        <s v="A"/>
        <s v="D"/>
        <s v="D+"/>
        <s v="B"/>
        <s v="C"/>
        <s v="A+"/>
        <e v="#N/A" u="1"/>
      </sharedItems>
    </cacheField>
    <cacheField name="AVIA 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hang" refreshedDate="43792.702370254628" createdVersion="6" refreshedVersion="6" minRefreshableVersion="3" recordCount="150" xr:uid="{00000000-000A-0000-FFFF-FFFF01000000}">
  <cacheSource type="worksheet">
    <worksheetSource ref="A1:E151" sheet="GRR 150"/>
  </cacheSource>
  <cacheFields count="5">
    <cacheField name="IMEI" numFmtId="1">
      <sharedItems containsSemiMixedTypes="0" containsString="0" containsNumber="1" containsInteger="1" minValue="352979092073617" maxValue="359476082102236"/>
    </cacheField>
    <cacheField name="SN" numFmtId="0">
      <sharedItems/>
    </cacheField>
    <cacheField name="Model" numFmtId="0">
      <sharedItems count="5">
        <s v="iPhone 7"/>
        <s v="iPhone 7 Plus"/>
        <s v="iPhone 8"/>
        <s v="iPhone 8 Plus"/>
        <s v="iPhone X"/>
      </sharedItems>
    </cacheField>
    <cacheField name="Color" numFmtId="0">
      <sharedItems count="6">
        <s v="JetBlack"/>
        <s v="MatteBlack"/>
        <s v="SpaceGray"/>
        <s v="Red"/>
        <s v="Gold"/>
        <s v="Silver"/>
      </sharedItems>
    </cacheField>
    <cacheField name="VZW Grade" numFmtId="0">
      <sharedItems containsBlank="1" count="8">
        <s v="D+"/>
        <s v="C"/>
        <s v="D"/>
        <s v="A"/>
        <s v="B"/>
        <s v="A+"/>
        <m u="1"/>
        <s v="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345407065245010"/>
    <s v="NA"/>
    <x v="0"/>
    <x v="0"/>
    <x v="0"/>
    <s v="A"/>
  </r>
  <r>
    <n v="354450066247775"/>
    <s v="NA"/>
    <x v="0"/>
    <x v="0"/>
    <x v="1"/>
    <s v="D"/>
  </r>
  <r>
    <n v="355876066333265"/>
    <s v="NA"/>
    <x v="1"/>
    <x v="0"/>
    <x v="2"/>
    <s v="D+"/>
  </r>
  <r>
    <n v="359320061440565"/>
    <s v="NA"/>
    <x v="1"/>
    <x v="0"/>
    <x v="2"/>
    <s v="D+"/>
  </r>
  <r>
    <n v="359484083673759"/>
    <s v="NA"/>
    <x v="2"/>
    <x v="0"/>
    <x v="2"/>
    <s v="D+"/>
  </r>
  <r>
    <n v="355415071270392"/>
    <s v="C6kQLPQFGRY5"/>
    <x v="2"/>
    <x v="0"/>
    <x v="2"/>
    <s v="D+"/>
  </r>
  <r>
    <n v="358571078417324"/>
    <s v="NA"/>
    <x v="2"/>
    <x v="0"/>
    <x v="2"/>
    <s v="D+"/>
  </r>
  <r>
    <n v="358566072702077"/>
    <s v="NA"/>
    <x v="2"/>
    <x v="0"/>
    <x v="2"/>
    <s v="D+"/>
  </r>
  <r>
    <n v="356676080625475"/>
    <s v="NA"/>
    <x v="2"/>
    <x v="0"/>
    <x v="3"/>
    <s v="B"/>
  </r>
  <r>
    <n v="355696078972771"/>
    <s v="C6kR5FS0GRYC"/>
    <x v="2"/>
    <x v="1"/>
    <x v="0"/>
    <s v="A"/>
  </r>
  <r>
    <n v="355425077891448"/>
    <s v="NA"/>
    <x v="2"/>
    <x v="1"/>
    <x v="0"/>
    <s v="A"/>
  </r>
  <r>
    <n v="358567077220933"/>
    <s v="NA"/>
    <x v="2"/>
    <x v="1"/>
    <x v="3"/>
    <s v="B"/>
  </r>
  <r>
    <n v="353260072918595"/>
    <s v="NA"/>
    <x v="2"/>
    <x v="1"/>
    <x v="3"/>
    <s v="B"/>
  </r>
  <r>
    <n v="355964077250083"/>
    <s v="NA"/>
    <x v="2"/>
    <x v="1"/>
    <x v="3"/>
    <s v="B"/>
  </r>
  <r>
    <n v="335330070235712"/>
    <s v="F2NQMN3UGRWV"/>
    <x v="3"/>
    <x v="0"/>
    <x v="0"/>
    <s v="A"/>
  </r>
  <r>
    <n v="353329071551762"/>
    <s v="NA"/>
    <x v="3"/>
    <x v="0"/>
    <x v="2"/>
    <s v="D+"/>
  </r>
  <r>
    <n v="355732072168650"/>
    <s v="NA"/>
    <x v="3"/>
    <x v="0"/>
    <x v="1"/>
    <s v="D"/>
  </r>
  <r>
    <n v="355344087157692"/>
    <s v="DN#PTMYJHG6Y"/>
    <x v="4"/>
    <x v="2"/>
    <x v="2"/>
    <s v="D+"/>
  </r>
  <r>
    <n v="359017079302608"/>
    <s v="C6KSK0MFHG6Y"/>
    <x v="4"/>
    <x v="2"/>
    <x v="2"/>
    <s v="D+"/>
  </r>
  <r>
    <n v="355311082019490"/>
    <s v="NA"/>
    <x v="4"/>
    <x v="2"/>
    <x v="3"/>
    <s v="A"/>
  </r>
  <r>
    <n v="355312086702883"/>
    <s v="F4GSLTBBHG73"/>
    <x v="4"/>
    <x v="2"/>
    <x v="0"/>
    <s v="A"/>
  </r>
  <r>
    <n v="355311082069354"/>
    <s v="FFMT20VVHG6Y"/>
    <x v="4"/>
    <x v="2"/>
    <x v="3"/>
    <s v="F"/>
  </r>
  <r>
    <n v="359460588601473"/>
    <s v="FX%Y20ADHG73"/>
    <x v="4"/>
    <x v="2"/>
    <x v="0"/>
    <s v="A"/>
  </r>
  <r>
    <n v="353825081869201"/>
    <s v="DNPSLG1HHG6Y"/>
    <x v="4"/>
    <x v="2"/>
    <x v="2"/>
    <s v="D+"/>
  </r>
  <r>
    <n v="355340086189926"/>
    <s v="F1t829ZBHG6W"/>
    <x v="4"/>
    <x v="3"/>
    <x v="3"/>
    <s v="B"/>
  </r>
  <r>
    <n v="355312084476373"/>
    <s v="NA"/>
    <x v="4"/>
    <x v="3"/>
    <x v="4"/>
    <s v="C"/>
  </r>
  <r>
    <n v="359463082247948"/>
    <s v="F71SXFY7HG71"/>
    <x v="4"/>
    <x v="3"/>
    <x v="4"/>
    <s v="C"/>
  </r>
  <r>
    <n v="355343085034697"/>
    <s v="DNPT20XAHG71"/>
    <x v="4"/>
    <x v="3"/>
    <x v="1"/>
    <s v="D"/>
  </r>
  <r>
    <n v="359463085144159"/>
    <s v="G28WC070HG71"/>
    <x v="4"/>
    <x v="3"/>
    <x v="1"/>
    <s v="D"/>
  </r>
  <r>
    <n v="355308081948299"/>
    <s v="F18sP2QPHG6W"/>
    <x v="4"/>
    <x v="3"/>
    <x v="3"/>
    <s v="B"/>
  </r>
  <r>
    <n v="359163072183042"/>
    <s v="F77SD0V9HG71"/>
    <x v="4"/>
    <x v="3"/>
    <x v="1"/>
    <s v="D"/>
  </r>
  <r>
    <n v="355312081767147"/>
    <s v="DNQSPBK1HG71"/>
    <x v="4"/>
    <x v="3"/>
    <x v="1"/>
    <s v="D"/>
  </r>
  <r>
    <n v="359165079932040"/>
    <s v="F4HSK3UPHG71"/>
    <x v="4"/>
    <x v="3"/>
    <x v="1"/>
    <s v="D"/>
  </r>
  <r>
    <n v="355342080131011"/>
    <m/>
    <x v="4"/>
    <x v="3"/>
    <x v="1"/>
    <s v="D"/>
  </r>
  <r>
    <n v="359462080633059"/>
    <s v="DNPV5FE3HX96"/>
    <x v="4"/>
    <x v="4"/>
    <x v="4"/>
    <s v="D+"/>
  </r>
  <r>
    <n v="355825083382730"/>
    <s v="NA"/>
    <x v="4"/>
    <x v="4"/>
    <x v="2"/>
    <s v="D+"/>
  </r>
  <r>
    <n v="355829082731889"/>
    <s v="NA"/>
    <x v="4"/>
    <x v="4"/>
    <x v="2"/>
    <s v="D+"/>
  </r>
  <r>
    <n v="356077090006642"/>
    <s v="NA"/>
    <x v="5"/>
    <x v="2"/>
    <x v="1"/>
    <s v="D"/>
  </r>
  <r>
    <n v="356695084083481"/>
    <s v="NA"/>
    <x v="5"/>
    <x v="2"/>
    <x v="1"/>
    <s v="D"/>
  </r>
  <r>
    <n v="355838085703548"/>
    <s v="NA"/>
    <x v="5"/>
    <x v="2"/>
    <x v="1"/>
    <s v="D"/>
  </r>
  <r>
    <n v="359176078562399"/>
    <s v="NA"/>
    <x v="5"/>
    <x v="2"/>
    <x v="1"/>
    <s v="D"/>
  </r>
  <r>
    <n v="359470084654088"/>
    <s v="FYQWJ1X7HG02"/>
    <x v="5"/>
    <x v="2"/>
    <x v="1"/>
    <s v="D"/>
  </r>
  <r>
    <n v="356694082347477"/>
    <s v="FCDTW36XHG02"/>
    <x v="5"/>
    <x v="2"/>
    <x v="2"/>
    <s v="D+"/>
  </r>
  <r>
    <n v="356697080389482"/>
    <s v="C39TV0EXHG02"/>
    <x v="5"/>
    <x v="2"/>
    <x v="2"/>
    <s v="D+"/>
  </r>
  <r>
    <n v="355836084128972"/>
    <s v="C39T963YHFXY"/>
    <x v="5"/>
    <x v="2"/>
    <x v="4"/>
    <s v="C"/>
  </r>
  <r>
    <n v="353818088556368"/>
    <s v="C39SVFTHHG02"/>
    <x v="5"/>
    <x v="2"/>
    <x v="1"/>
    <s v="D"/>
  </r>
  <r>
    <n v="355374085040434"/>
    <s v="NA"/>
    <x v="5"/>
    <x v="2"/>
    <x v="1"/>
    <s v="D"/>
  </r>
  <r>
    <n v="353818080727033"/>
    <s v="F2LSR47NHFY5"/>
    <x v="5"/>
    <x v="5"/>
    <x v="3"/>
    <s v="B"/>
  </r>
  <r>
    <n v="353817087022299"/>
    <s v="NA"/>
    <x v="5"/>
    <x v="5"/>
    <x v="0"/>
    <s v="A"/>
  </r>
  <r>
    <n v="356697084163453"/>
    <s v="C39V3AF3HFY0"/>
    <x v="5"/>
    <x v="5"/>
    <x v="0"/>
    <s v="A"/>
  </r>
  <r>
    <n v="356694081722407"/>
    <s v="FCCTW2PTHFY0"/>
    <x v="5"/>
    <x v="5"/>
    <x v="0"/>
    <s v="A"/>
  </r>
  <r>
    <n v="355840085958676"/>
    <s v="NA"/>
    <x v="5"/>
    <x v="5"/>
    <x v="2"/>
    <s v="D+"/>
  </r>
  <r>
    <n v="356696086957516"/>
    <s v="DX3VG81YHG03"/>
    <x v="5"/>
    <x v="5"/>
    <x v="3"/>
    <s v="B"/>
  </r>
  <r>
    <n v="356696087129974"/>
    <s v="F2LV1MWLHG03"/>
    <x v="5"/>
    <x v="5"/>
    <x v="3"/>
    <s v="B"/>
  </r>
  <r>
    <n v="355839084748120"/>
    <s v="NA"/>
    <x v="5"/>
    <x v="5"/>
    <x v="0"/>
    <s v="A"/>
  </r>
  <r>
    <n v="305300090678775"/>
    <s v="Cc7VW3JZJC6F"/>
    <x v="6"/>
    <x v="2"/>
    <x v="3"/>
    <s v="B"/>
  </r>
  <r>
    <n v="305301090447344"/>
    <s v="F4GVTXL0JC6F"/>
    <x v="6"/>
    <x v="2"/>
    <x v="0"/>
    <s v="A"/>
  </r>
  <r>
    <n v="356765080866674"/>
    <s v="NA"/>
    <x v="6"/>
    <x v="2"/>
    <x v="2"/>
    <s v="D+"/>
  </r>
  <r>
    <n v="356766080561083"/>
    <s v="NA"/>
    <x v="6"/>
    <x v="2"/>
    <x v="1"/>
    <s v="D"/>
  </r>
  <r>
    <n v="356699082781187"/>
    <s v="C7CVG8LLJC6Q"/>
    <x v="6"/>
    <x v="2"/>
    <x v="0"/>
    <s v="A"/>
  </r>
  <r>
    <n v="356706083486037"/>
    <s v="NA"/>
    <x v="6"/>
    <x v="2"/>
    <x v="1"/>
    <s v="D"/>
  </r>
  <r>
    <n v="353002099046111"/>
    <s v="NA"/>
    <x v="6"/>
    <x v="6"/>
    <x v="2"/>
    <s v="D+"/>
  </r>
  <r>
    <n v="354889091694933"/>
    <s v="NA"/>
    <x v="6"/>
    <x v="6"/>
    <x v="1"/>
    <s v="D"/>
  </r>
  <r>
    <n v="354898090316760"/>
    <s v="NA"/>
    <x v="6"/>
    <x v="6"/>
    <x v="1"/>
    <s v="D"/>
  </r>
  <r>
    <n v="354893092003797"/>
    <s v="NA"/>
    <x v="6"/>
    <x v="6"/>
    <x v="1"/>
    <s v="D"/>
  </r>
  <r>
    <n v="353002095725437"/>
    <s v="NA"/>
    <x v="6"/>
    <x v="6"/>
    <x v="1"/>
    <s v="D"/>
  </r>
  <r>
    <n v="356699087294913"/>
    <s v="NA"/>
    <x v="6"/>
    <x v="6"/>
    <x v="1"/>
    <s v="D"/>
  </r>
  <r>
    <n v="352999091084183"/>
    <s v="NA"/>
    <x v="6"/>
    <x v="6"/>
    <x v="2"/>
    <s v="D+"/>
  </r>
  <r>
    <n v="354891090876867"/>
    <s v="F4GWK08JJC6N"/>
    <x v="6"/>
    <x v="6"/>
    <x v="1"/>
    <s v="D"/>
  </r>
  <r>
    <n v="352999095016215"/>
    <s v="F4GWC3ZJJC6N"/>
    <x v="6"/>
    <x v="6"/>
    <x v="2"/>
    <s v="D+"/>
  </r>
  <r>
    <n v="356701081379235"/>
    <s v="C8PVC3FGJC6N"/>
    <x v="6"/>
    <x v="6"/>
    <x v="2"/>
    <s v="D+"/>
  </r>
  <r>
    <n v="358870094193766"/>
    <s v="FFMYF4FKJC68"/>
    <x v="6"/>
    <x v="1"/>
    <x v="3"/>
    <s v="B"/>
  </r>
  <r>
    <n v="356766082180296"/>
    <s v="F71VDEDYJC68"/>
    <x v="6"/>
    <x v="1"/>
    <x v="3"/>
    <s v="B"/>
  </r>
  <r>
    <n v="356763082182851"/>
    <s v="NA"/>
    <x v="6"/>
    <x v="1"/>
    <x v="3"/>
    <s v="B"/>
  </r>
  <r>
    <n v="356698084295626"/>
    <s v="C8pVJC8UJC6D"/>
    <x v="6"/>
    <x v="1"/>
    <x v="5"/>
    <s v="A+"/>
  </r>
  <r>
    <n v="356706084438474"/>
    <s v="Fg4VJ3DKJC6D"/>
    <x v="6"/>
    <x v="1"/>
    <x v="0"/>
    <s v="A"/>
  </r>
  <r>
    <n v="354890092596077"/>
    <s v="C8PWV5FKJC6D"/>
    <x v="6"/>
    <x v="1"/>
    <x v="5"/>
    <s v="A+"/>
  </r>
  <r>
    <n v="356699081961558"/>
    <s v="C8pvDGT5JC6D"/>
    <x v="6"/>
    <x v="1"/>
    <x v="1"/>
    <s v="D"/>
  </r>
  <r>
    <n v="356706083856411"/>
    <s v="NA"/>
    <x v="6"/>
    <x v="1"/>
    <x v="2"/>
    <s v="D+"/>
  </r>
  <r>
    <n v="356775081340611"/>
    <s v="FD3V95CGJCM2"/>
    <x v="7"/>
    <x v="6"/>
    <x v="1"/>
    <s v="D"/>
  </r>
  <r>
    <n v="356115092995675"/>
    <s v="DX3X20B0JCLM"/>
    <x v="7"/>
    <x v="6"/>
    <x v="2"/>
    <s v="D+"/>
  </r>
  <r>
    <n v="353011096280094"/>
    <s v="FD2W90AMJCLM"/>
    <x v="7"/>
    <x v="6"/>
    <x v="2"/>
    <s v="D+"/>
  </r>
  <r>
    <n v="353013097473322"/>
    <s v="F17WF3SUJCLM"/>
    <x v="7"/>
    <x v="6"/>
    <x v="2"/>
    <s v="D+"/>
  </r>
  <r>
    <n v="356769083714840"/>
    <s v="NA"/>
    <x v="7"/>
    <x v="6"/>
    <x v="3"/>
    <s v="B"/>
  </r>
  <r>
    <n v="356112092300329"/>
    <s v="F17WPAW2JWLL"/>
    <x v="7"/>
    <x v="4"/>
    <x v="3"/>
    <s v="B"/>
  </r>
  <r>
    <n v="356112090638324"/>
    <s v="F2LWK2Q8JWLK"/>
    <x v="7"/>
    <x v="4"/>
    <x v="0"/>
    <s v="A"/>
  </r>
  <r>
    <n v="356713080528514"/>
    <s v="C39V6HWBJCM0"/>
    <x v="7"/>
    <x v="1"/>
    <x v="2"/>
    <s v="D+"/>
  </r>
  <r>
    <n v="354831095617577"/>
    <s v="F17X40D4JCLR"/>
    <x v="7"/>
    <x v="1"/>
    <x v="2"/>
    <s v="D+"/>
  </r>
  <r>
    <n v="356711087644565"/>
    <s v="F2LVKJX3JCLN"/>
    <x v="7"/>
    <x v="1"/>
    <x v="0"/>
    <s v="A"/>
  </r>
  <r>
    <n v="356111094192577"/>
    <s v="FD2X20R2JCLN"/>
    <x v="7"/>
    <x v="1"/>
    <x v="4"/>
    <s v="C"/>
  </r>
  <r>
    <n v="356710085807604"/>
    <s v="FD2VH0JDJCLN"/>
    <x v="7"/>
    <x v="1"/>
    <x v="0"/>
    <s v="A"/>
  </r>
  <r>
    <n v="354845095672416"/>
    <s v="DNPX5J9MJCL6"/>
    <x v="8"/>
    <x v="6"/>
    <x v="1"/>
    <s v="D"/>
  </r>
  <r>
    <n v="354856093602883"/>
    <s v="F2LWTSXVJCLF"/>
    <x v="8"/>
    <x v="6"/>
    <x v="3"/>
    <s v="B"/>
  </r>
  <r>
    <n v="353050099093906"/>
    <s v="NA"/>
    <x v="8"/>
    <x v="6"/>
    <x v="3"/>
    <s v="B"/>
  </r>
  <r>
    <n v="354840091215260"/>
    <s v="NA"/>
    <x v="8"/>
    <x v="6"/>
    <x v="0"/>
    <s v="A"/>
  </r>
  <r>
    <n v="354849093930123"/>
    <s v="NA"/>
    <x v="8"/>
    <x v="6"/>
    <x v="5"/>
    <s v="A+"/>
  </r>
  <r>
    <n v="353053099141097"/>
    <s v="NA"/>
    <x v="8"/>
    <x v="6"/>
    <x v="2"/>
    <s v="D+"/>
  </r>
  <r>
    <n v="353051098575836"/>
    <s v="NA"/>
    <x v="8"/>
    <x v="6"/>
    <x v="2"/>
    <s v="D+"/>
  </r>
  <r>
    <n v="354852092277769"/>
    <s v="NA"/>
    <x v="8"/>
    <x v="6"/>
    <x v="2"/>
    <s v="D+"/>
  </r>
  <r>
    <n v="354852092174750"/>
    <s v="G6TWK1NPJCLF"/>
    <x v="8"/>
    <x v="6"/>
    <x v="1"/>
    <s v="D+"/>
  </r>
  <r>
    <n v="356720082895049"/>
    <s v="DNQVLAGFJCLF"/>
    <x v="8"/>
    <x v="6"/>
    <x v="2"/>
    <s v="D+"/>
  </r>
  <r>
    <n v="353056090887592"/>
    <s v="C39VV7N9JCLF"/>
    <x v="8"/>
    <x v="6"/>
    <x v="2"/>
    <s v="D+"/>
  </r>
  <r>
    <n v="359408089062527"/>
    <s v="G6YVR2DFJCLH"/>
    <x v="8"/>
    <x v="6"/>
    <x v="3"/>
    <s v="B"/>
  </r>
  <r>
    <n v="354853093357907"/>
    <s v="NA"/>
    <x v="8"/>
    <x v="1"/>
    <x v="3"/>
    <s v="B"/>
  </r>
  <r>
    <n v="356722089763345"/>
    <s v="NA"/>
    <x v="8"/>
    <x v="1"/>
    <x v="1"/>
    <s v="D"/>
  </r>
  <r>
    <n v="354844092437964"/>
    <s v="NA"/>
    <x v="8"/>
    <x v="1"/>
    <x v="1"/>
    <s v="D"/>
  </r>
  <r>
    <n v="353052099143210"/>
    <s v="NA"/>
    <x v="8"/>
    <x v="1"/>
    <x v="2"/>
    <s v="D+"/>
  </r>
  <r>
    <n v="354857091981857"/>
    <s v="NA"/>
    <x v="8"/>
    <x v="1"/>
    <x v="2"/>
    <s v="D+"/>
  </r>
  <r>
    <n v="354848093221954"/>
    <s v="G6TWR0VMJCL7"/>
    <x v="8"/>
    <x v="1"/>
    <x v="1"/>
    <s v="D"/>
  </r>
  <r>
    <n v="356722088305361"/>
    <s v="NA"/>
    <x v="8"/>
    <x v="1"/>
    <x v="2"/>
    <s v="D+"/>
  </r>
  <r>
    <n v="356169093817578"/>
    <s v="NA"/>
    <x v="9"/>
    <x v="6"/>
    <x v="2"/>
    <s v="D+"/>
  </r>
  <r>
    <n v="357204095475833"/>
    <s v="C39XM6VVKPFT"/>
    <x v="9"/>
    <x v="6"/>
    <x v="1"/>
    <s v="D"/>
  </r>
  <r>
    <n v="357272092710890"/>
    <s v="F2NXHDTCKPHJ"/>
    <x v="10"/>
    <x v="2"/>
    <x v="0"/>
    <s v="A"/>
  </r>
  <r>
    <n v="357274096761200"/>
    <s v="F2lXM0QUKPHJ"/>
    <x v="10"/>
    <x v="2"/>
    <x v="1"/>
    <s v="D"/>
  </r>
  <r>
    <n v="357263099911276"/>
    <s v="FFMXTT4JKPHF"/>
    <x v="10"/>
    <x v="2"/>
    <x v="1"/>
    <s v="D"/>
  </r>
  <r>
    <n v="357268091303034"/>
    <s v="F2LXD8DCKPHF"/>
    <x v="10"/>
    <x v="2"/>
    <x v="1"/>
    <s v="D"/>
  </r>
  <r>
    <n v="357273097329934"/>
    <s v="FFWXV5XGKPHF"/>
    <x v="10"/>
    <x v="2"/>
    <x v="1"/>
    <s v="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355310086270109"/>
    <s v="DNPSR27QHG75"/>
    <x v="0"/>
    <x v="0"/>
    <x v="0"/>
  </r>
  <r>
    <n v="355309081619757"/>
    <s v="F72SP4MFHG75"/>
    <x v="0"/>
    <x v="0"/>
    <x v="1"/>
  </r>
  <r>
    <n v="355309081710879"/>
    <s v="NA"/>
    <x v="0"/>
    <x v="0"/>
    <x v="1"/>
  </r>
  <r>
    <n v="359168076124876"/>
    <s v="DNRSGNWGHG75"/>
    <x v="0"/>
    <x v="0"/>
    <x v="1"/>
  </r>
  <r>
    <n v="354913091609087"/>
    <s v="FYNYK002HG75"/>
    <x v="0"/>
    <x v="0"/>
    <x v="0"/>
  </r>
  <r>
    <n v="353822082476839"/>
    <s v="F71SM67UHG75"/>
    <x v="0"/>
    <x v="0"/>
    <x v="2"/>
  </r>
  <r>
    <n v="353823089128282"/>
    <s v="FK1SNMEBHG75"/>
    <x v="0"/>
    <x v="0"/>
    <x v="2"/>
  </r>
  <r>
    <n v="355340084191890"/>
    <s v="DNPT1SHQHG75"/>
    <x v="0"/>
    <x v="0"/>
    <x v="2"/>
  </r>
  <r>
    <n v="355829086709501"/>
    <s v="F71TW22WHG75"/>
    <x v="0"/>
    <x v="0"/>
    <x v="2"/>
  </r>
  <r>
    <n v="355308082338383"/>
    <s v="DNPSQAL4HG75"/>
    <x v="0"/>
    <x v="0"/>
    <x v="2"/>
  </r>
  <r>
    <n v="359162075382767"/>
    <s v="FK1SG7LGHG71"/>
    <x v="0"/>
    <x v="1"/>
    <x v="3"/>
  </r>
  <r>
    <n v="355343085107741"/>
    <s v="NA"/>
    <x v="0"/>
    <x v="1"/>
    <x v="3"/>
  </r>
  <r>
    <n v="355827080449579"/>
    <s v="DNPT595RHG71"/>
    <x v="0"/>
    <x v="1"/>
    <x v="3"/>
  </r>
  <r>
    <n v="359166071681049"/>
    <s v="NA"/>
    <x v="0"/>
    <x v="1"/>
    <x v="3"/>
  </r>
  <r>
    <n v="355342080805127"/>
    <s v="F71SWAMFHG71"/>
    <x v="0"/>
    <x v="1"/>
    <x v="3"/>
  </r>
  <r>
    <n v="359162072055341"/>
    <s v="C76S83YNHG71"/>
    <x v="0"/>
    <x v="1"/>
    <x v="3"/>
  </r>
  <r>
    <n v="359164075810789"/>
    <s v="NA"/>
    <x v="0"/>
    <x v="1"/>
    <x v="3"/>
  </r>
  <r>
    <n v="359165073783209"/>
    <s v="C6KSFA8THG71"/>
    <x v="0"/>
    <x v="1"/>
    <x v="4"/>
  </r>
  <r>
    <n v="355830088309035"/>
    <s v="C6KV25ZBHG71"/>
    <x v="0"/>
    <x v="1"/>
    <x v="1"/>
  </r>
  <r>
    <n v="359170073915868"/>
    <s v="F73SF79EHG71"/>
    <x v="0"/>
    <x v="1"/>
    <x v="0"/>
  </r>
  <r>
    <n v="353823083185080"/>
    <s v="NA"/>
    <x v="0"/>
    <x v="1"/>
    <x v="1"/>
  </r>
  <r>
    <n v="359162074459749"/>
    <s v="F76SFGVEHG71"/>
    <x v="0"/>
    <x v="1"/>
    <x v="1"/>
  </r>
  <r>
    <n v="359461083328030"/>
    <s v="NA"/>
    <x v="0"/>
    <x v="1"/>
    <x v="1"/>
  </r>
  <r>
    <n v="354912090646678"/>
    <s v="NA"/>
    <x v="0"/>
    <x v="1"/>
    <x v="3"/>
  </r>
  <r>
    <n v="355309087596884"/>
    <s v="FK1SW0JKHG71"/>
    <x v="0"/>
    <x v="1"/>
    <x v="4"/>
  </r>
  <r>
    <n v="355833089657097"/>
    <s v="NA"/>
    <x v="0"/>
    <x v="1"/>
    <x v="5"/>
  </r>
  <r>
    <n v="355824080690872"/>
    <s v="FK1SWKE0HG71"/>
    <x v="0"/>
    <x v="1"/>
    <x v="3"/>
  </r>
  <r>
    <n v="353826080017123"/>
    <s v="F4GSKQWTHG71"/>
    <x v="0"/>
    <x v="1"/>
    <x v="1"/>
  </r>
  <r>
    <n v="359463087947450"/>
    <s v="NA"/>
    <x v="0"/>
    <x v="1"/>
    <x v="1"/>
  </r>
  <r>
    <n v="355309080290246"/>
    <s v="F17SPHCYHG71"/>
    <x v="0"/>
    <x v="1"/>
    <x v="4"/>
  </r>
  <r>
    <n v="353820085862203"/>
    <s v="FYQT91VTHFXW"/>
    <x v="1"/>
    <x v="1"/>
    <x v="0"/>
  </r>
  <r>
    <n v="355375088443517"/>
    <s v="FCLT21KFHFXW"/>
    <x v="1"/>
    <x v="1"/>
    <x v="0"/>
  </r>
  <r>
    <n v="353818081613760"/>
    <s v="FCFST6ADHFXW"/>
    <x v="1"/>
    <x v="1"/>
    <x v="1"/>
  </r>
  <r>
    <n v="359175072955427"/>
    <s v="F2LSJD81HFXW"/>
    <x v="1"/>
    <x v="1"/>
    <x v="0"/>
  </r>
  <r>
    <n v="359178074701385"/>
    <s v="F2MSK3X6HFXW"/>
    <x v="1"/>
    <x v="1"/>
    <x v="0"/>
  </r>
  <r>
    <n v="355375087892284"/>
    <s v="NA"/>
    <x v="1"/>
    <x v="1"/>
    <x v="4"/>
  </r>
  <r>
    <n v="356695080078816"/>
    <s v="C39TQJ59HFXW"/>
    <x v="1"/>
    <x v="1"/>
    <x v="4"/>
  </r>
  <r>
    <n v="355835082376443"/>
    <s v="NA"/>
    <x v="1"/>
    <x v="1"/>
    <x v="3"/>
  </r>
  <r>
    <n v="356697083426380"/>
    <s v="C39TXFPBHFXW"/>
    <x v="1"/>
    <x v="1"/>
    <x v="3"/>
  </r>
  <r>
    <n v="353818086799234"/>
    <s v="NA"/>
    <x v="1"/>
    <x v="1"/>
    <x v="4"/>
  </r>
  <r>
    <n v="359468084139498"/>
    <s v="FCCWC3Q3HFXW"/>
    <x v="1"/>
    <x v="1"/>
    <x v="2"/>
  </r>
  <r>
    <n v="355841085645875"/>
    <s v="C39THEC3HFXW"/>
    <x v="1"/>
    <x v="1"/>
    <x v="2"/>
  </r>
  <r>
    <n v="355375084019667"/>
    <s v="FCJT10YAHFXW"/>
    <x v="1"/>
    <x v="1"/>
    <x v="2"/>
  </r>
  <r>
    <n v="359476082102236"/>
    <s v="FYQVH16FHFXW"/>
    <x v="1"/>
    <x v="1"/>
    <x v="2"/>
  </r>
  <r>
    <n v="356696088362335"/>
    <s v="FYQVV0DKHFXW"/>
    <x v="1"/>
    <x v="1"/>
    <x v="1"/>
  </r>
  <r>
    <n v="359179073673351"/>
    <s v="NA"/>
    <x v="1"/>
    <x v="1"/>
    <x v="4"/>
  </r>
  <r>
    <n v="356696084308779"/>
    <s v="NA"/>
    <x v="1"/>
    <x v="1"/>
    <x v="3"/>
  </r>
  <r>
    <n v="355834084389702"/>
    <s v="FCGTC5MJHFXW"/>
    <x v="1"/>
    <x v="1"/>
    <x v="4"/>
  </r>
  <r>
    <n v="353821085453464"/>
    <s v="FCDSV2K0HFXW"/>
    <x v="1"/>
    <x v="1"/>
    <x v="3"/>
  </r>
  <r>
    <n v="359180074086981"/>
    <s v="NA"/>
    <x v="1"/>
    <x v="1"/>
    <x v="1"/>
  </r>
  <r>
    <n v="356696082228243"/>
    <s v="C39TWPU2HFXW"/>
    <x v="1"/>
    <x v="1"/>
    <x v="1"/>
  </r>
  <r>
    <n v="359176071927003"/>
    <s v="C39SHHMBHFXW"/>
    <x v="1"/>
    <x v="1"/>
    <x v="4"/>
  </r>
  <r>
    <n v="353820081196796"/>
    <s v="NA"/>
    <x v="1"/>
    <x v="1"/>
    <x v="1"/>
  </r>
  <r>
    <n v="359472083323665"/>
    <s v="FCDVV1EQHFXW"/>
    <x v="1"/>
    <x v="1"/>
    <x v="1"/>
  </r>
  <r>
    <n v="355836084516705"/>
    <s v="FCFT91R6HFXW"/>
    <x v="1"/>
    <x v="1"/>
    <x v="0"/>
  </r>
  <r>
    <n v="355843088473982"/>
    <s v="C39TQ3GCHFXW"/>
    <x v="1"/>
    <x v="1"/>
    <x v="3"/>
  </r>
  <r>
    <n v="359173076297417"/>
    <s v="C39SN61UHFXW"/>
    <x v="1"/>
    <x v="1"/>
    <x v="1"/>
  </r>
  <r>
    <n v="355839089230785"/>
    <s v="F2LTQ1LAHFXW"/>
    <x v="1"/>
    <x v="1"/>
    <x v="0"/>
  </r>
  <r>
    <n v="359177070907483"/>
    <s v="C39SF98AHFXW"/>
    <x v="1"/>
    <x v="1"/>
    <x v="3"/>
  </r>
  <r>
    <n v="356696080637007"/>
    <s v="NA"/>
    <x v="1"/>
    <x v="1"/>
    <x v="3"/>
  </r>
  <r>
    <n v="356704088467409"/>
    <s v="C7CVR1VSJC6C"/>
    <x v="2"/>
    <x v="2"/>
    <x v="5"/>
  </r>
  <r>
    <n v="356707083847319"/>
    <s v="NA"/>
    <x v="2"/>
    <x v="2"/>
    <x v="0"/>
  </r>
  <r>
    <n v="354889092766656"/>
    <s v="FFNX4KWVJC6C"/>
    <x v="2"/>
    <x v="2"/>
    <x v="5"/>
  </r>
  <r>
    <n v="354894092176708"/>
    <s v="F4JWRTNPJC6C"/>
    <x v="2"/>
    <x v="2"/>
    <x v="0"/>
  </r>
  <r>
    <n v="354890090851326"/>
    <s v="FFMWTE8AJC6C"/>
    <x v="2"/>
    <x v="2"/>
    <x v="1"/>
  </r>
  <r>
    <n v="356704082565323"/>
    <s v="NA"/>
    <x v="2"/>
    <x v="2"/>
    <x v="3"/>
  </r>
  <r>
    <n v="356698083011941"/>
    <s v="C8PVG4BDJC6N"/>
    <x v="2"/>
    <x v="2"/>
    <x v="4"/>
  </r>
  <r>
    <n v="356701080550919"/>
    <s v="C8PV905PJC6N"/>
    <x v="2"/>
    <x v="2"/>
    <x v="4"/>
  </r>
  <r>
    <n v="354897099282908"/>
    <s v="GGLYT023JC6N"/>
    <x v="2"/>
    <x v="2"/>
    <x v="5"/>
  </r>
  <r>
    <n v="354896098573937"/>
    <s v="GGLYK046JC6N"/>
    <x v="2"/>
    <x v="2"/>
    <x v="5"/>
  </r>
  <r>
    <n v="354891091624233"/>
    <s v="C8PWN2DYJWF6"/>
    <x v="2"/>
    <x v="3"/>
    <x v="4"/>
  </r>
  <r>
    <n v="354894090156769"/>
    <s v="C8PWG6XAJWF6"/>
    <x v="2"/>
    <x v="3"/>
    <x v="4"/>
  </r>
  <r>
    <n v="353002096217681"/>
    <s v="NA"/>
    <x v="2"/>
    <x v="3"/>
    <x v="3"/>
  </r>
  <r>
    <n v="352999099660828"/>
    <s v="NA"/>
    <x v="2"/>
    <x v="3"/>
    <x v="3"/>
  </r>
  <r>
    <n v="353002096090724"/>
    <s v="C8PWGVFJJWF6"/>
    <x v="2"/>
    <x v="3"/>
    <x v="4"/>
  </r>
  <r>
    <n v="353002096456636"/>
    <s v="F4GWL1NZJWF6"/>
    <x v="2"/>
    <x v="3"/>
    <x v="2"/>
  </r>
  <r>
    <n v="354894091510071"/>
    <s v="C8PWP021JWF6"/>
    <x v="2"/>
    <x v="3"/>
    <x v="2"/>
  </r>
  <r>
    <n v="353001098895288"/>
    <s v="C8PX31UPJWF6"/>
    <x v="2"/>
    <x v="3"/>
    <x v="2"/>
  </r>
  <r>
    <n v="352999096005894"/>
    <s v="C8PWGN81JWF6"/>
    <x v="2"/>
    <x v="3"/>
    <x v="2"/>
  </r>
  <r>
    <n v="354892091404618"/>
    <s v="C8PWN5KLJWF6"/>
    <x v="2"/>
    <x v="3"/>
    <x v="2"/>
  </r>
  <r>
    <n v="354896091553522"/>
    <s v="C8PWN3MPJWF6"/>
    <x v="2"/>
    <x v="3"/>
    <x v="4"/>
  </r>
  <r>
    <n v="353001096151148"/>
    <s v="C8PWJ8YNJWF6"/>
    <x v="2"/>
    <x v="3"/>
    <x v="3"/>
  </r>
  <r>
    <n v="354894092541042"/>
    <s v="NA"/>
    <x v="2"/>
    <x v="3"/>
    <x v="5"/>
  </r>
  <r>
    <n v="353001099098262"/>
    <s v="C8PX32UTJWF6"/>
    <x v="2"/>
    <x v="3"/>
    <x v="3"/>
  </r>
  <r>
    <n v="354891097926335"/>
    <s v="NA"/>
    <x v="2"/>
    <x v="3"/>
    <x v="5"/>
  </r>
  <r>
    <n v="354889090183938"/>
    <s v="C8PWG97CJWF6"/>
    <x v="2"/>
    <x v="3"/>
    <x v="2"/>
  </r>
  <r>
    <n v="354889090796283"/>
    <s v="F4GWK08SJWF6"/>
    <x v="2"/>
    <x v="3"/>
    <x v="3"/>
  </r>
  <r>
    <n v="354892093411157"/>
    <s v="NA"/>
    <x v="2"/>
    <x v="3"/>
    <x v="1"/>
  </r>
  <r>
    <n v="354892091636045"/>
    <s v="NA"/>
    <x v="2"/>
    <x v="3"/>
    <x v="1"/>
  </r>
  <r>
    <n v="354893091510206"/>
    <s v="F4GWN1QCJWF6"/>
    <x v="2"/>
    <x v="3"/>
    <x v="5"/>
  </r>
  <r>
    <n v="356712086586088"/>
    <s v="FDCVJ2NFJCM1"/>
    <x v="3"/>
    <x v="4"/>
    <x v="2"/>
  </r>
  <r>
    <n v="352979092073617"/>
    <s v="FCRVNCTSJCM1"/>
    <x v="3"/>
    <x v="4"/>
    <x v="2"/>
  </r>
  <r>
    <n v="353009094903089"/>
    <s v="F18WD2TNJCM1"/>
    <x v="3"/>
    <x v="4"/>
    <x v="2"/>
  </r>
  <r>
    <n v="356715087934124"/>
    <s v="FD5VL0XZJCM1"/>
    <x v="3"/>
    <x v="4"/>
    <x v="2"/>
  </r>
  <r>
    <n v="353010091762239"/>
    <s v="FD1W23JYJCM1"/>
    <x v="3"/>
    <x v="4"/>
    <x v="2"/>
  </r>
  <r>
    <n v="356708081011262"/>
    <s v="F2LV9H7DJCLM"/>
    <x v="3"/>
    <x v="2"/>
    <x v="4"/>
  </r>
  <r>
    <n v="356712080621055"/>
    <s v="NA"/>
    <x v="3"/>
    <x v="2"/>
    <x v="4"/>
  </r>
  <r>
    <n v="352980090844637"/>
    <s v="F2LVM9RAJCLM"/>
    <x v="3"/>
    <x v="2"/>
    <x v="5"/>
  </r>
  <r>
    <n v="352983097821814"/>
    <s v="F17W56DYJCLM"/>
    <x v="3"/>
    <x v="2"/>
    <x v="5"/>
  </r>
  <r>
    <n v="353013094763691"/>
    <s v="F17W617SJCLM"/>
    <x v="3"/>
    <x v="2"/>
    <x v="4"/>
  </r>
  <r>
    <n v="352979094541165"/>
    <s v="NA"/>
    <x v="3"/>
    <x v="2"/>
    <x v="3"/>
  </r>
  <r>
    <n v="353013093681217"/>
    <s v="NA"/>
    <x v="3"/>
    <x v="2"/>
    <x v="4"/>
  </r>
  <r>
    <n v="352982097956174"/>
    <s v="NA"/>
    <x v="3"/>
    <x v="2"/>
    <x v="3"/>
  </r>
  <r>
    <n v="356717083048156"/>
    <s v="F2LVD8XGJCLM"/>
    <x v="3"/>
    <x v="2"/>
    <x v="4"/>
  </r>
  <r>
    <n v="353013094656630"/>
    <s v="NA"/>
    <x v="3"/>
    <x v="2"/>
    <x v="4"/>
  </r>
  <r>
    <n v="356712083664243"/>
    <s v="F2LVFHVEJCLM"/>
    <x v="3"/>
    <x v="2"/>
    <x v="1"/>
  </r>
  <r>
    <n v="352983090606808"/>
    <s v="F2LVLMKXJCLM"/>
    <x v="3"/>
    <x v="2"/>
    <x v="3"/>
  </r>
  <r>
    <n v="352981098354710"/>
    <s v="F17W5AFDJCLM"/>
    <x v="3"/>
    <x v="2"/>
    <x v="1"/>
  </r>
  <r>
    <n v="352979096041370"/>
    <s v="NA"/>
    <x v="3"/>
    <x v="2"/>
    <x v="3"/>
  </r>
  <r>
    <n v="356114092795094"/>
    <s v="F17WQ66LJCLM"/>
    <x v="3"/>
    <x v="2"/>
    <x v="3"/>
  </r>
  <r>
    <n v="356710081323960"/>
    <s v="NA"/>
    <x v="3"/>
    <x v="2"/>
    <x v="3"/>
  </r>
  <r>
    <n v="356708084084779"/>
    <s v="F2MVF9VTJCLM"/>
    <x v="3"/>
    <x v="2"/>
    <x v="4"/>
  </r>
  <r>
    <n v="356712081299604"/>
    <s v="F17V90NHJCLM"/>
    <x v="3"/>
    <x v="2"/>
    <x v="5"/>
  </r>
  <r>
    <n v="356715080744942"/>
    <s v="F2LV84ZKJCLM"/>
    <x v="3"/>
    <x v="2"/>
    <x v="0"/>
  </r>
  <r>
    <n v="356713084033453"/>
    <s v="NA"/>
    <x v="3"/>
    <x v="2"/>
    <x v="5"/>
  </r>
  <r>
    <n v="356117094143452"/>
    <s v="F2LX3105JWLL"/>
    <x v="3"/>
    <x v="3"/>
    <x v="2"/>
  </r>
  <r>
    <n v="358692091243636"/>
    <s v="GHJYT079JWLL"/>
    <x v="3"/>
    <x v="3"/>
    <x v="2"/>
  </r>
  <r>
    <n v="356110092792156"/>
    <s v="F17WPA6JJWLL"/>
    <x v="3"/>
    <x v="3"/>
    <x v="0"/>
  </r>
  <r>
    <n v="356118090113069"/>
    <s v="F2LWH6NWJWLL"/>
    <x v="3"/>
    <x v="3"/>
    <x v="1"/>
  </r>
  <r>
    <n v="353009098303914"/>
    <s v="F2MWF31EJWLL"/>
    <x v="3"/>
    <x v="3"/>
    <x v="0"/>
  </r>
  <r>
    <n v="354839093249780"/>
    <s v="G6TWTR70JCL6"/>
    <x v="4"/>
    <x v="2"/>
    <x v="0"/>
  </r>
  <r>
    <n v="354856093658646"/>
    <s v="FK1WTCY0JCL6"/>
    <x v="4"/>
    <x v="2"/>
    <x v="3"/>
  </r>
  <r>
    <n v="356721084028712"/>
    <s v="DNRVM5R7JCL6"/>
    <x v="4"/>
    <x v="2"/>
    <x v="4"/>
  </r>
  <r>
    <n v="356719089713759"/>
    <s v="G6VVT0XRJCL6"/>
    <x v="4"/>
    <x v="2"/>
    <x v="0"/>
  </r>
  <r>
    <n v="356726080062938"/>
    <s v="NA"/>
    <x v="4"/>
    <x v="2"/>
    <x v="0"/>
  </r>
  <r>
    <n v="353057098925590"/>
    <s v="F18W26KEJCLF"/>
    <x v="4"/>
    <x v="2"/>
    <x v="3"/>
  </r>
  <r>
    <n v="353050098718545"/>
    <s v="NA"/>
    <x v="4"/>
    <x v="2"/>
    <x v="0"/>
  </r>
  <r>
    <n v="354848093985665"/>
    <s v="FK1WVJLCJCLF"/>
    <x v="4"/>
    <x v="2"/>
    <x v="1"/>
  </r>
  <r>
    <n v="354842094364145"/>
    <s v="G6VX1268JCLF"/>
    <x v="4"/>
    <x v="2"/>
    <x v="0"/>
  </r>
  <r>
    <n v="353058098071054"/>
    <s v="NA"/>
    <x v="4"/>
    <x v="2"/>
    <x v="0"/>
  </r>
  <r>
    <n v="356727080285107"/>
    <s v="C39VHYC2JCLF"/>
    <x v="4"/>
    <x v="2"/>
    <x v="5"/>
  </r>
  <r>
    <n v="353058097775051"/>
    <s v="G0NW1SGQJCLF"/>
    <x v="4"/>
    <x v="2"/>
    <x v="4"/>
  </r>
  <r>
    <n v="354844095875715"/>
    <s v="DNQX51TMJCLF"/>
    <x v="4"/>
    <x v="2"/>
    <x v="3"/>
  </r>
  <r>
    <n v="354845091761122"/>
    <s v="NA"/>
    <x v="4"/>
    <x v="2"/>
    <x v="4"/>
  </r>
  <r>
    <n v="356721082900110"/>
    <s v="NA"/>
    <x v="4"/>
    <x v="2"/>
    <x v="4"/>
  </r>
  <r>
    <n v="353057099100623"/>
    <s v="NA"/>
    <x v="4"/>
    <x v="2"/>
    <x v="3"/>
  </r>
  <r>
    <n v="354843090622726"/>
    <s v="NA"/>
    <x v="4"/>
    <x v="2"/>
    <x v="4"/>
  </r>
  <r>
    <n v="356725083626434"/>
    <s v="G6VVNC8ZJCLF"/>
    <x v="4"/>
    <x v="2"/>
    <x v="1"/>
  </r>
  <r>
    <n v="356727082558238"/>
    <s v="NA"/>
    <x v="4"/>
    <x v="2"/>
    <x v="4"/>
  </r>
  <r>
    <n v="356723083433034"/>
    <s v="NA"/>
    <x v="4"/>
    <x v="2"/>
    <x v="3"/>
  </r>
  <r>
    <n v="353058093863562"/>
    <s v="NA"/>
    <x v="4"/>
    <x v="2"/>
    <x v="4"/>
  </r>
  <r>
    <n v="356725087695971"/>
    <s v="F2NVQCB7JCL6"/>
    <x v="4"/>
    <x v="2"/>
    <x v="4"/>
  </r>
  <r>
    <n v="356727080032731"/>
    <s v="NA"/>
    <x v="4"/>
    <x v="2"/>
    <x v="1"/>
  </r>
  <r>
    <n v="353056099110269"/>
    <s v="FK2W20F3JCL6"/>
    <x v="4"/>
    <x v="2"/>
    <x v="3"/>
  </r>
  <r>
    <n v="356723088279077"/>
    <s v="NA"/>
    <x v="4"/>
    <x v="2"/>
    <x v="3"/>
  </r>
  <r>
    <n v="353054098371917"/>
    <s v="G0NW2CG4JCL7"/>
    <x v="4"/>
    <x v="5"/>
    <x v="2"/>
  </r>
  <r>
    <n v="356723089072075"/>
    <s v="F2NVR4NZJCL7"/>
    <x v="4"/>
    <x v="5"/>
    <x v="2"/>
  </r>
  <r>
    <n v="354839095556513"/>
    <s v="GHLXG1CVJCL7"/>
    <x v="4"/>
    <x v="5"/>
    <x v="2"/>
  </r>
  <r>
    <n v="356725084651068"/>
    <s v="F17VPE33JCL7"/>
    <x v="4"/>
    <x v="5"/>
    <x v="2"/>
  </r>
  <r>
    <n v="354841093144383"/>
    <s v="F17WR361JCL7"/>
    <x v="4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Device Model" colHeaderCaption="">
  <location ref="B2:I35" firstHeaderRow="1" firstDataRow="2" firstDataCol="1"/>
  <pivotFields count="6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m="1" x="11"/>
        <item x="9"/>
        <item x="10"/>
        <item t="default"/>
      </items>
    </pivotField>
    <pivotField axis="axisRow" showAll="0">
      <items count="9">
        <item x="2"/>
        <item x="0"/>
        <item m="1" x="7"/>
        <item x="3"/>
        <item x="4"/>
        <item x="5"/>
        <item x="1"/>
        <item x="6"/>
        <item t="default"/>
      </items>
    </pivotField>
    <pivotField axis="axisCol" showAll="0">
      <items count="8">
        <item x="5"/>
        <item x="0"/>
        <item x="3"/>
        <item x="4"/>
        <item x="2"/>
        <item x="1"/>
        <item m="1" x="6"/>
        <item t="default"/>
      </items>
    </pivotField>
    <pivotField showAll="0"/>
  </pivotFields>
  <rowFields count="2">
    <field x="2"/>
    <field x="3"/>
  </rowFields>
  <rowItems count="32">
    <i>
      <x/>
    </i>
    <i r="1">
      <x v="1"/>
    </i>
    <i>
      <x v="1"/>
    </i>
    <i r="1">
      <x v="1"/>
    </i>
    <i>
      <x v="2"/>
    </i>
    <i r="1">
      <x v="1"/>
    </i>
    <i r="1">
      <x v="6"/>
    </i>
    <i>
      <x v="3"/>
    </i>
    <i r="1">
      <x v="1"/>
    </i>
    <i>
      <x v="4"/>
    </i>
    <i r="1">
      <x/>
    </i>
    <i r="1">
      <x v="3"/>
    </i>
    <i r="1">
      <x v="4"/>
    </i>
    <i>
      <x v="5"/>
    </i>
    <i r="1">
      <x/>
    </i>
    <i r="1">
      <x v="5"/>
    </i>
    <i>
      <x v="6"/>
    </i>
    <i r="1">
      <x/>
    </i>
    <i r="1">
      <x v="6"/>
    </i>
    <i r="1">
      <x v="7"/>
    </i>
    <i>
      <x v="7"/>
    </i>
    <i r="1">
      <x v="4"/>
    </i>
    <i r="1">
      <x v="6"/>
    </i>
    <i r="1">
      <x v="7"/>
    </i>
    <i>
      <x v="8"/>
    </i>
    <i r="1">
      <x v="6"/>
    </i>
    <i r="1">
      <x v="7"/>
    </i>
    <i>
      <x v="10"/>
    </i>
    <i r="1">
      <x v="7"/>
    </i>
    <i>
      <x v="11"/>
    </i>
    <i r="1">
      <x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VZW GRR Grade Summary" fld="0" subtotal="count" baseField="2" baseItem="0"/>
  </dataFields>
  <formats count="35"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2" count="1" selected="0">
            <x v="9"/>
          </reference>
          <reference field="3" count="3">
            <x v="0"/>
            <x v="6"/>
            <x v="7"/>
          </reference>
        </references>
      </pivotArea>
    </format>
    <format dxfId="37">
      <pivotArea dataOnly="0" labelOnly="1" fieldPosition="0">
        <references count="2">
          <reference field="2" count="1" selected="0">
            <x v="0"/>
          </reference>
          <reference field="3" count="3">
            <x v="0"/>
            <x v="1"/>
            <x v="6"/>
          </reference>
        </references>
      </pivotArea>
    </format>
    <format dxfId="36">
      <pivotArea dataOnly="0" labelOnly="1" fieldPosition="0">
        <references count="2">
          <reference field="2" count="1" selected="0">
            <x v="2"/>
          </reference>
          <reference field="3" count="4">
            <x v="0"/>
            <x v="1"/>
            <x v="5"/>
            <x v="6"/>
          </reference>
        </references>
      </pivotArea>
    </format>
    <format dxfId="35">
      <pivotArea dataOnly="0" labelOnly="1" fieldPosition="0">
        <references count="2">
          <reference field="2" count="1" selected="0">
            <x v="3"/>
          </reference>
          <reference field="3" count="4">
            <x v="0"/>
            <x v="1"/>
            <x v="5"/>
            <x v="6"/>
          </reference>
        </references>
      </pivotArea>
    </format>
    <format dxfId="34">
      <pivotArea dataOnly="0" labelOnly="1" fieldPosition="0">
        <references count="2">
          <reference field="2" count="1" selected="0">
            <x v="4"/>
          </reference>
          <reference field="3" count="6">
            <x v="0"/>
            <x v="2"/>
            <x v="3"/>
            <x v="4"/>
            <x v="5"/>
            <x v="6"/>
          </reference>
        </references>
      </pivotArea>
    </format>
    <format dxfId="33">
      <pivotArea dataOnly="0" labelOnly="1" fieldPosition="0">
        <references count="2">
          <reference field="2" count="1" selected="0">
            <x v="5"/>
          </reference>
          <reference field="3" count="5">
            <x v="0"/>
            <x v="3"/>
            <x v="4"/>
            <x v="5"/>
            <x v="6"/>
          </reference>
        </references>
      </pivotArea>
    </format>
    <format dxfId="32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4"/>
            <x v="6"/>
            <x v="7"/>
          </reference>
        </references>
      </pivotArea>
    </format>
    <format dxfId="31">
      <pivotArea dataOnly="0" labelOnly="1" fieldPosition="0">
        <references count="2">
          <reference field="2" count="1" selected="0">
            <x v="7"/>
          </reference>
          <reference field="3" count="4">
            <x v="0"/>
            <x v="4"/>
            <x v="6"/>
            <x v="7"/>
          </reference>
        </references>
      </pivotArea>
    </format>
    <format dxfId="30">
      <pivotArea dataOnly="0" labelOnly="1" fieldPosition="0">
        <references count="2">
          <reference field="2" count="1" selected="0">
            <x v="8"/>
          </reference>
          <reference field="3" count="3">
            <x v="4"/>
            <x v="6"/>
            <x v="7"/>
          </reference>
        </references>
      </pivotArea>
    </format>
    <format dxfId="29">
      <pivotArea dataOnly="0" labelOnly="1" fieldPosition="0">
        <references count="2">
          <reference field="2" count="1" selected="0">
            <x v="11"/>
          </reference>
          <reference field="3" count="2">
            <x v="0"/>
            <x v="5"/>
          </reference>
        </references>
      </pivotArea>
    </format>
    <format dxfId="28">
      <pivotArea dataOnly="0" labelOnly="1" grandCol="1" outline="0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9">
      <pivotArea dataOnly="0" labelOnly="1" fieldPosition="0">
        <references count="2">
          <reference field="2" count="1" selected="0">
            <x v="2"/>
          </reference>
          <reference field="3" count="2">
            <x v="1"/>
            <x v="6"/>
          </reference>
        </references>
      </pivotArea>
    </format>
    <format dxfId="18">
      <pivotArea dataOnly="0" labelOnly="1" fieldPosition="0">
        <references count="2">
          <reference field="2" count="1" selected="0">
            <x v="3"/>
          </reference>
          <reference field="3" count="1">
            <x v="1"/>
          </reference>
        </references>
      </pivotArea>
    </format>
    <format dxfId="17">
      <pivotArea dataOnly="0" labelOnly="1" fieldPosition="0">
        <references count="2">
          <reference field="2" count="1" selected="0">
            <x v="4"/>
          </reference>
          <reference field="3" count="3">
            <x v="0"/>
            <x v="3"/>
            <x v="4"/>
          </reference>
        </references>
      </pivotArea>
    </format>
    <format dxfId="16">
      <pivotArea dataOnly="0" labelOnly="1" fieldPosition="0">
        <references count="2">
          <reference field="2" count="1" selected="0">
            <x v="5"/>
          </reference>
          <reference field="3" count="2">
            <x v="0"/>
            <x v="5"/>
          </reference>
        </references>
      </pivotArea>
    </format>
    <format dxfId="15">
      <pivotArea dataOnly="0" labelOnly="1" fieldPosition="0">
        <references count="2">
          <reference field="2" count="1" selected="0">
            <x v="6"/>
          </reference>
          <reference field="3" count="3">
            <x v="0"/>
            <x v="6"/>
            <x v="7"/>
          </reference>
        </references>
      </pivotArea>
    </format>
    <format dxfId="14">
      <pivotArea dataOnly="0" labelOnly="1" fieldPosition="0">
        <references count="2">
          <reference field="2" count="1" selected="0">
            <x v="7"/>
          </reference>
          <reference field="3" count="3">
            <x v="4"/>
            <x v="6"/>
            <x v="7"/>
          </reference>
        </references>
      </pivotArea>
    </format>
    <format dxfId="13">
      <pivotArea dataOnly="0" labelOnly="1" fieldPosition="0">
        <references count="2">
          <reference field="2" count="1" selected="0">
            <x v="8"/>
          </reference>
          <reference field="3" count="2">
            <x v="6"/>
            <x v="7"/>
          </reference>
        </references>
      </pivotArea>
    </format>
    <format dxfId="12">
      <pivotArea dataOnly="0" labelOnly="1" fieldPosition="0">
        <references count="2">
          <reference field="2" count="1" selected="0">
            <x v="10"/>
          </reference>
          <reference field="3" count="1">
            <x v="7"/>
          </reference>
        </references>
      </pivotArea>
    </format>
    <format dxfId="11">
      <pivotArea dataOnly="0" labelOnly="1" fieldPosition="0">
        <references count="2">
          <reference field="2" count="1" selected="0">
            <x v="11"/>
          </reference>
          <reference field="3" count="1">
            <x v="0"/>
          </reference>
        </references>
      </pivotArea>
    </format>
    <format dxfId="10">
      <pivotArea dataOnly="0" labelOnly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Device Model" colHeaderCaption="">
  <location ref="B37:I54" firstHeaderRow="1" firstDataRow="2" firstDataCol="1"/>
  <pivotFields count="5">
    <pivotField dataField="1" numFmtI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0"/>
        <item x="1"/>
        <item x="3"/>
        <item x="5"/>
        <item x="2"/>
        <item t="default"/>
      </items>
    </pivotField>
    <pivotField axis="axisCol" showAll="0">
      <items count="9">
        <item x="5"/>
        <item m="1" x="6"/>
        <item m="1" x="7"/>
        <item x="3"/>
        <item x="4"/>
        <item x="1"/>
        <item x="0"/>
        <item x="2"/>
        <item t="default"/>
      </items>
    </pivotField>
  </pivotFields>
  <rowFields count="2">
    <field x="2"/>
    <field x="3"/>
  </rowFields>
  <rowItems count="16">
    <i>
      <x/>
    </i>
    <i r="1">
      <x v="1"/>
    </i>
    <i r="1">
      <x v="2"/>
    </i>
    <i>
      <x v="1"/>
    </i>
    <i r="1">
      <x v="2"/>
    </i>
    <i>
      <x v="2"/>
    </i>
    <i r="1">
      <x v="3"/>
    </i>
    <i r="1">
      <x v="5"/>
    </i>
    <i>
      <x v="3"/>
    </i>
    <i r="1">
      <x/>
    </i>
    <i r="1">
      <x v="3"/>
    </i>
    <i r="1">
      <x v="5"/>
    </i>
    <i>
      <x v="4"/>
    </i>
    <i r="1">
      <x v="4"/>
    </i>
    <i r="1">
      <x v="5"/>
    </i>
    <i t="grand">
      <x/>
    </i>
  </rowItems>
  <colFields count="1">
    <field x="4"/>
  </colFields>
  <colItems count="7">
    <i>
      <x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MEI" fld="0" subtotal="count" baseField="3" baseItem="1"/>
  </dataFields>
  <formats count="14"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4" count="0"/>
        </references>
      </pivotArea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48">
      <pivotArea dataOnly="0" labelOnly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47">
      <pivotArea dataOnly="0" labelOnly="1" fieldPosition="0">
        <references count="2">
          <reference field="2" count="1" selected="0">
            <x v="2"/>
          </reference>
          <reference field="3" count="2">
            <x v="3"/>
            <x v="5"/>
          </reference>
        </references>
      </pivotArea>
    </format>
    <format dxfId="46">
      <pivotArea dataOnly="0" labelOnly="1" fieldPosition="0">
        <references count="2">
          <reference field="2" count="1" selected="0">
            <x v="3"/>
          </reference>
          <reference field="3" count="3">
            <x v="0"/>
            <x v="3"/>
            <x v="5"/>
          </reference>
        </references>
      </pivotArea>
    </format>
    <format dxfId="45">
      <pivotArea dataOnly="0" labelOnly="1" fieldPosition="0">
        <references count="2">
          <reference field="2" count="1" selected="0">
            <x v="4"/>
          </reference>
          <reference field="3" count="2">
            <x v="4"/>
            <x v="5"/>
          </reference>
        </references>
      </pivotArea>
    </format>
    <format dxfId="44">
      <pivotArea dataOnly="0" labelOnly="1" fieldPosition="0">
        <references count="1">
          <reference field="4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T54"/>
  <sheetViews>
    <sheetView zoomScale="85" zoomScaleNormal="85" workbookViewId="0">
      <selection activeCell="R32" sqref="R32"/>
    </sheetView>
  </sheetViews>
  <sheetFormatPr defaultRowHeight="15" x14ac:dyDescent="0.25"/>
  <cols>
    <col min="1" max="1" width="3.85546875" customWidth="1"/>
    <col min="2" max="2" width="18" bestFit="1" customWidth="1"/>
    <col min="3" max="9" width="6.42578125" customWidth="1"/>
    <col min="10" max="10" width="3.42578125" customWidth="1"/>
    <col min="11" max="11" width="14.5703125" bestFit="1" customWidth="1"/>
    <col min="12" max="12" width="11.42578125" bestFit="1" customWidth="1"/>
    <col min="13" max="13" width="11.85546875" bestFit="1" customWidth="1"/>
    <col min="14" max="14" width="11.85546875" customWidth="1"/>
    <col min="15" max="15" width="11" customWidth="1"/>
    <col min="16" max="16" width="9.28515625" customWidth="1"/>
    <col min="17" max="17" width="8.5703125" customWidth="1"/>
    <col min="18" max="18" width="9.28515625" customWidth="1"/>
    <col min="19" max="19" width="11.42578125" customWidth="1"/>
  </cols>
  <sheetData>
    <row r="2" spans="2:20" ht="15" customHeight="1" x14ac:dyDescent="0.25">
      <c r="B2" s="26" t="s">
        <v>213</v>
      </c>
      <c r="C2" s="26" t="s">
        <v>201</v>
      </c>
      <c r="K2" s="95" t="s">
        <v>1</v>
      </c>
      <c r="L2" s="95" t="s">
        <v>2</v>
      </c>
      <c r="M2" s="96" t="s">
        <v>204</v>
      </c>
      <c r="N2" s="95" t="s">
        <v>205</v>
      </c>
      <c r="O2" s="95" t="s">
        <v>231</v>
      </c>
      <c r="P2" s="96" t="s">
        <v>212</v>
      </c>
      <c r="Q2" s="95" t="s">
        <v>206</v>
      </c>
      <c r="R2" s="95" t="s">
        <v>231</v>
      </c>
      <c r="S2" s="95" t="s">
        <v>232</v>
      </c>
      <c r="T2" s="95" t="s">
        <v>211</v>
      </c>
    </row>
    <row r="3" spans="2:20" x14ac:dyDescent="0.25">
      <c r="B3" s="30" t="s">
        <v>210</v>
      </c>
      <c r="C3" s="47" t="s">
        <v>134</v>
      </c>
      <c r="D3" s="48" t="s">
        <v>132</v>
      </c>
      <c r="E3" s="48" t="s">
        <v>133</v>
      </c>
      <c r="F3" s="48" t="s">
        <v>136</v>
      </c>
      <c r="G3" s="48" t="s">
        <v>131</v>
      </c>
      <c r="H3" s="48" t="s">
        <v>135</v>
      </c>
      <c r="I3" s="15" t="s">
        <v>202</v>
      </c>
      <c r="K3" s="95"/>
      <c r="L3" s="95"/>
      <c r="M3" s="97"/>
      <c r="N3" s="95"/>
      <c r="O3" s="95"/>
      <c r="P3" s="97"/>
      <c r="Q3" s="95"/>
      <c r="R3" s="95"/>
      <c r="S3" s="95"/>
      <c r="T3" s="95"/>
    </row>
    <row r="4" spans="2:20" x14ac:dyDescent="0.25">
      <c r="B4" s="28" t="s">
        <v>7</v>
      </c>
      <c r="C4" s="27"/>
      <c r="D4" s="27">
        <v>1</v>
      </c>
      <c r="E4" s="27"/>
      <c r="F4" s="27"/>
      <c r="G4" s="27"/>
      <c r="H4" s="27">
        <v>1</v>
      </c>
      <c r="I4" s="27">
        <v>2</v>
      </c>
      <c r="K4" s="41" t="s">
        <v>7</v>
      </c>
      <c r="L4" s="41" t="s">
        <v>9</v>
      </c>
      <c r="M4" s="33" t="s">
        <v>203</v>
      </c>
      <c r="N4" s="15">
        <f>GETPIVOTDATA("IMEI",$B$2,"Model","iPhone 6","Color","Gray")</f>
        <v>2</v>
      </c>
      <c r="O4" s="33" t="s">
        <v>203</v>
      </c>
      <c r="P4" s="40"/>
      <c r="Q4" s="40"/>
      <c r="R4" s="40"/>
      <c r="S4" s="33" t="s">
        <v>203</v>
      </c>
      <c r="T4" s="33">
        <f t="shared" ref="T4:T9" si="0">IF(S4="Yes",N4,0)</f>
        <v>2</v>
      </c>
    </row>
    <row r="5" spans="2:20" x14ac:dyDescent="0.25">
      <c r="B5" s="29" t="s">
        <v>9</v>
      </c>
      <c r="C5" s="27"/>
      <c r="D5" s="27">
        <v>1</v>
      </c>
      <c r="E5" s="27"/>
      <c r="F5" s="27"/>
      <c r="G5" s="27"/>
      <c r="H5" s="27">
        <v>1</v>
      </c>
      <c r="I5" s="27">
        <v>2</v>
      </c>
      <c r="K5" s="41" t="s">
        <v>209</v>
      </c>
      <c r="L5" s="41" t="s">
        <v>9</v>
      </c>
      <c r="M5" s="33" t="s">
        <v>203</v>
      </c>
      <c r="N5" s="15">
        <f>GETPIVOTDATA("IMEI",$B$2,"Model","iPhone 6 Plus","Color","Gray")</f>
        <v>2</v>
      </c>
      <c r="O5" s="33" t="s">
        <v>203</v>
      </c>
      <c r="P5" s="40"/>
      <c r="Q5" s="40"/>
      <c r="R5" s="40"/>
      <c r="S5" s="33" t="s">
        <v>203</v>
      </c>
      <c r="T5" s="33">
        <f t="shared" si="0"/>
        <v>2</v>
      </c>
    </row>
    <row r="6" spans="2:20" x14ac:dyDescent="0.25">
      <c r="B6" s="28" t="s">
        <v>209</v>
      </c>
      <c r="C6" s="27"/>
      <c r="D6" s="27"/>
      <c r="E6" s="27"/>
      <c r="F6" s="27"/>
      <c r="G6" s="27">
        <v>2</v>
      </c>
      <c r="H6" s="27"/>
      <c r="I6" s="27">
        <v>2</v>
      </c>
      <c r="K6" s="41" t="s">
        <v>11</v>
      </c>
      <c r="L6" s="41" t="s">
        <v>9</v>
      </c>
      <c r="M6" s="33" t="s">
        <v>203</v>
      </c>
      <c r="N6" s="15">
        <f>GETPIVOTDATA("IMEI",$B$2,"Model","iPhone 6S","Color","Gray")</f>
        <v>5</v>
      </c>
      <c r="O6" s="33" t="s">
        <v>203</v>
      </c>
      <c r="P6" s="40"/>
      <c r="Q6" s="40"/>
      <c r="R6" s="40"/>
      <c r="S6" s="33" t="s">
        <v>203</v>
      </c>
      <c r="T6" s="33">
        <f t="shared" si="0"/>
        <v>5</v>
      </c>
    </row>
    <row r="7" spans="2:20" x14ac:dyDescent="0.25">
      <c r="B7" s="46" t="s">
        <v>9</v>
      </c>
      <c r="C7" s="27"/>
      <c r="D7" s="27"/>
      <c r="E7" s="27"/>
      <c r="F7" s="27"/>
      <c r="G7" s="27">
        <v>2</v>
      </c>
      <c r="H7" s="27"/>
      <c r="I7" s="27">
        <v>2</v>
      </c>
      <c r="K7" s="41" t="s">
        <v>11</v>
      </c>
      <c r="L7" s="41" t="s">
        <v>10</v>
      </c>
      <c r="M7" s="61" t="s">
        <v>203</v>
      </c>
      <c r="N7" s="15">
        <f>GETPIVOTDATA("IMEI",$B$2,"Model","iPhone 6S","Color","Silver")</f>
        <v>5</v>
      </c>
      <c r="O7" s="33" t="s">
        <v>203</v>
      </c>
      <c r="P7" s="40"/>
      <c r="Q7" s="40"/>
      <c r="R7" s="40"/>
      <c r="S7" s="33" t="s">
        <v>203</v>
      </c>
      <c r="T7" s="33">
        <f t="shared" si="0"/>
        <v>5</v>
      </c>
    </row>
    <row r="8" spans="2:20" x14ac:dyDescent="0.25">
      <c r="B8" s="28" t="s">
        <v>11</v>
      </c>
      <c r="C8" s="27"/>
      <c r="D8" s="27">
        <v>2</v>
      </c>
      <c r="E8" s="27">
        <v>4</v>
      </c>
      <c r="F8" s="27"/>
      <c r="G8" s="27">
        <v>4</v>
      </c>
      <c r="H8" s="27"/>
      <c r="I8" s="27">
        <v>10</v>
      </c>
      <c r="K8" s="41" t="s">
        <v>13</v>
      </c>
      <c r="L8" s="41" t="s">
        <v>9</v>
      </c>
      <c r="M8" s="61" t="s">
        <v>203</v>
      </c>
      <c r="N8" s="15">
        <f>GETPIVOTDATA("IMEI",$B$2,"Model","iPhone 6S Plus","Color","Gray")</f>
        <v>3</v>
      </c>
      <c r="O8" s="33" t="s">
        <v>203</v>
      </c>
      <c r="P8" s="40"/>
      <c r="Q8" s="40"/>
      <c r="R8" s="40"/>
      <c r="S8" s="33" t="s">
        <v>203</v>
      </c>
      <c r="T8" s="33">
        <f t="shared" si="0"/>
        <v>3</v>
      </c>
    </row>
    <row r="9" spans="2:20" x14ac:dyDescent="0.25">
      <c r="B9" s="29" t="s">
        <v>9</v>
      </c>
      <c r="C9" s="27"/>
      <c r="D9" s="27"/>
      <c r="E9" s="27">
        <v>1</v>
      </c>
      <c r="F9" s="27"/>
      <c r="G9" s="27">
        <v>4</v>
      </c>
      <c r="H9" s="27"/>
      <c r="I9" s="27">
        <v>5</v>
      </c>
      <c r="K9" s="41" t="s">
        <v>14</v>
      </c>
      <c r="L9" s="41" t="s">
        <v>8</v>
      </c>
      <c r="M9" s="61" t="s">
        <v>203</v>
      </c>
      <c r="N9" s="15">
        <f>GETPIVOTDATA("IMEI",$B$2,"Model","iPhone 7","Color","Gold")</f>
        <v>7</v>
      </c>
      <c r="O9" s="33" t="s">
        <v>203</v>
      </c>
      <c r="P9" s="40"/>
      <c r="Q9" s="40"/>
      <c r="R9" s="40"/>
      <c r="S9" s="33" t="s">
        <v>203</v>
      </c>
      <c r="T9" s="33">
        <f t="shared" si="0"/>
        <v>7</v>
      </c>
    </row>
    <row r="10" spans="2:20" x14ac:dyDescent="0.25">
      <c r="B10" s="29" t="s">
        <v>10</v>
      </c>
      <c r="C10" s="27"/>
      <c r="D10" s="27">
        <v>2</v>
      </c>
      <c r="E10" s="27">
        <v>3</v>
      </c>
      <c r="F10" s="27"/>
      <c r="G10" s="27"/>
      <c r="H10" s="27"/>
      <c r="I10" s="27">
        <v>5</v>
      </c>
      <c r="K10" s="41" t="s">
        <v>14</v>
      </c>
      <c r="L10" s="41" t="s">
        <v>15</v>
      </c>
      <c r="M10" s="40"/>
      <c r="N10" s="40"/>
      <c r="O10" s="40"/>
      <c r="P10" s="61" t="s">
        <v>203</v>
      </c>
      <c r="Q10" s="15">
        <f>GETPIVOTDATA("IMEI",$B$37,"Model","iPhone 7","Color","JetBlack")</f>
        <v>10</v>
      </c>
      <c r="R10" s="64" t="s">
        <v>203</v>
      </c>
      <c r="S10" s="33" t="s">
        <v>203</v>
      </c>
      <c r="T10" s="34">
        <f>IF(S10="Yes",Q10,0)</f>
        <v>10</v>
      </c>
    </row>
    <row r="11" spans="2:20" x14ac:dyDescent="0.25">
      <c r="B11" s="28" t="s">
        <v>13</v>
      </c>
      <c r="C11" s="27"/>
      <c r="D11" s="27">
        <v>1</v>
      </c>
      <c r="E11" s="27"/>
      <c r="F11" s="27"/>
      <c r="G11" s="27">
        <v>1</v>
      </c>
      <c r="H11" s="27">
        <v>1</v>
      </c>
      <c r="I11" s="27">
        <v>3</v>
      </c>
      <c r="K11" s="41" t="s">
        <v>14</v>
      </c>
      <c r="L11" s="41" t="s">
        <v>16</v>
      </c>
      <c r="M11" s="61" t="s">
        <v>203</v>
      </c>
      <c r="N11" s="15">
        <f>GETPIVOTDATA("IMEI",$B$2,"Model","iPhone 7","Color","MatteBlack")</f>
        <v>10</v>
      </c>
      <c r="O11" s="64" t="s">
        <v>203</v>
      </c>
      <c r="P11" s="61" t="s">
        <v>203</v>
      </c>
      <c r="Q11" s="15">
        <f>GETPIVOTDATA("IMEI",$B$37,"Model","iPhone 7","Color","MatteBlack")</f>
        <v>20</v>
      </c>
      <c r="R11" s="64" t="s">
        <v>203</v>
      </c>
      <c r="S11" s="33" t="s">
        <v>203</v>
      </c>
      <c r="T11" s="35">
        <f>IF(S11="Yes",N11+Q11,0)</f>
        <v>30</v>
      </c>
    </row>
    <row r="12" spans="2:20" x14ac:dyDescent="0.25">
      <c r="B12" s="29" t="s">
        <v>9</v>
      </c>
      <c r="C12" s="27"/>
      <c r="D12" s="27">
        <v>1</v>
      </c>
      <c r="E12" s="27"/>
      <c r="F12" s="27"/>
      <c r="G12" s="27">
        <v>1</v>
      </c>
      <c r="H12" s="27">
        <v>1</v>
      </c>
      <c r="I12" s="27">
        <v>3</v>
      </c>
      <c r="K12" s="41" t="s">
        <v>14</v>
      </c>
      <c r="L12" s="41" t="s">
        <v>17</v>
      </c>
      <c r="M12" s="61" t="s">
        <v>203</v>
      </c>
      <c r="N12" s="15">
        <f>GETPIVOTDATA("IMEI",$B$2,"Model","iPhone 7","Color","Red")</f>
        <v>3</v>
      </c>
      <c r="O12" s="33" t="s">
        <v>203</v>
      </c>
      <c r="P12" s="40"/>
      <c r="Q12" s="40"/>
      <c r="R12" s="40"/>
      <c r="S12" s="33" t="s">
        <v>203</v>
      </c>
      <c r="T12" s="33">
        <f>IF(S12="Yes",N12,0)</f>
        <v>3</v>
      </c>
    </row>
    <row r="13" spans="2:20" x14ac:dyDescent="0.25">
      <c r="B13" s="28" t="s">
        <v>14</v>
      </c>
      <c r="C13" s="27"/>
      <c r="D13" s="27">
        <v>2</v>
      </c>
      <c r="E13" s="27">
        <v>4</v>
      </c>
      <c r="F13" s="27">
        <v>3</v>
      </c>
      <c r="G13" s="27">
        <v>5</v>
      </c>
      <c r="H13" s="27">
        <v>6</v>
      </c>
      <c r="I13" s="27">
        <v>20</v>
      </c>
      <c r="K13" s="41" t="s">
        <v>18</v>
      </c>
      <c r="L13" s="41" t="s">
        <v>8</v>
      </c>
      <c r="M13" s="61" t="s">
        <v>203</v>
      </c>
      <c r="N13" s="15">
        <f>GETPIVOTDATA("IMEI",$B$2,"Model","iPhone 7 Plus","Color","Gold")</f>
        <v>10</v>
      </c>
      <c r="O13" s="33" t="s">
        <v>203</v>
      </c>
      <c r="P13" s="40"/>
      <c r="Q13" s="40"/>
      <c r="R13" s="40"/>
      <c r="S13" s="33" t="s">
        <v>203</v>
      </c>
      <c r="T13" s="33">
        <f>IF(S13="Yes",N13,0)</f>
        <v>10</v>
      </c>
    </row>
    <row r="14" spans="2:20" x14ac:dyDescent="0.25">
      <c r="B14" s="29" t="s">
        <v>8</v>
      </c>
      <c r="C14" s="27"/>
      <c r="D14" s="27">
        <v>2</v>
      </c>
      <c r="E14" s="27">
        <v>2</v>
      </c>
      <c r="F14" s="27"/>
      <c r="G14" s="27">
        <v>3</v>
      </c>
      <c r="H14" s="27"/>
      <c r="I14" s="27">
        <v>7</v>
      </c>
      <c r="K14" s="41" t="s">
        <v>18</v>
      </c>
      <c r="L14" s="41" t="s">
        <v>12</v>
      </c>
      <c r="M14" s="61" t="s">
        <v>203</v>
      </c>
      <c r="N14" s="15">
        <f>GETPIVOTDATA("IMEI",$B$2,"Model","iPhone 7 Plus","Color","RoseGold")</f>
        <v>8</v>
      </c>
      <c r="O14" s="33" t="s">
        <v>203</v>
      </c>
      <c r="P14" s="40"/>
      <c r="Q14" s="40"/>
      <c r="R14" s="40"/>
      <c r="S14" s="33" t="s">
        <v>203</v>
      </c>
      <c r="T14" s="33">
        <f>IF(S14="Yes",N14,0)</f>
        <v>8</v>
      </c>
    </row>
    <row r="15" spans="2:20" x14ac:dyDescent="0.25">
      <c r="B15" s="29" t="s">
        <v>16</v>
      </c>
      <c r="C15" s="27"/>
      <c r="D15" s="27"/>
      <c r="E15" s="27">
        <v>2</v>
      </c>
      <c r="F15" s="27">
        <v>2</v>
      </c>
      <c r="G15" s="27"/>
      <c r="H15" s="27">
        <v>6</v>
      </c>
      <c r="I15" s="27">
        <v>10</v>
      </c>
      <c r="K15" s="41" t="s">
        <v>18</v>
      </c>
      <c r="L15" s="41" t="s">
        <v>16</v>
      </c>
      <c r="M15" s="40"/>
      <c r="N15" s="40"/>
      <c r="O15" s="40"/>
      <c r="P15" s="61" t="s">
        <v>203</v>
      </c>
      <c r="Q15" s="15">
        <f>GETPIVOTDATA("IMEI",$B$37,"Model","iPhone 7 Plus","Color","MatteBlack")</f>
        <v>30</v>
      </c>
      <c r="R15" s="33" t="s">
        <v>203</v>
      </c>
      <c r="S15" s="33" t="s">
        <v>203</v>
      </c>
      <c r="T15" s="34">
        <f>IF(S15="Yes",Q15,0)</f>
        <v>30</v>
      </c>
    </row>
    <row r="16" spans="2:20" x14ac:dyDescent="0.25">
      <c r="B16" s="29" t="s">
        <v>17</v>
      </c>
      <c r="C16" s="27"/>
      <c r="D16" s="27"/>
      <c r="E16" s="27"/>
      <c r="F16" s="27">
        <v>1</v>
      </c>
      <c r="G16" s="27">
        <v>2</v>
      </c>
      <c r="H16" s="27"/>
      <c r="I16" s="27">
        <v>3</v>
      </c>
      <c r="K16" s="41" t="s">
        <v>19</v>
      </c>
      <c r="L16" s="41" t="s">
        <v>8</v>
      </c>
      <c r="M16" s="61" t="s">
        <v>203</v>
      </c>
      <c r="N16" s="15">
        <f>GETPIVOTDATA("IMEI",$B$2,"Model","iPhone 8","Color","Gold")</f>
        <v>6</v>
      </c>
      <c r="O16" s="33" t="s">
        <v>203</v>
      </c>
      <c r="P16" s="40"/>
      <c r="Q16" s="40"/>
      <c r="R16" s="40"/>
      <c r="S16" s="33" t="s">
        <v>203</v>
      </c>
      <c r="T16" s="33">
        <f>IF(S16="Yes",N16,0)</f>
        <v>6</v>
      </c>
    </row>
    <row r="17" spans="2:20" x14ac:dyDescent="0.25">
      <c r="B17" s="28" t="s">
        <v>18</v>
      </c>
      <c r="C17" s="27"/>
      <c r="D17" s="27">
        <v>4</v>
      </c>
      <c r="E17" s="27">
        <v>3</v>
      </c>
      <c r="F17" s="27">
        <v>1</v>
      </c>
      <c r="G17" s="27">
        <v>3</v>
      </c>
      <c r="H17" s="27">
        <v>7</v>
      </c>
      <c r="I17" s="27">
        <v>18</v>
      </c>
      <c r="K17" s="41" t="s">
        <v>19</v>
      </c>
      <c r="L17" s="41" t="s">
        <v>20</v>
      </c>
      <c r="M17" s="61" t="s">
        <v>203</v>
      </c>
      <c r="N17" s="15">
        <f>GETPIVOTDATA("IMEI",$B$2,"Model","iPhone 8","Color","SpaceGray")</f>
        <v>10</v>
      </c>
      <c r="O17" s="33" t="s">
        <v>203</v>
      </c>
      <c r="P17" s="61" t="s">
        <v>203</v>
      </c>
      <c r="Q17" s="15">
        <f>GETPIVOTDATA("IMEI",$B$37,"Model","iPhone 8","Color","SpaceGray")</f>
        <v>10</v>
      </c>
      <c r="R17" s="33" t="s">
        <v>203</v>
      </c>
      <c r="S17" s="33" t="s">
        <v>203</v>
      </c>
      <c r="T17" s="35">
        <f>IF(S17="Yes",N17+Q17,0)</f>
        <v>20</v>
      </c>
    </row>
    <row r="18" spans="2:20" x14ac:dyDescent="0.25">
      <c r="B18" s="29" t="s">
        <v>8</v>
      </c>
      <c r="C18" s="27"/>
      <c r="D18" s="27"/>
      <c r="E18" s="27"/>
      <c r="F18" s="27">
        <v>1</v>
      </c>
      <c r="G18" s="27">
        <v>2</v>
      </c>
      <c r="H18" s="27">
        <v>7</v>
      </c>
      <c r="I18" s="27">
        <v>10</v>
      </c>
      <c r="K18" s="41" t="s">
        <v>19</v>
      </c>
      <c r="L18" s="41" t="s">
        <v>10</v>
      </c>
      <c r="M18" s="61" t="s">
        <v>203</v>
      </c>
      <c r="N18" s="15">
        <f>GETPIVOTDATA("IMEI",$B$2,"Model","iPhone 8","Color","Silver")</f>
        <v>8</v>
      </c>
      <c r="O18" s="33" t="s">
        <v>203</v>
      </c>
      <c r="P18" s="40"/>
      <c r="Q18" s="40"/>
      <c r="R18" s="40"/>
      <c r="S18" s="33" t="s">
        <v>203</v>
      </c>
      <c r="T18" s="33">
        <f>IF(S18="Yes",N18,0)</f>
        <v>8</v>
      </c>
    </row>
    <row r="19" spans="2:20" x14ac:dyDescent="0.25">
      <c r="B19" s="29" t="s">
        <v>12</v>
      </c>
      <c r="C19" s="27"/>
      <c r="D19" s="27">
        <v>4</v>
      </c>
      <c r="E19" s="27">
        <v>3</v>
      </c>
      <c r="F19" s="27"/>
      <c r="G19" s="27">
        <v>1</v>
      </c>
      <c r="H19" s="27"/>
      <c r="I19" s="27">
        <v>8</v>
      </c>
      <c r="K19" s="41" t="s">
        <v>19</v>
      </c>
      <c r="L19" s="41" t="s">
        <v>17</v>
      </c>
      <c r="M19" s="40"/>
      <c r="N19" s="40"/>
      <c r="O19" s="40"/>
      <c r="P19" s="61" t="s">
        <v>203</v>
      </c>
      <c r="Q19" s="15">
        <f>GETPIVOTDATA("IMEI",$B$37,"Model","iPhone 8","Color","Red")</f>
        <v>20</v>
      </c>
      <c r="R19" s="33" t="s">
        <v>203</v>
      </c>
      <c r="S19" s="33" t="s">
        <v>203</v>
      </c>
      <c r="T19" s="34">
        <f>IF(S19="Yes",Q19,0)</f>
        <v>20</v>
      </c>
    </row>
    <row r="20" spans="2:20" x14ac:dyDescent="0.25">
      <c r="B20" s="28" t="s">
        <v>19</v>
      </c>
      <c r="C20" s="27">
        <v>2</v>
      </c>
      <c r="D20" s="27">
        <v>3</v>
      </c>
      <c r="E20" s="27">
        <v>4</v>
      </c>
      <c r="F20" s="27"/>
      <c r="G20" s="27">
        <v>6</v>
      </c>
      <c r="H20" s="27">
        <v>9</v>
      </c>
      <c r="I20" s="27">
        <v>24</v>
      </c>
      <c r="K20" s="41" t="s">
        <v>21</v>
      </c>
      <c r="L20" s="41" t="s">
        <v>8</v>
      </c>
      <c r="M20" s="40"/>
      <c r="N20" s="40"/>
      <c r="O20" s="40"/>
      <c r="P20" s="33" t="s">
        <v>203</v>
      </c>
      <c r="Q20" s="33">
        <f>GETPIVOTDATA("IMEI",$B$37,"Model","iPhone 8 Plus","Color","Gold")</f>
        <v>5</v>
      </c>
      <c r="R20" s="33" t="s">
        <v>203</v>
      </c>
      <c r="S20" s="33" t="s">
        <v>203</v>
      </c>
      <c r="T20" s="34">
        <f>IF(S20="Yes",Q20,0)</f>
        <v>5</v>
      </c>
    </row>
    <row r="21" spans="2:20" x14ac:dyDescent="0.25">
      <c r="B21" s="29" t="s">
        <v>8</v>
      </c>
      <c r="C21" s="27"/>
      <c r="D21" s="27">
        <v>2</v>
      </c>
      <c r="E21" s="27">
        <v>1</v>
      </c>
      <c r="F21" s="27"/>
      <c r="G21" s="27">
        <v>1</v>
      </c>
      <c r="H21" s="27">
        <v>2</v>
      </c>
      <c r="I21" s="27">
        <v>6</v>
      </c>
      <c r="K21" s="41" t="s">
        <v>21</v>
      </c>
      <c r="L21" s="41" t="s">
        <v>20</v>
      </c>
      <c r="M21" s="61" t="s">
        <v>203</v>
      </c>
      <c r="N21" s="15">
        <f>GETPIVOTDATA("IMEI",$B$2,"Model","iPhone 8 Plus","Color","SpaceGray")</f>
        <v>5</v>
      </c>
      <c r="O21" s="33" t="s">
        <v>203</v>
      </c>
      <c r="P21" s="61" t="s">
        <v>203</v>
      </c>
      <c r="Q21" s="15">
        <f>GETPIVOTDATA("IMEI",$B$37,"Model","iPhone 8 Plus","Color","SpaceGray")</f>
        <v>20</v>
      </c>
      <c r="R21" s="33" t="s">
        <v>203</v>
      </c>
      <c r="S21" s="33" t="s">
        <v>203</v>
      </c>
      <c r="T21" s="35">
        <f>IF(S21="Yes",N21+Q21,0)</f>
        <v>25</v>
      </c>
    </row>
    <row r="22" spans="2:20" x14ac:dyDescent="0.25">
      <c r="B22" s="29" t="s">
        <v>10</v>
      </c>
      <c r="C22" s="27">
        <v>2</v>
      </c>
      <c r="D22" s="27">
        <v>1</v>
      </c>
      <c r="E22" s="27">
        <v>3</v>
      </c>
      <c r="F22" s="27"/>
      <c r="G22" s="27">
        <v>1</v>
      </c>
      <c r="H22" s="27">
        <v>1</v>
      </c>
      <c r="I22" s="27">
        <v>8</v>
      </c>
      <c r="K22" s="41" t="s">
        <v>21</v>
      </c>
      <c r="L22" s="41" t="s">
        <v>17</v>
      </c>
      <c r="M22" s="61" t="s">
        <v>203</v>
      </c>
      <c r="N22" s="15">
        <f>GETPIVOTDATA("IMEI",$B$2,"Model","iPhone 8 Plus","Color","Red")</f>
        <v>2</v>
      </c>
      <c r="O22" s="33" t="s">
        <v>203</v>
      </c>
      <c r="P22" s="61" t="s">
        <v>203</v>
      </c>
      <c r="Q22" s="15">
        <f>GETPIVOTDATA("IMEI",$B$37,"Model","iPhone 8 Plus","Color","Red")</f>
        <v>5</v>
      </c>
      <c r="R22" s="33" t="s">
        <v>203</v>
      </c>
      <c r="S22" s="33" t="s">
        <v>203</v>
      </c>
      <c r="T22" s="35">
        <f>IF(S22="Yes",N22+Q22,0)</f>
        <v>7</v>
      </c>
    </row>
    <row r="23" spans="2:20" x14ac:dyDescent="0.25">
      <c r="B23" s="29" t="s">
        <v>20</v>
      </c>
      <c r="C23" s="27"/>
      <c r="D23" s="27"/>
      <c r="E23" s="27"/>
      <c r="F23" s="27"/>
      <c r="G23" s="27">
        <v>4</v>
      </c>
      <c r="H23" s="27">
        <v>6</v>
      </c>
      <c r="I23" s="27">
        <v>10</v>
      </c>
      <c r="K23" s="41" t="s">
        <v>21</v>
      </c>
      <c r="L23" s="41" t="s">
        <v>10</v>
      </c>
      <c r="M23" s="61" t="s">
        <v>203</v>
      </c>
      <c r="N23" s="15">
        <f>GETPIVOTDATA("IMEI",$B$2,"Model","iPhone 8 Plus","Color","Silver")</f>
        <v>5</v>
      </c>
      <c r="O23" s="33" t="s">
        <v>203</v>
      </c>
      <c r="P23" s="40"/>
      <c r="Q23" s="40"/>
      <c r="R23" s="40"/>
      <c r="S23" s="33" t="s">
        <v>203</v>
      </c>
      <c r="T23" s="33">
        <f>IF(S23="Yes",N23,0)</f>
        <v>5</v>
      </c>
    </row>
    <row r="24" spans="2:20" x14ac:dyDescent="0.25">
      <c r="B24" s="28" t="s">
        <v>21</v>
      </c>
      <c r="C24" s="27"/>
      <c r="D24" s="27">
        <v>3</v>
      </c>
      <c r="E24" s="27">
        <v>2</v>
      </c>
      <c r="F24" s="27">
        <v>1</v>
      </c>
      <c r="G24" s="27">
        <v>5</v>
      </c>
      <c r="H24" s="27">
        <v>1</v>
      </c>
      <c r="I24" s="27">
        <v>12</v>
      </c>
      <c r="K24" s="41" t="s">
        <v>22</v>
      </c>
      <c r="L24" s="41" t="s">
        <v>20</v>
      </c>
      <c r="M24" s="61" t="s">
        <v>203</v>
      </c>
      <c r="N24" s="15">
        <f>GETPIVOTDATA("IMEI",$B$2,"Model","iPhone X","Color","SpaceGray")</f>
        <v>12</v>
      </c>
      <c r="O24" s="33" t="s">
        <v>203</v>
      </c>
      <c r="P24" s="61" t="s">
        <v>203</v>
      </c>
      <c r="Q24" s="15">
        <f>GETPIVOTDATA("IMEI",$B$37,"Model","iPhone X","Color","SpaceGray")</f>
        <v>25</v>
      </c>
      <c r="R24" s="33" t="s">
        <v>203</v>
      </c>
      <c r="S24" s="33" t="s">
        <v>203</v>
      </c>
      <c r="T24" s="35">
        <f>IF(S24="Yes",N24+Q24,0)</f>
        <v>37</v>
      </c>
    </row>
    <row r="25" spans="2:20" x14ac:dyDescent="0.25">
      <c r="B25" s="29" t="s">
        <v>17</v>
      </c>
      <c r="C25" s="27"/>
      <c r="D25" s="27">
        <v>1</v>
      </c>
      <c r="E25" s="27">
        <v>1</v>
      </c>
      <c r="F25" s="27"/>
      <c r="G25" s="27"/>
      <c r="H25" s="27"/>
      <c r="I25" s="27">
        <v>2</v>
      </c>
      <c r="K25" s="41" t="s">
        <v>22</v>
      </c>
      <c r="L25" s="41" t="s">
        <v>10</v>
      </c>
      <c r="M25" s="61" t="s">
        <v>203</v>
      </c>
      <c r="N25" s="15">
        <f>GETPIVOTDATA("IMEI",$B$2,"Model","iPhone X","Color","Silver")</f>
        <v>7</v>
      </c>
      <c r="O25" s="33" t="s">
        <v>203</v>
      </c>
      <c r="P25" s="61" t="s">
        <v>203</v>
      </c>
      <c r="Q25" s="15">
        <f>GETPIVOTDATA("IMEI",$B$37,"Model","iPhone X","Color","Silver")</f>
        <v>5</v>
      </c>
      <c r="R25" s="33" t="s">
        <v>203</v>
      </c>
      <c r="S25" s="33" t="s">
        <v>203</v>
      </c>
      <c r="T25" s="35">
        <f>IF(S25="Yes",N25+Q25,0)</f>
        <v>12</v>
      </c>
    </row>
    <row r="26" spans="2:20" x14ac:dyDescent="0.25">
      <c r="B26" s="29" t="s">
        <v>10</v>
      </c>
      <c r="C26" s="27"/>
      <c r="D26" s="27">
        <v>2</v>
      </c>
      <c r="E26" s="27"/>
      <c r="F26" s="27">
        <v>1</v>
      </c>
      <c r="G26" s="27">
        <v>2</v>
      </c>
      <c r="H26" s="27"/>
      <c r="I26" s="27">
        <v>5</v>
      </c>
      <c r="K26" s="41" t="s">
        <v>208</v>
      </c>
      <c r="L26" s="41" t="s">
        <v>20</v>
      </c>
      <c r="M26" s="61" t="s">
        <v>203</v>
      </c>
      <c r="N26" s="15">
        <f>GETPIVOTDATA("IMEI",$B$2,"Model","iPhone Xs","Color","SpaceGray")</f>
        <v>2</v>
      </c>
      <c r="O26" s="33" t="s">
        <v>203</v>
      </c>
      <c r="P26" s="40"/>
      <c r="Q26" s="40"/>
      <c r="R26" s="40"/>
      <c r="S26" s="33" t="s">
        <v>203</v>
      </c>
      <c r="T26" s="33">
        <f>IF(S26="Yes",N26,0)</f>
        <v>2</v>
      </c>
    </row>
    <row r="27" spans="2:20" x14ac:dyDescent="0.25">
      <c r="B27" s="29" t="s">
        <v>20</v>
      </c>
      <c r="C27" s="27"/>
      <c r="D27" s="27"/>
      <c r="E27" s="27">
        <v>1</v>
      </c>
      <c r="F27" s="27"/>
      <c r="G27" s="27">
        <v>3</v>
      </c>
      <c r="H27" s="27">
        <v>1</v>
      </c>
      <c r="I27" s="27">
        <v>5</v>
      </c>
      <c r="K27" s="41" t="s">
        <v>23</v>
      </c>
      <c r="L27" s="41" t="s">
        <v>8</v>
      </c>
      <c r="M27" s="61" t="s">
        <v>203</v>
      </c>
      <c r="N27" s="15">
        <f>GETPIVOTDATA("IMEI",$B$2,"Model","iPhone Xs Max","Color","Gold")</f>
        <v>5</v>
      </c>
      <c r="O27" s="33" t="s">
        <v>203</v>
      </c>
      <c r="P27" s="40"/>
      <c r="Q27" s="40"/>
      <c r="R27" s="40"/>
      <c r="S27" s="33" t="s">
        <v>203</v>
      </c>
      <c r="T27" s="33">
        <f>IF(S27="Yes",N27,0)</f>
        <v>5</v>
      </c>
    </row>
    <row r="28" spans="2:20" x14ac:dyDescent="0.25">
      <c r="B28" s="28" t="s">
        <v>22</v>
      </c>
      <c r="C28" s="27">
        <v>1</v>
      </c>
      <c r="D28" s="27">
        <v>1</v>
      </c>
      <c r="E28" s="27">
        <v>4</v>
      </c>
      <c r="F28" s="27"/>
      <c r="G28" s="27">
        <v>8</v>
      </c>
      <c r="H28" s="27">
        <v>5</v>
      </c>
      <c r="I28" s="27">
        <v>19</v>
      </c>
      <c r="K28" s="31" t="s">
        <v>202</v>
      </c>
      <c r="L28" s="32">
        <f>COUNTA(L4:L27)</f>
        <v>24</v>
      </c>
      <c r="M28" s="32">
        <f>COUNTIF(M4:M27,"Yes")</f>
        <v>20</v>
      </c>
      <c r="N28" s="32">
        <f>SUM(N4:N27)</f>
        <v>117</v>
      </c>
      <c r="O28" s="32">
        <f>COUNTIF(O4:O27,"Yes")</f>
        <v>20</v>
      </c>
      <c r="P28" s="32">
        <f>COUNTIF(P4:P27,"Yes")</f>
        <v>10</v>
      </c>
      <c r="Q28" s="32">
        <f>SUM(Q4:Q27)</f>
        <v>150</v>
      </c>
      <c r="R28" s="32">
        <f>COUNTIF(R4:R27,"Yes")</f>
        <v>10</v>
      </c>
      <c r="S28" s="32">
        <f>COUNTIF(S4:S27,"Yes")</f>
        <v>24</v>
      </c>
      <c r="T28" s="32">
        <f>SUM(T4:T27)</f>
        <v>267</v>
      </c>
    </row>
    <row r="29" spans="2:20" x14ac:dyDescent="0.25">
      <c r="B29" s="29" t="s">
        <v>10</v>
      </c>
      <c r="C29" s="27"/>
      <c r="D29" s="27"/>
      <c r="E29" s="27">
        <v>1</v>
      </c>
      <c r="F29" s="27"/>
      <c r="G29" s="27">
        <v>3</v>
      </c>
      <c r="H29" s="27">
        <v>3</v>
      </c>
      <c r="I29" s="27">
        <v>7</v>
      </c>
    </row>
    <row r="30" spans="2:20" x14ac:dyDescent="0.25">
      <c r="B30" s="29" t="s">
        <v>20</v>
      </c>
      <c r="C30" s="27">
        <v>1</v>
      </c>
      <c r="D30" s="27">
        <v>1</v>
      </c>
      <c r="E30" s="27">
        <v>3</v>
      </c>
      <c r="F30" s="27"/>
      <c r="G30" s="27">
        <v>5</v>
      </c>
      <c r="H30" s="27">
        <v>2</v>
      </c>
      <c r="I30" s="27">
        <v>12</v>
      </c>
    </row>
    <row r="31" spans="2:20" x14ac:dyDescent="0.25">
      <c r="B31" s="28" t="s">
        <v>208</v>
      </c>
      <c r="C31" s="27"/>
      <c r="D31" s="27"/>
      <c r="E31" s="27"/>
      <c r="F31" s="27"/>
      <c r="G31" s="27">
        <v>1</v>
      </c>
      <c r="H31" s="27">
        <v>1</v>
      </c>
      <c r="I31" s="27">
        <v>2</v>
      </c>
    </row>
    <row r="32" spans="2:20" x14ac:dyDescent="0.25">
      <c r="B32" s="46" t="s">
        <v>20</v>
      </c>
      <c r="C32" s="27"/>
      <c r="D32" s="27"/>
      <c r="E32" s="27"/>
      <c r="F32" s="27"/>
      <c r="G32" s="27">
        <v>1</v>
      </c>
      <c r="H32" s="27">
        <v>1</v>
      </c>
      <c r="I32" s="27">
        <v>2</v>
      </c>
    </row>
    <row r="33" spans="2:18" x14ac:dyDescent="0.25">
      <c r="B33" s="28" t="s">
        <v>23</v>
      </c>
      <c r="C33" s="27"/>
      <c r="D33" s="27">
        <v>1</v>
      </c>
      <c r="E33" s="27"/>
      <c r="F33" s="27"/>
      <c r="G33" s="27"/>
      <c r="H33" s="27">
        <v>4</v>
      </c>
      <c r="I33" s="27">
        <v>5</v>
      </c>
    </row>
    <row r="34" spans="2:18" x14ac:dyDescent="0.25">
      <c r="B34" s="29" t="s">
        <v>8</v>
      </c>
      <c r="C34" s="27"/>
      <c r="D34" s="27">
        <v>1</v>
      </c>
      <c r="E34" s="27"/>
      <c r="F34" s="27"/>
      <c r="G34" s="27"/>
      <c r="H34" s="27">
        <v>4</v>
      </c>
      <c r="I34" s="27">
        <v>5</v>
      </c>
    </row>
    <row r="35" spans="2:18" x14ac:dyDescent="0.25">
      <c r="B35" s="28" t="s">
        <v>202</v>
      </c>
      <c r="C35" s="27">
        <v>3</v>
      </c>
      <c r="D35" s="27">
        <v>18</v>
      </c>
      <c r="E35" s="27">
        <v>21</v>
      </c>
      <c r="F35" s="27">
        <v>5</v>
      </c>
      <c r="G35" s="27">
        <v>35</v>
      </c>
      <c r="H35" s="27">
        <v>35</v>
      </c>
      <c r="I35" s="27">
        <v>117</v>
      </c>
    </row>
    <row r="37" spans="2:18" x14ac:dyDescent="0.25">
      <c r="B37" s="26" t="s">
        <v>214</v>
      </c>
      <c r="C37" s="26" t="s">
        <v>201</v>
      </c>
      <c r="L37" s="93" t="s">
        <v>221</v>
      </c>
      <c r="M37" s="93" t="s">
        <v>215</v>
      </c>
      <c r="N37" s="93" t="s">
        <v>216</v>
      </c>
      <c r="O37" s="93" t="s">
        <v>217</v>
      </c>
      <c r="P37" s="93" t="s">
        <v>218</v>
      </c>
      <c r="Q37" s="93" t="s">
        <v>219</v>
      </c>
      <c r="R37" s="93" t="s">
        <v>220</v>
      </c>
    </row>
    <row r="38" spans="2:18" x14ac:dyDescent="0.25">
      <c r="B38" s="30" t="s">
        <v>210</v>
      </c>
      <c r="C38" s="61" t="s">
        <v>134</v>
      </c>
      <c r="D38" s="61" t="s">
        <v>132</v>
      </c>
      <c r="E38" s="61" t="s">
        <v>133</v>
      </c>
      <c r="F38" s="61" t="s">
        <v>136</v>
      </c>
      <c r="G38" s="61" t="s">
        <v>131</v>
      </c>
      <c r="H38" s="61" t="s">
        <v>135</v>
      </c>
      <c r="I38" s="61" t="s">
        <v>202</v>
      </c>
      <c r="L38" s="94"/>
      <c r="M38" s="94"/>
      <c r="N38" s="94"/>
      <c r="O38" s="94"/>
      <c r="P38" s="94"/>
      <c r="Q38" s="94"/>
      <c r="R38" s="94"/>
    </row>
    <row r="39" spans="2:18" x14ac:dyDescent="0.25">
      <c r="B39" s="28" t="s">
        <v>14</v>
      </c>
      <c r="C39" s="27">
        <v>1</v>
      </c>
      <c r="D39" s="27">
        <v>9</v>
      </c>
      <c r="E39" s="27">
        <v>3</v>
      </c>
      <c r="F39" s="27">
        <v>9</v>
      </c>
      <c r="G39" s="27">
        <v>3</v>
      </c>
      <c r="H39" s="27">
        <v>5</v>
      </c>
      <c r="I39" s="27">
        <v>30</v>
      </c>
      <c r="L39" s="91"/>
      <c r="M39" s="91"/>
      <c r="N39" s="91"/>
      <c r="O39" s="91"/>
      <c r="P39" s="91"/>
      <c r="Q39" s="91">
        <v>22</v>
      </c>
      <c r="R39" s="91">
        <v>23</v>
      </c>
    </row>
    <row r="40" spans="2:18" x14ac:dyDescent="0.25">
      <c r="B40" s="29" t="s">
        <v>15</v>
      </c>
      <c r="C40" s="27"/>
      <c r="D40" s="27"/>
      <c r="E40" s="27"/>
      <c r="F40" s="27">
        <v>3</v>
      </c>
      <c r="G40" s="27">
        <v>2</v>
      </c>
      <c r="H40" s="27">
        <v>5</v>
      </c>
      <c r="I40" s="27">
        <v>10</v>
      </c>
      <c r="L40" s="92"/>
      <c r="M40" s="92"/>
      <c r="N40" s="92"/>
      <c r="O40" s="92"/>
      <c r="P40" s="92"/>
      <c r="Q40" s="92"/>
      <c r="R40" s="92"/>
    </row>
    <row r="41" spans="2:18" x14ac:dyDescent="0.25">
      <c r="B41" s="29" t="s">
        <v>16</v>
      </c>
      <c r="C41" s="27">
        <v>1</v>
      </c>
      <c r="D41" s="27">
        <v>9</v>
      </c>
      <c r="E41" s="27">
        <v>3</v>
      </c>
      <c r="F41" s="27">
        <v>6</v>
      </c>
      <c r="G41" s="27">
        <v>1</v>
      </c>
      <c r="H41" s="27"/>
      <c r="I41" s="27">
        <v>20</v>
      </c>
      <c r="L41" s="91">
        <v>24</v>
      </c>
      <c r="M41" s="87" t="s">
        <v>226</v>
      </c>
      <c r="N41" s="88"/>
      <c r="O41" s="89"/>
      <c r="P41" s="81" t="s">
        <v>222</v>
      </c>
      <c r="Q41" s="82"/>
      <c r="R41" s="83"/>
    </row>
    <row r="42" spans="2:18" x14ac:dyDescent="0.25">
      <c r="B42" s="28" t="s">
        <v>18</v>
      </c>
      <c r="C42" s="27"/>
      <c r="D42" s="27">
        <v>7</v>
      </c>
      <c r="E42" s="27">
        <v>6</v>
      </c>
      <c r="F42" s="27">
        <v>7</v>
      </c>
      <c r="G42" s="27">
        <v>6</v>
      </c>
      <c r="H42" s="27">
        <v>4</v>
      </c>
      <c r="I42" s="27">
        <v>30</v>
      </c>
      <c r="L42" s="92"/>
      <c r="M42" s="58">
        <v>25</v>
      </c>
      <c r="N42" s="58">
        <v>26</v>
      </c>
      <c r="O42" s="58">
        <v>27</v>
      </c>
      <c r="P42" s="59">
        <v>28</v>
      </c>
      <c r="Q42" s="59">
        <v>29</v>
      </c>
      <c r="R42" s="59">
        <v>30</v>
      </c>
    </row>
    <row r="43" spans="2:18" x14ac:dyDescent="0.25">
      <c r="B43" s="29" t="s">
        <v>16</v>
      </c>
      <c r="C43" s="27"/>
      <c r="D43" s="27">
        <v>7</v>
      </c>
      <c r="E43" s="27">
        <v>6</v>
      </c>
      <c r="F43" s="27">
        <v>7</v>
      </c>
      <c r="G43" s="27">
        <v>6</v>
      </c>
      <c r="H43" s="27">
        <v>4</v>
      </c>
      <c r="I43" s="27">
        <v>30</v>
      </c>
      <c r="L43" s="60"/>
      <c r="M43" s="84" t="s">
        <v>224</v>
      </c>
      <c r="N43" s="85"/>
      <c r="O43" s="86"/>
      <c r="P43" s="78" t="s">
        <v>225</v>
      </c>
      <c r="Q43" s="79"/>
      <c r="R43" s="80"/>
    </row>
    <row r="44" spans="2:18" x14ac:dyDescent="0.25">
      <c r="B44" s="28" t="s">
        <v>19</v>
      </c>
      <c r="C44" s="27">
        <v>7</v>
      </c>
      <c r="D44" s="27">
        <v>6</v>
      </c>
      <c r="E44" s="27">
        <v>6</v>
      </c>
      <c r="F44" s="27">
        <v>3</v>
      </c>
      <c r="G44" s="27">
        <v>2</v>
      </c>
      <c r="H44" s="27">
        <v>6</v>
      </c>
      <c r="I44" s="27">
        <v>30</v>
      </c>
      <c r="L44" s="53">
        <v>1</v>
      </c>
      <c r="M44" s="57">
        <v>2</v>
      </c>
      <c r="N44" s="57">
        <v>3</v>
      </c>
      <c r="O44" s="57">
        <v>4</v>
      </c>
      <c r="P44" s="56">
        <v>5</v>
      </c>
      <c r="Q44" s="56">
        <v>6</v>
      </c>
      <c r="R44" s="56">
        <v>7</v>
      </c>
    </row>
    <row r="45" spans="2:18" x14ac:dyDescent="0.25">
      <c r="B45" s="29" t="s">
        <v>17</v>
      </c>
      <c r="C45" s="27">
        <v>3</v>
      </c>
      <c r="D45" s="27">
        <v>5</v>
      </c>
      <c r="E45" s="27">
        <v>4</v>
      </c>
      <c r="F45" s="27">
        <v>2</v>
      </c>
      <c r="G45" s="27"/>
      <c r="H45" s="27">
        <v>6</v>
      </c>
      <c r="I45" s="27">
        <v>20</v>
      </c>
      <c r="L45" s="75" t="s">
        <v>223</v>
      </c>
      <c r="M45" s="76"/>
      <c r="N45" s="76"/>
      <c r="O45" s="77"/>
      <c r="P45" s="90">
        <v>12</v>
      </c>
      <c r="Q45" s="90">
        <v>13</v>
      </c>
      <c r="R45" s="90">
        <v>14</v>
      </c>
    </row>
    <row r="46" spans="2:18" x14ac:dyDescent="0.25">
      <c r="B46" s="29" t="s">
        <v>20</v>
      </c>
      <c r="C46" s="27">
        <v>4</v>
      </c>
      <c r="D46" s="27">
        <v>1</v>
      </c>
      <c r="E46" s="27">
        <v>2</v>
      </c>
      <c r="F46" s="27">
        <v>1</v>
      </c>
      <c r="G46" s="27">
        <v>2</v>
      </c>
      <c r="H46" s="27"/>
      <c r="I46" s="27">
        <v>10</v>
      </c>
      <c r="L46" s="55">
        <v>8</v>
      </c>
      <c r="M46" s="55">
        <v>9</v>
      </c>
      <c r="N46" s="55">
        <v>10</v>
      </c>
      <c r="O46" s="55">
        <v>11</v>
      </c>
      <c r="P46" s="90"/>
      <c r="Q46" s="90"/>
      <c r="R46" s="90"/>
    </row>
    <row r="47" spans="2:18" x14ac:dyDescent="0.25">
      <c r="B47" s="28" t="s">
        <v>21</v>
      </c>
      <c r="C47" s="27">
        <v>4</v>
      </c>
      <c r="D47" s="27">
        <v>6</v>
      </c>
      <c r="E47" s="27">
        <v>7</v>
      </c>
      <c r="F47" s="27">
        <v>3</v>
      </c>
      <c r="G47" s="27">
        <v>3</v>
      </c>
      <c r="H47" s="27">
        <v>7</v>
      </c>
      <c r="I47" s="27">
        <v>30</v>
      </c>
      <c r="L47" s="90">
        <v>15</v>
      </c>
      <c r="M47" s="90">
        <v>16</v>
      </c>
      <c r="N47" s="90">
        <v>17</v>
      </c>
      <c r="O47" s="90">
        <v>18</v>
      </c>
      <c r="P47" s="90">
        <v>19</v>
      </c>
      <c r="Q47" s="90">
        <v>20</v>
      </c>
      <c r="R47" s="90">
        <v>21</v>
      </c>
    </row>
    <row r="48" spans="2:18" x14ac:dyDescent="0.25">
      <c r="B48" s="29" t="s">
        <v>8</v>
      </c>
      <c r="C48" s="27"/>
      <c r="D48" s="27"/>
      <c r="E48" s="27"/>
      <c r="F48" s="27"/>
      <c r="G48" s="27"/>
      <c r="H48" s="27">
        <v>5</v>
      </c>
      <c r="I48" s="27">
        <v>5</v>
      </c>
      <c r="L48" s="90"/>
      <c r="M48" s="90"/>
      <c r="N48" s="90"/>
      <c r="O48" s="90"/>
      <c r="P48" s="90"/>
      <c r="Q48" s="90"/>
      <c r="R48" s="90"/>
    </row>
    <row r="49" spans="2:9" x14ac:dyDescent="0.25">
      <c r="B49" s="29" t="s">
        <v>17</v>
      </c>
      <c r="C49" s="27"/>
      <c r="D49" s="27"/>
      <c r="E49" s="27"/>
      <c r="F49" s="27">
        <v>1</v>
      </c>
      <c r="G49" s="27">
        <v>2</v>
      </c>
      <c r="H49" s="27">
        <v>2</v>
      </c>
      <c r="I49" s="27">
        <v>5</v>
      </c>
    </row>
    <row r="50" spans="2:9" x14ac:dyDescent="0.25">
      <c r="B50" s="29" t="s">
        <v>20</v>
      </c>
      <c r="C50" s="27">
        <v>4</v>
      </c>
      <c r="D50" s="27">
        <v>6</v>
      </c>
      <c r="E50" s="27">
        <v>7</v>
      </c>
      <c r="F50" s="27">
        <v>2</v>
      </c>
      <c r="G50" s="27">
        <v>1</v>
      </c>
      <c r="H50" s="27"/>
      <c r="I50" s="27">
        <v>20</v>
      </c>
    </row>
    <row r="51" spans="2:9" x14ac:dyDescent="0.25">
      <c r="B51" s="28" t="s">
        <v>22</v>
      </c>
      <c r="C51" s="27">
        <v>1</v>
      </c>
      <c r="D51" s="27">
        <v>7</v>
      </c>
      <c r="E51" s="27">
        <v>8</v>
      </c>
      <c r="F51" s="27">
        <v>3</v>
      </c>
      <c r="G51" s="27">
        <v>6</v>
      </c>
      <c r="H51" s="27">
        <v>5</v>
      </c>
      <c r="I51" s="27">
        <v>30</v>
      </c>
    </row>
    <row r="52" spans="2:9" x14ac:dyDescent="0.25">
      <c r="B52" s="29" t="s">
        <v>10</v>
      </c>
      <c r="C52" s="27"/>
      <c r="D52" s="27"/>
      <c r="E52" s="27"/>
      <c r="F52" s="27"/>
      <c r="G52" s="27"/>
      <c r="H52" s="27">
        <v>5</v>
      </c>
      <c r="I52" s="27">
        <v>5</v>
      </c>
    </row>
    <row r="53" spans="2:9" x14ac:dyDescent="0.25">
      <c r="B53" s="29" t="s">
        <v>20</v>
      </c>
      <c r="C53" s="27">
        <v>1</v>
      </c>
      <c r="D53" s="27">
        <v>7</v>
      </c>
      <c r="E53" s="27">
        <v>8</v>
      </c>
      <c r="F53" s="27">
        <v>3</v>
      </c>
      <c r="G53" s="27">
        <v>6</v>
      </c>
      <c r="H53" s="27"/>
      <c r="I53" s="27">
        <v>25</v>
      </c>
    </row>
    <row r="54" spans="2:9" x14ac:dyDescent="0.25">
      <c r="B54" s="28" t="s">
        <v>202</v>
      </c>
      <c r="C54" s="27">
        <v>13</v>
      </c>
      <c r="D54" s="27">
        <v>35</v>
      </c>
      <c r="E54" s="27">
        <v>30</v>
      </c>
      <c r="F54" s="27">
        <v>25</v>
      </c>
      <c r="G54" s="27">
        <v>20</v>
      </c>
      <c r="H54" s="27">
        <v>27</v>
      </c>
      <c r="I54" s="27">
        <v>150</v>
      </c>
    </row>
  </sheetData>
  <mergeCells count="40">
    <mergeCell ref="T2:T3"/>
    <mergeCell ref="K2:K3"/>
    <mergeCell ref="L2:L3"/>
    <mergeCell ref="M2:M3"/>
    <mergeCell ref="N2:N3"/>
    <mergeCell ref="P37:P38"/>
    <mergeCell ref="Q37:Q38"/>
    <mergeCell ref="Q2:Q3"/>
    <mergeCell ref="S2:S3"/>
    <mergeCell ref="O2:O3"/>
    <mergeCell ref="P2:P3"/>
    <mergeCell ref="R2:R3"/>
    <mergeCell ref="Q47:Q48"/>
    <mergeCell ref="R47:R48"/>
    <mergeCell ref="P45:P46"/>
    <mergeCell ref="L41:L42"/>
    <mergeCell ref="R37:R38"/>
    <mergeCell ref="L37:L38"/>
    <mergeCell ref="Q39:Q40"/>
    <mergeCell ref="R39:R40"/>
    <mergeCell ref="L39:L40"/>
    <mergeCell ref="M39:M40"/>
    <mergeCell ref="N39:N40"/>
    <mergeCell ref="O39:O40"/>
    <mergeCell ref="P39:P40"/>
    <mergeCell ref="M37:M38"/>
    <mergeCell ref="N37:N38"/>
    <mergeCell ref="O37:O38"/>
    <mergeCell ref="L47:L48"/>
    <mergeCell ref="M47:M48"/>
    <mergeCell ref="N47:N48"/>
    <mergeCell ref="O47:O48"/>
    <mergeCell ref="P47:P48"/>
    <mergeCell ref="L45:O45"/>
    <mergeCell ref="P43:R43"/>
    <mergeCell ref="P41:R41"/>
    <mergeCell ref="M43:O43"/>
    <mergeCell ref="M41:O41"/>
    <mergeCell ref="Q45:Q46"/>
    <mergeCell ref="R45:R46"/>
  </mergeCells>
  <phoneticPr fontId="2" type="noConversion"/>
  <pageMargins left="0.25" right="0.25" top="0.75" bottom="0.75" header="0.3" footer="0.3"/>
  <pageSetup scale="64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9"/>
  <sheetViews>
    <sheetView topLeftCell="A100" zoomScaleNormal="100" workbookViewId="0">
      <selection activeCell="M17" sqref="M17"/>
    </sheetView>
  </sheetViews>
  <sheetFormatPr defaultRowHeight="15" x14ac:dyDescent="0.25"/>
  <cols>
    <col min="1" max="1" width="18.5703125" style="16" customWidth="1"/>
    <col min="2" max="2" width="17" hidden="1" customWidth="1"/>
    <col min="3" max="3" width="14" bestFit="1" customWidth="1"/>
    <col min="4" max="4" width="10.85546875" bestFit="1" customWidth="1"/>
    <col min="5" max="5" width="11.140625" bestFit="1" customWidth="1"/>
    <col min="6" max="6" width="11.28515625" bestFit="1" customWidth="1"/>
    <col min="7" max="7" width="11.28515625" customWidth="1"/>
    <col min="8" max="8" width="12.140625" customWidth="1"/>
    <col min="9" max="9" width="11.28515625" bestFit="1" customWidth="1"/>
    <col min="10" max="10" width="11.28515625" customWidth="1"/>
    <col min="11" max="11" width="41.42578125" bestFit="1" customWidth="1"/>
    <col min="13" max="13" width="13.28515625" customWidth="1"/>
  </cols>
  <sheetData>
    <row r="1" spans="1:11" x14ac:dyDescent="0.25">
      <c r="A1" s="62" t="s">
        <v>0</v>
      </c>
      <c r="B1" s="63" t="s">
        <v>24</v>
      </c>
      <c r="C1" s="63" t="s">
        <v>1</v>
      </c>
      <c r="D1" s="63" t="s">
        <v>2</v>
      </c>
      <c r="E1" s="63" t="s">
        <v>3</v>
      </c>
      <c r="F1" s="63" t="s">
        <v>230</v>
      </c>
      <c r="G1" s="63" t="s">
        <v>257</v>
      </c>
      <c r="H1" s="63" t="s">
        <v>4</v>
      </c>
      <c r="I1" s="63" t="s">
        <v>253</v>
      </c>
      <c r="J1" s="63" t="s">
        <v>258</v>
      </c>
      <c r="K1" s="63" t="s">
        <v>6</v>
      </c>
    </row>
    <row r="2" spans="1:11" x14ac:dyDescent="0.25">
      <c r="A2" s="19">
        <v>345407065245010</v>
      </c>
      <c r="B2" s="13" t="s">
        <v>27</v>
      </c>
      <c r="C2" s="13" t="s">
        <v>7</v>
      </c>
      <c r="D2" s="13" t="s">
        <v>9</v>
      </c>
      <c r="E2" s="35" t="s">
        <v>132</v>
      </c>
      <c r="F2" s="35" t="s">
        <v>132</v>
      </c>
      <c r="G2" s="35">
        <f>IF(E2=F2,1,0)</f>
        <v>1</v>
      </c>
      <c r="H2" s="35" t="str">
        <f>VLOOKUP(A2,'SMART Grade 117'!$A$1:$C$117,3,0)</f>
        <v>C</v>
      </c>
      <c r="I2" s="35">
        <f>IF(E2=H2,1,IF(H2="F",1,0))</f>
        <v>0</v>
      </c>
      <c r="J2" s="98">
        <f>SUM(I2:I3)/COUNTA(E2:E3)</f>
        <v>0</v>
      </c>
      <c r="K2" s="17"/>
    </row>
    <row r="3" spans="1:11" x14ac:dyDescent="0.25">
      <c r="A3" s="19">
        <v>354450066247775</v>
      </c>
      <c r="B3" s="13" t="s">
        <v>27</v>
      </c>
      <c r="C3" s="13" t="s">
        <v>7</v>
      </c>
      <c r="D3" s="13" t="s">
        <v>9</v>
      </c>
      <c r="E3" s="35" t="s">
        <v>135</v>
      </c>
      <c r="F3" s="35" t="s">
        <v>135</v>
      </c>
      <c r="G3" s="35">
        <f t="shared" ref="G3:G66" si="0">IF(E3=F3,1,0)</f>
        <v>1</v>
      </c>
      <c r="H3" s="35" t="str">
        <f>VLOOKUP(A3,'SMART Grade 117'!$A$1:$C$117,3,0)</f>
        <v>A</v>
      </c>
      <c r="I3" s="35">
        <f t="shared" ref="I3:I66" si="1">IF(E3=H3,1,IF(H3="F",1,0))</f>
        <v>0</v>
      </c>
      <c r="J3" s="99"/>
      <c r="K3" s="13"/>
    </row>
    <row r="4" spans="1:11" x14ac:dyDescent="0.25">
      <c r="A4" s="22">
        <v>355876066333265</v>
      </c>
      <c r="B4" s="1" t="s">
        <v>27</v>
      </c>
      <c r="C4" s="1" t="s">
        <v>209</v>
      </c>
      <c r="D4" s="1" t="s">
        <v>9</v>
      </c>
      <c r="E4" s="37" t="s">
        <v>131</v>
      </c>
      <c r="F4" s="37" t="s">
        <v>131</v>
      </c>
      <c r="G4" s="37">
        <f t="shared" si="0"/>
        <v>1</v>
      </c>
      <c r="H4" s="37" t="str">
        <f>VLOOKUP(A4,'SMART Grade 117'!$A$1:$C$117,3,0)</f>
        <v>F</v>
      </c>
      <c r="I4" s="37">
        <f t="shared" si="1"/>
        <v>1</v>
      </c>
      <c r="J4" s="109">
        <f>SUM(I4:I5)/COUNTA(E4:E5)</f>
        <v>1</v>
      </c>
      <c r="K4" s="1"/>
    </row>
    <row r="5" spans="1:11" x14ac:dyDescent="0.25">
      <c r="A5" s="22">
        <v>359320061440565</v>
      </c>
      <c r="B5" s="1" t="s">
        <v>27</v>
      </c>
      <c r="C5" s="1" t="s">
        <v>209</v>
      </c>
      <c r="D5" s="1" t="s">
        <v>9</v>
      </c>
      <c r="E5" s="37" t="s">
        <v>131</v>
      </c>
      <c r="F5" s="37" t="s">
        <v>131</v>
      </c>
      <c r="G5" s="37">
        <f t="shared" si="0"/>
        <v>1</v>
      </c>
      <c r="H5" s="37" t="str">
        <f>VLOOKUP(A5,'SMART Grade 117'!$A$1:$C$117,3,0)</f>
        <v>D+</v>
      </c>
      <c r="I5" s="37">
        <f t="shared" si="1"/>
        <v>1</v>
      </c>
      <c r="J5" s="110"/>
      <c r="K5" s="1"/>
    </row>
    <row r="6" spans="1:11" x14ac:dyDescent="0.25">
      <c r="A6" s="18">
        <v>359484083673759</v>
      </c>
      <c r="B6" s="4" t="s">
        <v>27</v>
      </c>
      <c r="C6" s="4" t="s">
        <v>11</v>
      </c>
      <c r="D6" s="4" t="s">
        <v>9</v>
      </c>
      <c r="E6" s="34" t="s">
        <v>131</v>
      </c>
      <c r="F6" s="34" t="s">
        <v>131</v>
      </c>
      <c r="G6" s="34">
        <f t="shared" si="0"/>
        <v>1</v>
      </c>
      <c r="H6" s="34" t="str">
        <f>VLOOKUP(A6,'SMART Grade 117'!$A$1:$C$117,3,0)</f>
        <v>C</v>
      </c>
      <c r="I6" s="34">
        <f t="shared" si="1"/>
        <v>0</v>
      </c>
      <c r="J6" s="103">
        <f>SUM(I6:I10)/COUNTA(E6:E10)</f>
        <v>0.2</v>
      </c>
      <c r="K6" s="4"/>
    </row>
    <row r="7" spans="1:11" x14ac:dyDescent="0.25">
      <c r="A7" s="18">
        <v>355415071270392</v>
      </c>
      <c r="B7" s="4" t="s">
        <v>164</v>
      </c>
      <c r="C7" s="4" t="s">
        <v>11</v>
      </c>
      <c r="D7" s="4" t="s">
        <v>9</v>
      </c>
      <c r="E7" s="34" t="s">
        <v>131</v>
      </c>
      <c r="F7" s="34" t="s">
        <v>131</v>
      </c>
      <c r="G7" s="34">
        <f t="shared" si="0"/>
        <v>1</v>
      </c>
      <c r="H7" s="34" t="str">
        <f>VLOOKUP(A7,'SMART Grade 117'!$A$1:$C$117,3,0)</f>
        <v>D</v>
      </c>
      <c r="I7" s="34">
        <f t="shared" si="1"/>
        <v>0</v>
      </c>
      <c r="J7" s="106"/>
      <c r="K7" s="4"/>
    </row>
    <row r="8" spans="1:11" x14ac:dyDescent="0.25">
      <c r="A8" s="18">
        <v>358571078417324</v>
      </c>
      <c r="B8" s="4" t="s">
        <v>27</v>
      </c>
      <c r="C8" s="4" t="s">
        <v>11</v>
      </c>
      <c r="D8" s="4" t="s">
        <v>9</v>
      </c>
      <c r="E8" s="34" t="s">
        <v>131</v>
      </c>
      <c r="F8" s="34" t="s">
        <v>131</v>
      </c>
      <c r="G8" s="34">
        <f t="shared" si="0"/>
        <v>1</v>
      </c>
      <c r="H8" s="34" t="str">
        <f>VLOOKUP(A8,'SMART Grade 117'!$A$1:$C$117,3,0)</f>
        <v>D+</v>
      </c>
      <c r="I8" s="34">
        <f t="shared" si="1"/>
        <v>1</v>
      </c>
      <c r="J8" s="106"/>
      <c r="K8" s="4"/>
    </row>
    <row r="9" spans="1:11" x14ac:dyDescent="0.25">
      <c r="A9" s="18">
        <v>358566072702077</v>
      </c>
      <c r="B9" s="4" t="s">
        <v>27</v>
      </c>
      <c r="C9" s="4" t="s">
        <v>11</v>
      </c>
      <c r="D9" s="4" t="s">
        <v>9</v>
      </c>
      <c r="E9" s="34" t="s">
        <v>131</v>
      </c>
      <c r="F9" s="34" t="s">
        <v>131</v>
      </c>
      <c r="G9" s="34">
        <f t="shared" si="0"/>
        <v>1</v>
      </c>
      <c r="H9" s="34" t="str">
        <f>VLOOKUP(A9,'SMART Grade 117'!$A$1:$C$117,3,0)</f>
        <v>D</v>
      </c>
      <c r="I9" s="34">
        <f t="shared" si="1"/>
        <v>0</v>
      </c>
      <c r="J9" s="106"/>
      <c r="K9" s="4"/>
    </row>
    <row r="10" spans="1:11" x14ac:dyDescent="0.25">
      <c r="A10" s="18">
        <v>356676080625475</v>
      </c>
      <c r="B10" s="4" t="s">
        <v>27</v>
      </c>
      <c r="C10" s="4" t="s">
        <v>11</v>
      </c>
      <c r="D10" s="4" t="s">
        <v>9</v>
      </c>
      <c r="E10" s="34" t="s">
        <v>133</v>
      </c>
      <c r="F10" s="34" t="s">
        <v>133</v>
      </c>
      <c r="G10" s="34">
        <f t="shared" si="0"/>
        <v>1</v>
      </c>
      <c r="H10" s="34" t="str">
        <f>VLOOKUP(A10,'SMART Grade 117'!$A$1:$C$117,3,0)</f>
        <v>C</v>
      </c>
      <c r="I10" s="34">
        <f t="shared" si="1"/>
        <v>0</v>
      </c>
      <c r="J10" s="104"/>
      <c r="K10" s="4"/>
    </row>
    <row r="11" spans="1:11" x14ac:dyDescent="0.25">
      <c r="A11" s="67">
        <v>355696078972771</v>
      </c>
      <c r="B11" s="13" t="s">
        <v>166</v>
      </c>
      <c r="C11" s="13" t="s">
        <v>11</v>
      </c>
      <c r="D11" s="13" t="s">
        <v>10</v>
      </c>
      <c r="E11" s="35" t="s">
        <v>132</v>
      </c>
      <c r="F11" s="35" t="s">
        <v>132</v>
      </c>
      <c r="G11" s="35">
        <f t="shared" si="0"/>
        <v>1</v>
      </c>
      <c r="H11" s="35" t="str">
        <f>VLOOKUP(A11,'SMART Grade 117'!$A$1:$C$117,3,0)</f>
        <v>F</v>
      </c>
      <c r="I11" s="35">
        <f t="shared" si="1"/>
        <v>1</v>
      </c>
      <c r="J11" s="98">
        <f>SUM(I11:I15)/COUNTA(E11:E15)</f>
        <v>1</v>
      </c>
      <c r="K11" s="13"/>
    </row>
    <row r="12" spans="1:11" x14ac:dyDescent="0.25">
      <c r="A12" s="19">
        <v>355425077891448</v>
      </c>
      <c r="B12" s="13" t="s">
        <v>27</v>
      </c>
      <c r="C12" s="13" t="s">
        <v>11</v>
      </c>
      <c r="D12" s="13" t="s">
        <v>10</v>
      </c>
      <c r="E12" s="35" t="s">
        <v>132</v>
      </c>
      <c r="F12" s="35" t="s">
        <v>132</v>
      </c>
      <c r="G12" s="35">
        <f t="shared" si="0"/>
        <v>1</v>
      </c>
      <c r="H12" s="35" t="str">
        <f>VLOOKUP(A12,'SMART Grade 117'!$A$1:$C$117,3,0)</f>
        <v>A</v>
      </c>
      <c r="I12" s="35">
        <f t="shared" si="1"/>
        <v>1</v>
      </c>
      <c r="J12" s="105"/>
      <c r="K12" s="13"/>
    </row>
    <row r="13" spans="1:11" x14ac:dyDescent="0.25">
      <c r="A13" s="67">
        <v>358567077220933</v>
      </c>
      <c r="B13" s="13" t="s">
        <v>27</v>
      </c>
      <c r="C13" s="13" t="s">
        <v>11</v>
      </c>
      <c r="D13" s="13" t="s">
        <v>10</v>
      </c>
      <c r="E13" s="35" t="s">
        <v>133</v>
      </c>
      <c r="F13" s="35" t="s">
        <v>133</v>
      </c>
      <c r="G13" s="35">
        <f t="shared" si="0"/>
        <v>1</v>
      </c>
      <c r="H13" s="35" t="str">
        <f>VLOOKUP(A13,'SMART Grade 117'!$A$1:$C$117,3,0)</f>
        <v>F</v>
      </c>
      <c r="I13" s="35">
        <f t="shared" si="1"/>
        <v>1</v>
      </c>
      <c r="J13" s="105"/>
      <c r="K13" s="13"/>
    </row>
    <row r="14" spans="1:11" x14ac:dyDescent="0.25">
      <c r="A14" s="19">
        <v>353260072918595</v>
      </c>
      <c r="B14" s="13" t="s">
        <v>27</v>
      </c>
      <c r="C14" s="13" t="s">
        <v>11</v>
      </c>
      <c r="D14" s="13" t="s">
        <v>10</v>
      </c>
      <c r="E14" s="35" t="s">
        <v>133</v>
      </c>
      <c r="F14" s="35" t="s">
        <v>133</v>
      </c>
      <c r="G14" s="35">
        <f t="shared" si="0"/>
        <v>1</v>
      </c>
      <c r="H14" s="35" t="str">
        <f>VLOOKUP(A14,'SMART Grade 117'!$A$1:$C$117,3,0)</f>
        <v>B</v>
      </c>
      <c r="I14" s="35">
        <f t="shared" si="1"/>
        <v>1</v>
      </c>
      <c r="J14" s="105"/>
      <c r="K14" s="13"/>
    </row>
    <row r="15" spans="1:11" x14ac:dyDescent="0.25">
      <c r="A15" s="19">
        <v>355964077250083</v>
      </c>
      <c r="B15" s="13" t="s">
        <v>27</v>
      </c>
      <c r="C15" s="13" t="s">
        <v>11</v>
      </c>
      <c r="D15" s="13" t="s">
        <v>10</v>
      </c>
      <c r="E15" s="35" t="s">
        <v>133</v>
      </c>
      <c r="F15" s="35" t="s">
        <v>133</v>
      </c>
      <c r="G15" s="35">
        <f t="shared" si="0"/>
        <v>1</v>
      </c>
      <c r="H15" s="35" t="str">
        <f>VLOOKUP(A15,'SMART Grade 117'!$A$1:$C$117,3,0)</f>
        <v>B</v>
      </c>
      <c r="I15" s="35">
        <f t="shared" si="1"/>
        <v>1</v>
      </c>
      <c r="J15" s="99"/>
      <c r="K15" s="43"/>
    </row>
    <row r="16" spans="1:11" x14ac:dyDescent="0.25">
      <c r="A16" s="18">
        <v>335330070235712</v>
      </c>
      <c r="B16" s="4" t="s">
        <v>165</v>
      </c>
      <c r="C16" s="4" t="s">
        <v>13</v>
      </c>
      <c r="D16" s="4" t="s">
        <v>9</v>
      </c>
      <c r="E16" s="34" t="s">
        <v>132</v>
      </c>
      <c r="F16" s="34" t="s">
        <v>132</v>
      </c>
      <c r="G16" s="34">
        <f t="shared" si="0"/>
        <v>1</v>
      </c>
      <c r="H16" s="34" t="str">
        <f>VLOOKUP(A16,'SMART Grade 117'!$A$1:$C$117,3,0)</f>
        <v>A</v>
      </c>
      <c r="I16" s="34">
        <f t="shared" si="1"/>
        <v>1</v>
      </c>
      <c r="J16" s="103">
        <f>SUM(I16:I18)/COUNTA(E16:E18)</f>
        <v>1</v>
      </c>
      <c r="K16" s="42"/>
    </row>
    <row r="17" spans="1:11" x14ac:dyDescent="0.25">
      <c r="A17" s="18">
        <v>353329071551762</v>
      </c>
      <c r="B17" s="4" t="s">
        <v>27</v>
      </c>
      <c r="C17" s="4" t="s">
        <v>13</v>
      </c>
      <c r="D17" s="4" t="s">
        <v>9</v>
      </c>
      <c r="E17" s="34" t="s">
        <v>131</v>
      </c>
      <c r="F17" s="34" t="s">
        <v>131</v>
      </c>
      <c r="G17" s="34">
        <f t="shared" si="0"/>
        <v>1</v>
      </c>
      <c r="H17" s="34" t="str">
        <f>VLOOKUP(A17,'SMART Grade 117'!$A$1:$C$117,3,0)</f>
        <v>D+</v>
      </c>
      <c r="I17" s="34">
        <f t="shared" si="1"/>
        <v>1</v>
      </c>
      <c r="J17" s="106"/>
      <c r="K17" s="4"/>
    </row>
    <row r="18" spans="1:11" x14ac:dyDescent="0.25">
      <c r="A18" s="18">
        <v>355732072168650</v>
      </c>
      <c r="B18" s="4" t="s">
        <v>27</v>
      </c>
      <c r="C18" s="4" t="s">
        <v>13</v>
      </c>
      <c r="D18" s="4" t="s">
        <v>9</v>
      </c>
      <c r="E18" s="34" t="s">
        <v>135</v>
      </c>
      <c r="F18" s="34" t="s">
        <v>135</v>
      </c>
      <c r="G18" s="34">
        <f t="shared" si="0"/>
        <v>1</v>
      </c>
      <c r="H18" s="34" t="str">
        <f>VLOOKUP(A18,'SMART Grade 117'!$A$1:$C$117,3,0)</f>
        <v>F</v>
      </c>
      <c r="I18" s="34">
        <f t="shared" si="1"/>
        <v>1</v>
      </c>
      <c r="J18" s="104"/>
      <c r="K18" s="4"/>
    </row>
    <row r="19" spans="1:11" x14ac:dyDescent="0.25">
      <c r="A19" s="20">
        <v>355344087157692</v>
      </c>
      <c r="B19" s="21" t="s">
        <v>137</v>
      </c>
      <c r="C19" s="21" t="s">
        <v>14</v>
      </c>
      <c r="D19" s="21" t="s">
        <v>8</v>
      </c>
      <c r="E19" s="36" t="s">
        <v>131</v>
      </c>
      <c r="F19" s="36" t="s">
        <v>131</v>
      </c>
      <c r="G19" s="36">
        <f t="shared" si="0"/>
        <v>1</v>
      </c>
      <c r="H19" s="36" t="str">
        <f>VLOOKUP(A19,'SMART Grade 117'!$A$1:$C$117,3,0)</f>
        <v>D+</v>
      </c>
      <c r="I19" s="36">
        <f t="shared" si="1"/>
        <v>1</v>
      </c>
      <c r="J19" s="100">
        <f>SUM(I19:I25)/COUNTA(E19:E25)</f>
        <v>0.42857142857142855</v>
      </c>
      <c r="K19" s="21"/>
    </row>
    <row r="20" spans="1:11" x14ac:dyDescent="0.25">
      <c r="A20" s="20">
        <v>359017079302608</v>
      </c>
      <c r="B20" s="21" t="s">
        <v>138</v>
      </c>
      <c r="C20" s="21" t="s">
        <v>14</v>
      </c>
      <c r="D20" s="21" t="s">
        <v>8</v>
      </c>
      <c r="E20" s="36" t="s">
        <v>131</v>
      </c>
      <c r="F20" s="36" t="s">
        <v>131</v>
      </c>
      <c r="G20" s="36">
        <f t="shared" si="0"/>
        <v>1</v>
      </c>
      <c r="H20" s="36" t="str">
        <f>VLOOKUP(A20,'SMART Grade 117'!$A$1:$C$117,3,0)</f>
        <v>D+</v>
      </c>
      <c r="I20" s="36">
        <f t="shared" si="1"/>
        <v>1</v>
      </c>
      <c r="J20" s="101"/>
      <c r="K20" s="44"/>
    </row>
    <row r="21" spans="1:11" x14ac:dyDescent="0.25">
      <c r="A21" s="67">
        <v>355311082019490</v>
      </c>
      <c r="B21" s="21" t="s">
        <v>27</v>
      </c>
      <c r="C21" s="21" t="s">
        <v>14</v>
      </c>
      <c r="D21" s="21" t="s">
        <v>8</v>
      </c>
      <c r="E21" s="36" t="s">
        <v>133</v>
      </c>
      <c r="F21" s="36" t="s">
        <v>133</v>
      </c>
      <c r="G21" s="36">
        <f t="shared" si="0"/>
        <v>1</v>
      </c>
      <c r="H21" s="36" t="str">
        <f>VLOOKUP(A21,'SMART Grade 117'!$A$1:$C$117,3,0)</f>
        <v>D</v>
      </c>
      <c r="I21" s="36">
        <f t="shared" si="1"/>
        <v>0</v>
      </c>
      <c r="J21" s="101"/>
      <c r="K21" s="21"/>
    </row>
    <row r="22" spans="1:11" x14ac:dyDescent="0.25">
      <c r="A22" s="67">
        <v>355312086702883</v>
      </c>
      <c r="B22" s="21" t="s">
        <v>139</v>
      </c>
      <c r="C22" s="21" t="s">
        <v>14</v>
      </c>
      <c r="D22" s="21" t="s">
        <v>8</v>
      </c>
      <c r="E22" s="36" t="s">
        <v>132</v>
      </c>
      <c r="F22" s="36" t="s">
        <v>132</v>
      </c>
      <c r="G22" s="36">
        <f t="shared" si="0"/>
        <v>1</v>
      </c>
      <c r="H22" s="36" t="str">
        <f>VLOOKUP(A22,'SMART Grade 117'!$A$1:$C$117,3,0)</f>
        <v>C</v>
      </c>
      <c r="I22" s="36">
        <f t="shared" si="1"/>
        <v>0</v>
      </c>
      <c r="J22" s="101"/>
      <c r="K22" s="21"/>
    </row>
    <row r="23" spans="1:11" x14ac:dyDescent="0.25">
      <c r="A23" s="20">
        <v>355311082069354</v>
      </c>
      <c r="B23" s="21" t="s">
        <v>140</v>
      </c>
      <c r="C23" s="21" t="s">
        <v>14</v>
      </c>
      <c r="D23" s="21" t="s">
        <v>8</v>
      </c>
      <c r="E23" s="36" t="s">
        <v>133</v>
      </c>
      <c r="F23" s="36" t="s">
        <v>133</v>
      </c>
      <c r="G23" s="36">
        <f t="shared" si="0"/>
        <v>1</v>
      </c>
      <c r="H23" s="36" t="str">
        <f>VLOOKUP(A23,'SMART Grade 117'!$A$1:$C$117,3,0)</f>
        <v>C</v>
      </c>
      <c r="I23" s="36">
        <f t="shared" si="1"/>
        <v>0</v>
      </c>
      <c r="J23" s="101"/>
      <c r="K23" s="21"/>
    </row>
    <row r="24" spans="1:11" x14ac:dyDescent="0.25">
      <c r="A24" s="67">
        <v>359460588601473</v>
      </c>
      <c r="B24" s="21" t="s">
        <v>141</v>
      </c>
      <c r="C24" s="21" t="s">
        <v>14</v>
      </c>
      <c r="D24" s="21" t="s">
        <v>8</v>
      </c>
      <c r="E24" s="36" t="s">
        <v>132</v>
      </c>
      <c r="F24" s="36" t="s">
        <v>133</v>
      </c>
      <c r="G24" s="36">
        <f t="shared" si="0"/>
        <v>0</v>
      </c>
      <c r="H24" s="36" t="str">
        <f>VLOOKUP(A24,'SMART Grade 117'!$A$1:$C$117,3,0)</f>
        <v>D+</v>
      </c>
      <c r="I24" s="36">
        <f t="shared" si="1"/>
        <v>0</v>
      </c>
      <c r="J24" s="101"/>
      <c r="K24" s="44" t="s">
        <v>256</v>
      </c>
    </row>
    <row r="25" spans="1:11" x14ac:dyDescent="0.25">
      <c r="A25" s="20">
        <v>353825081869201</v>
      </c>
      <c r="B25" s="21" t="s">
        <v>142</v>
      </c>
      <c r="C25" s="21" t="s">
        <v>14</v>
      </c>
      <c r="D25" s="21" t="s">
        <v>8</v>
      </c>
      <c r="E25" s="36" t="s">
        <v>131</v>
      </c>
      <c r="F25" s="36" t="s">
        <v>131</v>
      </c>
      <c r="G25" s="36">
        <f t="shared" si="0"/>
        <v>1</v>
      </c>
      <c r="H25" s="36" t="str">
        <f>VLOOKUP(A25,'SMART Grade 117'!$A$1:$C$117,3,0)</f>
        <v>D+</v>
      </c>
      <c r="I25" s="36">
        <f t="shared" si="1"/>
        <v>1</v>
      </c>
      <c r="J25" s="102"/>
      <c r="K25" s="21"/>
    </row>
    <row r="26" spans="1:11" x14ac:dyDescent="0.25">
      <c r="A26" s="22">
        <v>355340086189926</v>
      </c>
      <c r="B26" s="1" t="s">
        <v>143</v>
      </c>
      <c r="C26" s="1" t="s">
        <v>14</v>
      </c>
      <c r="D26" s="1" t="s">
        <v>16</v>
      </c>
      <c r="E26" s="37" t="s">
        <v>133</v>
      </c>
      <c r="F26" s="37" t="s">
        <v>133</v>
      </c>
      <c r="G26" s="37">
        <f t="shared" si="0"/>
        <v>1</v>
      </c>
      <c r="H26" s="37" t="str">
        <f>VLOOKUP(A26,'SMART Grade 117'!$A$1:$C$117,3,0)</f>
        <v>B</v>
      </c>
      <c r="I26" s="37">
        <f t="shared" si="1"/>
        <v>1</v>
      </c>
      <c r="J26" s="109">
        <f>SUM(I26:I35)/COUNTA(E26:E35)</f>
        <v>0.8</v>
      </c>
      <c r="K26" s="1"/>
    </row>
    <row r="27" spans="1:11" x14ac:dyDescent="0.25">
      <c r="A27" s="22">
        <v>355312084476373</v>
      </c>
      <c r="B27" s="1" t="s">
        <v>27</v>
      </c>
      <c r="C27" s="1" t="s">
        <v>14</v>
      </c>
      <c r="D27" s="1" t="s">
        <v>16</v>
      </c>
      <c r="E27" s="37" t="s">
        <v>136</v>
      </c>
      <c r="F27" s="37" t="s">
        <v>136</v>
      </c>
      <c r="G27" s="37">
        <f t="shared" si="0"/>
        <v>1</v>
      </c>
      <c r="H27" s="37" t="str">
        <f>VLOOKUP(A27,'SMART Grade 117'!$A$1:$C$117,3,0)</f>
        <v>C</v>
      </c>
      <c r="I27" s="37">
        <f t="shared" si="1"/>
        <v>1</v>
      </c>
      <c r="J27" s="114"/>
      <c r="K27" s="1"/>
    </row>
    <row r="28" spans="1:11" x14ac:dyDescent="0.25">
      <c r="A28" s="22">
        <v>359463082247948</v>
      </c>
      <c r="B28" s="1" t="s">
        <v>144</v>
      </c>
      <c r="C28" s="1" t="s">
        <v>14</v>
      </c>
      <c r="D28" s="1" t="s">
        <v>16</v>
      </c>
      <c r="E28" s="37" t="s">
        <v>136</v>
      </c>
      <c r="F28" s="37" t="s">
        <v>136</v>
      </c>
      <c r="G28" s="37">
        <f t="shared" si="0"/>
        <v>1</v>
      </c>
      <c r="H28" s="37" t="str">
        <f>VLOOKUP(A28,'SMART Grade 117'!$A$1:$C$117,3,0)</f>
        <v>C</v>
      </c>
      <c r="I28" s="37">
        <f t="shared" si="1"/>
        <v>1</v>
      </c>
      <c r="J28" s="114"/>
      <c r="K28" s="1"/>
    </row>
    <row r="29" spans="1:11" x14ac:dyDescent="0.25">
      <c r="A29" s="22">
        <v>355343085034697</v>
      </c>
      <c r="B29" s="1" t="s">
        <v>145</v>
      </c>
      <c r="C29" s="1" t="s">
        <v>14</v>
      </c>
      <c r="D29" s="1" t="s">
        <v>16</v>
      </c>
      <c r="E29" s="37" t="s">
        <v>135</v>
      </c>
      <c r="F29" s="37" t="s">
        <v>135</v>
      </c>
      <c r="G29" s="37">
        <f t="shared" si="0"/>
        <v>1</v>
      </c>
      <c r="H29" s="37" t="str">
        <f>VLOOKUP(A29,'SMART Grade 117'!$A$1:$C$117,3,0)</f>
        <v>D</v>
      </c>
      <c r="I29" s="37">
        <f t="shared" si="1"/>
        <v>1</v>
      </c>
      <c r="J29" s="114"/>
      <c r="K29" s="1"/>
    </row>
    <row r="30" spans="1:11" x14ac:dyDescent="0.25">
      <c r="A30" s="22">
        <v>359463085144159</v>
      </c>
      <c r="B30" s="1" t="s">
        <v>146</v>
      </c>
      <c r="C30" s="1" t="s">
        <v>14</v>
      </c>
      <c r="D30" s="1" t="s">
        <v>16</v>
      </c>
      <c r="E30" s="37" t="s">
        <v>135</v>
      </c>
      <c r="F30" s="37" t="s">
        <v>135</v>
      </c>
      <c r="G30" s="37">
        <f t="shared" si="0"/>
        <v>1</v>
      </c>
      <c r="H30" s="37" t="str">
        <f>VLOOKUP(A30,'SMART Grade 117'!$A$1:$C$117,3,0)</f>
        <v>F</v>
      </c>
      <c r="I30" s="37">
        <f t="shared" si="1"/>
        <v>1</v>
      </c>
      <c r="J30" s="114"/>
      <c r="K30" s="1"/>
    </row>
    <row r="31" spans="1:11" x14ac:dyDescent="0.25">
      <c r="A31" s="22">
        <v>355308081948299</v>
      </c>
      <c r="B31" s="1" t="s">
        <v>147</v>
      </c>
      <c r="C31" s="1" t="s">
        <v>14</v>
      </c>
      <c r="D31" s="1" t="s">
        <v>16</v>
      </c>
      <c r="E31" s="37" t="s">
        <v>133</v>
      </c>
      <c r="F31" s="37" t="s">
        <v>133</v>
      </c>
      <c r="G31" s="37">
        <f t="shared" si="0"/>
        <v>1</v>
      </c>
      <c r="H31" s="37" t="str">
        <f>VLOOKUP(A31,'SMART Grade 117'!$A$1:$C$117,3,0)</f>
        <v>C</v>
      </c>
      <c r="I31" s="37">
        <f t="shared" si="1"/>
        <v>0</v>
      </c>
      <c r="J31" s="114"/>
      <c r="K31" s="1"/>
    </row>
    <row r="32" spans="1:11" x14ac:dyDescent="0.25">
      <c r="A32" s="22">
        <v>359163072183042</v>
      </c>
      <c r="B32" s="1" t="s">
        <v>148</v>
      </c>
      <c r="C32" s="1" t="s">
        <v>14</v>
      </c>
      <c r="D32" s="1" t="s">
        <v>16</v>
      </c>
      <c r="E32" s="37" t="s">
        <v>135</v>
      </c>
      <c r="F32" s="37" t="s">
        <v>135</v>
      </c>
      <c r="G32" s="37">
        <f t="shared" si="0"/>
        <v>1</v>
      </c>
      <c r="H32" s="37" t="str">
        <f>VLOOKUP(A32,'SMART Grade 117'!$A$1:$C$117,3,0)</f>
        <v>D</v>
      </c>
      <c r="I32" s="37">
        <f t="shared" si="1"/>
        <v>1</v>
      </c>
      <c r="J32" s="114"/>
      <c r="K32" s="1"/>
    </row>
    <row r="33" spans="1:11" x14ac:dyDescent="0.25">
      <c r="A33" s="22">
        <v>355312081767147</v>
      </c>
      <c r="B33" s="1" t="s">
        <v>149</v>
      </c>
      <c r="C33" s="1" t="s">
        <v>14</v>
      </c>
      <c r="D33" s="1" t="s">
        <v>16</v>
      </c>
      <c r="E33" s="37" t="s">
        <v>135</v>
      </c>
      <c r="F33" s="37" t="s">
        <v>135</v>
      </c>
      <c r="G33" s="37">
        <f t="shared" si="0"/>
        <v>1</v>
      </c>
      <c r="H33" s="37" t="str">
        <f>VLOOKUP(A33,'SMART Grade 117'!$A$1:$C$117,3,0)</f>
        <v>D</v>
      </c>
      <c r="I33" s="37">
        <f t="shared" si="1"/>
        <v>1</v>
      </c>
      <c r="J33" s="114"/>
      <c r="K33" s="1"/>
    </row>
    <row r="34" spans="1:11" x14ac:dyDescent="0.25">
      <c r="A34" s="22">
        <v>359165079932040</v>
      </c>
      <c r="B34" s="1" t="s">
        <v>150</v>
      </c>
      <c r="C34" s="1" t="s">
        <v>14</v>
      </c>
      <c r="D34" s="1" t="s">
        <v>16</v>
      </c>
      <c r="E34" s="37" t="s">
        <v>135</v>
      </c>
      <c r="F34" s="37" t="s">
        <v>135</v>
      </c>
      <c r="G34" s="37">
        <f t="shared" si="0"/>
        <v>1</v>
      </c>
      <c r="H34" s="37" t="str">
        <f>VLOOKUP(A34,'SMART Grade 117'!$A$1:$C$117,3,0)</f>
        <v>D+</v>
      </c>
      <c r="I34" s="37">
        <f t="shared" si="1"/>
        <v>0</v>
      </c>
      <c r="J34" s="114"/>
      <c r="K34" s="1"/>
    </row>
    <row r="35" spans="1:11" x14ac:dyDescent="0.25">
      <c r="A35" s="22">
        <v>355342080131011</v>
      </c>
      <c r="B35" s="1"/>
      <c r="C35" s="1" t="s">
        <v>14</v>
      </c>
      <c r="D35" s="1" t="s">
        <v>16</v>
      </c>
      <c r="E35" s="37" t="s">
        <v>135</v>
      </c>
      <c r="F35" s="37" t="s">
        <v>135</v>
      </c>
      <c r="G35" s="37">
        <f t="shared" si="0"/>
        <v>1</v>
      </c>
      <c r="H35" s="37" t="str">
        <f>VLOOKUP(A35,'SMART Grade 117'!$A$1:$C$117,3,0)</f>
        <v>D</v>
      </c>
      <c r="I35" s="37">
        <f t="shared" si="1"/>
        <v>1</v>
      </c>
      <c r="J35" s="110"/>
      <c r="K35" s="1"/>
    </row>
    <row r="36" spans="1:11" x14ac:dyDescent="0.25">
      <c r="A36" s="25">
        <v>359462080633059</v>
      </c>
      <c r="B36" s="6" t="s">
        <v>151</v>
      </c>
      <c r="C36" s="6" t="s">
        <v>14</v>
      </c>
      <c r="D36" s="6" t="s">
        <v>17</v>
      </c>
      <c r="E36" s="39" t="s">
        <v>136</v>
      </c>
      <c r="F36" s="39" t="s">
        <v>136</v>
      </c>
      <c r="G36" s="39">
        <f t="shared" si="0"/>
        <v>1</v>
      </c>
      <c r="H36" s="39" t="str">
        <f>VLOOKUP(A36,'SMART Grade 117'!$A$1:$C$117,3,0)</f>
        <v>C</v>
      </c>
      <c r="I36" s="39">
        <f t="shared" si="1"/>
        <v>1</v>
      </c>
      <c r="J36" s="111">
        <f>SUM(I36:I38)/COUNTA(E36:E38)</f>
        <v>1</v>
      </c>
      <c r="K36" s="6"/>
    </row>
    <row r="37" spans="1:11" x14ac:dyDescent="0.25">
      <c r="A37" s="25">
        <v>355825083382730</v>
      </c>
      <c r="B37" s="6" t="s">
        <v>27</v>
      </c>
      <c r="C37" s="6" t="s">
        <v>14</v>
      </c>
      <c r="D37" s="6" t="s">
        <v>17</v>
      </c>
      <c r="E37" s="39" t="s">
        <v>131</v>
      </c>
      <c r="F37" s="39" t="s">
        <v>131</v>
      </c>
      <c r="G37" s="39">
        <f t="shared" si="0"/>
        <v>1</v>
      </c>
      <c r="H37" s="39" t="str">
        <f>VLOOKUP(A37,'SMART Grade 117'!$A$1:$C$117,3,0)</f>
        <v>D+</v>
      </c>
      <c r="I37" s="39">
        <f t="shared" si="1"/>
        <v>1</v>
      </c>
      <c r="J37" s="112"/>
      <c r="K37" s="6"/>
    </row>
    <row r="38" spans="1:11" x14ac:dyDescent="0.25">
      <c r="A38" s="25">
        <v>355829082731889</v>
      </c>
      <c r="B38" s="6" t="s">
        <v>27</v>
      </c>
      <c r="C38" s="6" t="s">
        <v>14</v>
      </c>
      <c r="D38" s="6" t="s">
        <v>17</v>
      </c>
      <c r="E38" s="39" t="s">
        <v>131</v>
      </c>
      <c r="F38" s="39" t="s">
        <v>131</v>
      </c>
      <c r="G38" s="39">
        <f t="shared" si="0"/>
        <v>1</v>
      </c>
      <c r="H38" s="39" t="str">
        <f>VLOOKUP(A38,'SMART Grade 117'!$A$1:$C$117,3,0)</f>
        <v>D+</v>
      </c>
      <c r="I38" s="39">
        <f t="shared" si="1"/>
        <v>1</v>
      </c>
      <c r="J38" s="113"/>
      <c r="K38" s="6"/>
    </row>
    <row r="39" spans="1:11" x14ac:dyDescent="0.25">
      <c r="A39" s="20">
        <v>356077090006642</v>
      </c>
      <c r="B39" s="21" t="s">
        <v>27</v>
      </c>
      <c r="C39" s="21" t="s">
        <v>18</v>
      </c>
      <c r="D39" s="21" t="s">
        <v>8</v>
      </c>
      <c r="E39" s="36" t="s">
        <v>135</v>
      </c>
      <c r="F39" s="36" t="s">
        <v>135</v>
      </c>
      <c r="G39" s="36">
        <f t="shared" si="0"/>
        <v>1</v>
      </c>
      <c r="H39" s="36" t="str">
        <f>VLOOKUP(A39,'SMART Grade 117'!$A$1:$C$117,3,0)</f>
        <v>D</v>
      </c>
      <c r="I39" s="36">
        <f t="shared" si="1"/>
        <v>1</v>
      </c>
      <c r="J39" s="100">
        <f>SUM(I39:I48)/COUNTA(E39:E48)</f>
        <v>0.5</v>
      </c>
      <c r="K39" s="21"/>
    </row>
    <row r="40" spans="1:11" x14ac:dyDescent="0.25">
      <c r="A40" s="20">
        <v>356695084083481</v>
      </c>
      <c r="B40" s="21" t="s">
        <v>27</v>
      </c>
      <c r="C40" s="21" t="s">
        <v>18</v>
      </c>
      <c r="D40" s="21" t="s">
        <v>8</v>
      </c>
      <c r="E40" s="36" t="s">
        <v>135</v>
      </c>
      <c r="F40" s="36" t="s">
        <v>135</v>
      </c>
      <c r="G40" s="36">
        <f t="shared" si="0"/>
        <v>1</v>
      </c>
      <c r="H40" s="36" t="str">
        <f>VLOOKUP(A40,'SMART Grade 117'!$A$1:$C$117,3,0)</f>
        <v>F</v>
      </c>
      <c r="I40" s="36">
        <f t="shared" si="1"/>
        <v>1</v>
      </c>
      <c r="J40" s="101"/>
      <c r="K40" s="21"/>
    </row>
    <row r="41" spans="1:11" x14ac:dyDescent="0.25">
      <c r="A41" s="20">
        <v>355838085703548</v>
      </c>
      <c r="B41" s="21" t="s">
        <v>27</v>
      </c>
      <c r="C41" s="21" t="s">
        <v>18</v>
      </c>
      <c r="D41" s="21" t="s">
        <v>8</v>
      </c>
      <c r="E41" s="36" t="s">
        <v>135</v>
      </c>
      <c r="F41" s="36" t="s">
        <v>135</v>
      </c>
      <c r="G41" s="36">
        <f t="shared" si="0"/>
        <v>1</v>
      </c>
      <c r="H41" s="36" t="str">
        <f>VLOOKUP(A41,'SMART Grade 117'!$A$1:$C$117,3,0)</f>
        <v>D</v>
      </c>
      <c r="I41" s="36">
        <f t="shared" si="1"/>
        <v>1</v>
      </c>
      <c r="J41" s="101"/>
      <c r="K41" s="21"/>
    </row>
    <row r="42" spans="1:11" x14ac:dyDescent="0.25">
      <c r="A42" s="67">
        <v>359176078562399</v>
      </c>
      <c r="B42" s="21" t="s">
        <v>27</v>
      </c>
      <c r="C42" s="21" t="s">
        <v>18</v>
      </c>
      <c r="D42" s="21" t="s">
        <v>8</v>
      </c>
      <c r="E42" s="36" t="s">
        <v>135</v>
      </c>
      <c r="F42" s="36" t="s">
        <v>135</v>
      </c>
      <c r="G42" s="36">
        <f t="shared" si="0"/>
        <v>1</v>
      </c>
      <c r="H42" s="36" t="str">
        <f>VLOOKUP(A42,'SMART Grade 117'!$A$1:$C$117,3,0)</f>
        <v>C</v>
      </c>
      <c r="I42" s="36">
        <f t="shared" si="1"/>
        <v>0</v>
      </c>
      <c r="J42" s="101"/>
      <c r="K42" s="21"/>
    </row>
    <row r="43" spans="1:11" x14ac:dyDescent="0.25">
      <c r="A43" s="67">
        <v>359470084654088</v>
      </c>
      <c r="B43" s="21" t="s">
        <v>168</v>
      </c>
      <c r="C43" s="21" t="s">
        <v>18</v>
      </c>
      <c r="D43" s="21" t="s">
        <v>8</v>
      </c>
      <c r="E43" s="36" t="s">
        <v>135</v>
      </c>
      <c r="F43" s="36" t="s">
        <v>135</v>
      </c>
      <c r="G43" s="36">
        <f t="shared" si="0"/>
        <v>1</v>
      </c>
      <c r="H43" s="36" t="str">
        <f>VLOOKUP(A43,'SMART Grade 117'!$A$1:$C$117,3,0)</f>
        <v>A</v>
      </c>
      <c r="I43" s="36">
        <f t="shared" si="1"/>
        <v>0</v>
      </c>
      <c r="J43" s="101"/>
      <c r="K43" s="21"/>
    </row>
    <row r="44" spans="1:11" x14ac:dyDescent="0.25">
      <c r="A44" s="20">
        <v>356694082347477</v>
      </c>
      <c r="B44" s="21" t="s">
        <v>169</v>
      </c>
      <c r="C44" s="21" t="s">
        <v>18</v>
      </c>
      <c r="D44" s="21" t="s">
        <v>8</v>
      </c>
      <c r="E44" s="36" t="s">
        <v>131</v>
      </c>
      <c r="F44" s="36" t="s">
        <v>131</v>
      </c>
      <c r="G44" s="36">
        <f t="shared" si="0"/>
        <v>1</v>
      </c>
      <c r="H44" s="36" t="str">
        <f>VLOOKUP(A44,'SMART Grade 117'!$A$1:$C$117,3,0)</f>
        <v>D+</v>
      </c>
      <c r="I44" s="36">
        <f t="shared" si="1"/>
        <v>1</v>
      </c>
      <c r="J44" s="101"/>
      <c r="K44" s="21"/>
    </row>
    <row r="45" spans="1:11" x14ac:dyDescent="0.25">
      <c r="A45" s="67">
        <v>356697080389482</v>
      </c>
      <c r="B45" s="21" t="s">
        <v>170</v>
      </c>
      <c r="C45" s="21" t="s">
        <v>18</v>
      </c>
      <c r="D45" s="21" t="s">
        <v>8</v>
      </c>
      <c r="E45" s="36" t="s">
        <v>131</v>
      </c>
      <c r="F45" s="36" t="s">
        <v>131</v>
      </c>
      <c r="G45" s="36">
        <f t="shared" si="0"/>
        <v>1</v>
      </c>
      <c r="H45" s="36" t="str">
        <f>VLOOKUP(A45,'SMART Grade 117'!$A$1:$C$117,3,0)</f>
        <v>A</v>
      </c>
      <c r="I45" s="36">
        <f t="shared" si="1"/>
        <v>0</v>
      </c>
      <c r="J45" s="101"/>
      <c r="K45" s="21"/>
    </row>
    <row r="46" spans="1:11" x14ac:dyDescent="0.25">
      <c r="A46" s="67">
        <v>355836084128972</v>
      </c>
      <c r="B46" s="21" t="s">
        <v>171</v>
      </c>
      <c r="C46" s="21" t="s">
        <v>18</v>
      </c>
      <c r="D46" s="21" t="s">
        <v>8</v>
      </c>
      <c r="E46" s="36" t="s">
        <v>136</v>
      </c>
      <c r="F46" s="36" t="s">
        <v>136</v>
      </c>
      <c r="G46" s="36">
        <f t="shared" si="0"/>
        <v>1</v>
      </c>
      <c r="H46" s="36" t="str">
        <f>VLOOKUP(A46,'SMART Grade 117'!$A$1:$C$117,3,0)</f>
        <v>A</v>
      </c>
      <c r="I46" s="36">
        <f t="shared" si="1"/>
        <v>0</v>
      </c>
      <c r="J46" s="101"/>
      <c r="K46" s="21"/>
    </row>
    <row r="47" spans="1:11" x14ac:dyDescent="0.25">
      <c r="A47" s="20">
        <v>353818088556368</v>
      </c>
      <c r="B47" s="21" t="s">
        <v>172</v>
      </c>
      <c r="C47" s="21" t="s">
        <v>18</v>
      </c>
      <c r="D47" s="21" t="s">
        <v>8</v>
      </c>
      <c r="E47" s="36" t="s">
        <v>135</v>
      </c>
      <c r="F47" s="36" t="s">
        <v>135</v>
      </c>
      <c r="G47" s="36">
        <f t="shared" si="0"/>
        <v>1</v>
      </c>
      <c r="H47" s="36" t="str">
        <f>VLOOKUP(A47,'SMART Grade 117'!$A$1:$C$117,3,0)</f>
        <v>D+</v>
      </c>
      <c r="I47" s="36">
        <f t="shared" si="1"/>
        <v>0</v>
      </c>
      <c r="J47" s="101"/>
      <c r="K47" s="21"/>
    </row>
    <row r="48" spans="1:11" x14ac:dyDescent="0.25">
      <c r="A48" s="20">
        <v>355374085040434</v>
      </c>
      <c r="B48" s="21" t="s">
        <v>27</v>
      </c>
      <c r="C48" s="21" t="s">
        <v>18</v>
      </c>
      <c r="D48" s="21" t="s">
        <v>8</v>
      </c>
      <c r="E48" s="36" t="s">
        <v>135</v>
      </c>
      <c r="F48" s="36" t="s">
        <v>135</v>
      </c>
      <c r="G48" s="36">
        <f t="shared" si="0"/>
        <v>1</v>
      </c>
      <c r="H48" s="36" t="str">
        <f>VLOOKUP(A48,'SMART Grade 117'!$A$1:$C$117,3,0)</f>
        <v>D</v>
      </c>
      <c r="I48" s="36">
        <f t="shared" si="1"/>
        <v>1</v>
      </c>
      <c r="J48" s="102"/>
      <c r="K48" s="21"/>
    </row>
    <row r="49" spans="1:11" x14ac:dyDescent="0.25">
      <c r="A49" s="67">
        <v>353818080727033</v>
      </c>
      <c r="B49" s="6" t="s">
        <v>167</v>
      </c>
      <c r="C49" s="6" t="s">
        <v>18</v>
      </c>
      <c r="D49" s="6" t="s">
        <v>12</v>
      </c>
      <c r="E49" s="39" t="s">
        <v>133</v>
      </c>
      <c r="F49" s="39" t="s">
        <v>133</v>
      </c>
      <c r="G49" s="39">
        <f t="shared" si="0"/>
        <v>1</v>
      </c>
      <c r="H49" s="39" t="str">
        <f>VLOOKUP(A49,'SMART Grade 117'!$A$1:$C$117,3,0)</f>
        <v>D+</v>
      </c>
      <c r="I49" s="39">
        <f t="shared" si="1"/>
        <v>0</v>
      </c>
      <c r="J49" s="111">
        <f>SUM(I49:I56)/COUNTA(E49:E56)</f>
        <v>0.125</v>
      </c>
      <c r="K49" s="6"/>
    </row>
    <row r="50" spans="1:11" x14ac:dyDescent="0.25">
      <c r="A50" s="67">
        <v>353817087022299</v>
      </c>
      <c r="B50" s="6" t="s">
        <v>27</v>
      </c>
      <c r="C50" s="6" t="s">
        <v>18</v>
      </c>
      <c r="D50" s="6" t="s">
        <v>12</v>
      </c>
      <c r="E50" s="39" t="s">
        <v>132</v>
      </c>
      <c r="F50" s="39" t="s">
        <v>132</v>
      </c>
      <c r="G50" s="39">
        <f t="shared" si="0"/>
        <v>1</v>
      </c>
      <c r="H50" s="39" t="str">
        <f>VLOOKUP(A50,'SMART Grade 117'!$A$1:$C$117,3,0)</f>
        <v>D+</v>
      </c>
      <c r="I50" s="39">
        <f t="shared" si="1"/>
        <v>0</v>
      </c>
      <c r="J50" s="112"/>
      <c r="K50" s="6"/>
    </row>
    <row r="51" spans="1:11" x14ac:dyDescent="0.25">
      <c r="A51" s="67">
        <v>356697084163453</v>
      </c>
      <c r="B51" s="6" t="s">
        <v>173</v>
      </c>
      <c r="C51" s="6" t="s">
        <v>18</v>
      </c>
      <c r="D51" s="6" t="s">
        <v>12</v>
      </c>
      <c r="E51" s="39" t="s">
        <v>132</v>
      </c>
      <c r="F51" s="39" t="s">
        <v>133</v>
      </c>
      <c r="G51" s="39">
        <f t="shared" si="0"/>
        <v>0</v>
      </c>
      <c r="H51" s="39" t="str">
        <f>VLOOKUP(A51,'SMART Grade 117'!$A$1:$C$117,3,0)</f>
        <v>D+</v>
      </c>
      <c r="I51" s="39">
        <f t="shared" si="1"/>
        <v>0</v>
      </c>
      <c r="J51" s="112"/>
      <c r="K51" s="6" t="s">
        <v>254</v>
      </c>
    </row>
    <row r="52" spans="1:11" x14ac:dyDescent="0.25">
      <c r="A52" s="67">
        <v>356694081722407</v>
      </c>
      <c r="B52" s="6" t="s">
        <v>174</v>
      </c>
      <c r="C52" s="6" t="s">
        <v>18</v>
      </c>
      <c r="D52" s="6" t="s">
        <v>12</v>
      </c>
      <c r="E52" s="39" t="s">
        <v>132</v>
      </c>
      <c r="F52" s="39" t="s">
        <v>132</v>
      </c>
      <c r="G52" s="39">
        <f t="shared" si="0"/>
        <v>1</v>
      </c>
      <c r="H52" s="39" t="str">
        <f>VLOOKUP(A52,'SMART Grade 117'!$A$1:$C$117,3,0)</f>
        <v>D+</v>
      </c>
      <c r="I52" s="39">
        <f t="shared" si="1"/>
        <v>0</v>
      </c>
      <c r="J52" s="112"/>
      <c r="K52" s="6"/>
    </row>
    <row r="53" spans="1:11" x14ac:dyDescent="0.25">
      <c r="A53" s="25">
        <v>355840085958676</v>
      </c>
      <c r="B53" s="6" t="s">
        <v>27</v>
      </c>
      <c r="C53" s="6" t="s">
        <v>18</v>
      </c>
      <c r="D53" s="6" t="s">
        <v>12</v>
      </c>
      <c r="E53" s="39" t="s">
        <v>131</v>
      </c>
      <c r="F53" s="39" t="s">
        <v>131</v>
      </c>
      <c r="G53" s="39">
        <f t="shared" si="0"/>
        <v>1</v>
      </c>
      <c r="H53" s="39" t="str">
        <f>VLOOKUP(A53,'SMART Grade 117'!$A$1:$C$117,3,0)</f>
        <v>D+</v>
      </c>
      <c r="I53" s="39">
        <f t="shared" si="1"/>
        <v>1</v>
      </c>
      <c r="J53" s="112"/>
      <c r="K53" s="6"/>
    </row>
    <row r="54" spans="1:11" x14ac:dyDescent="0.25">
      <c r="A54" s="67">
        <v>356696086957516</v>
      </c>
      <c r="B54" s="6" t="s">
        <v>175</v>
      </c>
      <c r="C54" s="6" t="s">
        <v>18</v>
      </c>
      <c r="D54" s="6" t="s">
        <v>12</v>
      </c>
      <c r="E54" s="39" t="s">
        <v>133</v>
      </c>
      <c r="F54" s="39" t="s">
        <v>133</v>
      </c>
      <c r="G54" s="39">
        <f t="shared" si="0"/>
        <v>1</v>
      </c>
      <c r="H54" s="39" t="str">
        <f>VLOOKUP(A54,'SMART Grade 117'!$A$1:$C$117,3,0)</f>
        <v>D+</v>
      </c>
      <c r="I54" s="39">
        <f t="shared" si="1"/>
        <v>0</v>
      </c>
      <c r="J54" s="112"/>
      <c r="K54" s="6"/>
    </row>
    <row r="55" spans="1:11" x14ac:dyDescent="0.25">
      <c r="A55" s="67">
        <v>356696087129974</v>
      </c>
      <c r="B55" s="6" t="s">
        <v>176</v>
      </c>
      <c r="C55" s="6" t="s">
        <v>18</v>
      </c>
      <c r="D55" s="6" t="s">
        <v>12</v>
      </c>
      <c r="E55" s="39" t="s">
        <v>133</v>
      </c>
      <c r="F55" s="39" t="s">
        <v>133</v>
      </c>
      <c r="G55" s="39">
        <f t="shared" si="0"/>
        <v>1</v>
      </c>
      <c r="H55" s="39" t="str">
        <f>VLOOKUP(A55,'SMART Grade 117'!$A$1:$C$117,3,0)</f>
        <v>D+</v>
      </c>
      <c r="I55" s="39">
        <f t="shared" si="1"/>
        <v>0</v>
      </c>
      <c r="J55" s="112"/>
      <c r="K55" s="6"/>
    </row>
    <row r="56" spans="1:11" x14ac:dyDescent="0.25">
      <c r="A56" s="67">
        <v>355839084748120</v>
      </c>
      <c r="B56" s="6" t="s">
        <v>27</v>
      </c>
      <c r="C56" s="6" t="s">
        <v>18</v>
      </c>
      <c r="D56" s="6" t="s">
        <v>12</v>
      </c>
      <c r="E56" s="39" t="s">
        <v>132</v>
      </c>
      <c r="F56" s="39" t="s">
        <v>133</v>
      </c>
      <c r="G56" s="39">
        <f t="shared" si="0"/>
        <v>0</v>
      </c>
      <c r="H56" s="39" t="str">
        <f>VLOOKUP(A56,'SMART Grade 117'!$A$1:$C$117,3,0)</f>
        <v>D+</v>
      </c>
      <c r="I56" s="39">
        <f t="shared" si="1"/>
        <v>0</v>
      </c>
      <c r="J56" s="113"/>
      <c r="K56" s="6" t="s">
        <v>255</v>
      </c>
    </row>
    <row r="57" spans="1:11" x14ac:dyDescent="0.25">
      <c r="A57" s="20">
        <v>305300090678775</v>
      </c>
      <c r="B57" s="21" t="s">
        <v>152</v>
      </c>
      <c r="C57" s="21" t="s">
        <v>19</v>
      </c>
      <c r="D57" s="21" t="s">
        <v>8</v>
      </c>
      <c r="E57" s="36" t="s">
        <v>133</v>
      </c>
      <c r="F57" s="36" t="s">
        <v>133</v>
      </c>
      <c r="G57" s="36">
        <f t="shared" si="0"/>
        <v>1</v>
      </c>
      <c r="H57" s="36" t="str">
        <f>VLOOKUP(A57,'SMART Grade 117'!$A$1:$C$117,3,0)</f>
        <v>B</v>
      </c>
      <c r="I57" s="36">
        <f t="shared" si="1"/>
        <v>1</v>
      </c>
      <c r="J57" s="100">
        <f>SUM(I57:I62)/COUNTA(E57:E62)</f>
        <v>0.66666666666666663</v>
      </c>
      <c r="K57" s="44"/>
    </row>
    <row r="58" spans="1:11" x14ac:dyDescent="0.25">
      <c r="A58" s="67">
        <v>305301090447344</v>
      </c>
      <c r="B58" s="21" t="s">
        <v>153</v>
      </c>
      <c r="C58" s="21" t="s">
        <v>19</v>
      </c>
      <c r="D58" s="21" t="s">
        <v>8</v>
      </c>
      <c r="E58" s="36" t="s">
        <v>132</v>
      </c>
      <c r="F58" s="36" t="s">
        <v>132</v>
      </c>
      <c r="G58" s="36">
        <f t="shared" si="0"/>
        <v>1</v>
      </c>
      <c r="H58" s="36" t="str">
        <f>VLOOKUP(A58,'SMART Grade 117'!$A$1:$C$117,3,0)</f>
        <v>D</v>
      </c>
      <c r="I58" s="36">
        <f t="shared" si="1"/>
        <v>0</v>
      </c>
      <c r="J58" s="101"/>
      <c r="K58" s="44"/>
    </row>
    <row r="59" spans="1:11" x14ac:dyDescent="0.25">
      <c r="A59" s="20">
        <v>356765080866674</v>
      </c>
      <c r="B59" s="21" t="s">
        <v>27</v>
      </c>
      <c r="C59" s="21" t="s">
        <v>19</v>
      </c>
      <c r="D59" s="21" t="s">
        <v>8</v>
      </c>
      <c r="E59" s="36" t="s">
        <v>131</v>
      </c>
      <c r="F59" s="36" t="s">
        <v>131</v>
      </c>
      <c r="G59" s="36">
        <f t="shared" si="0"/>
        <v>1</v>
      </c>
      <c r="H59" s="36" t="str">
        <f>VLOOKUP(A59,'SMART Grade 117'!$A$1:$C$117,3,0)</f>
        <v>D</v>
      </c>
      <c r="I59" s="36">
        <f t="shared" si="1"/>
        <v>0</v>
      </c>
      <c r="J59" s="101"/>
      <c r="K59" s="21"/>
    </row>
    <row r="60" spans="1:11" x14ac:dyDescent="0.25">
      <c r="A60" s="20">
        <v>356766080561083</v>
      </c>
      <c r="B60" s="21" t="s">
        <v>27</v>
      </c>
      <c r="C60" s="21" t="s">
        <v>19</v>
      </c>
      <c r="D60" s="21" t="s">
        <v>8</v>
      </c>
      <c r="E60" s="36" t="s">
        <v>135</v>
      </c>
      <c r="F60" s="36" t="s">
        <v>135</v>
      </c>
      <c r="G60" s="36">
        <f t="shared" si="0"/>
        <v>1</v>
      </c>
      <c r="H60" s="36" t="str">
        <f>VLOOKUP(A60,'SMART Grade 117'!$A$1:$C$117,3,0)</f>
        <v>D</v>
      </c>
      <c r="I60" s="36">
        <f t="shared" si="1"/>
        <v>1</v>
      </c>
      <c r="J60" s="101"/>
      <c r="K60" s="21"/>
    </row>
    <row r="61" spans="1:11" x14ac:dyDescent="0.25">
      <c r="A61" s="20">
        <v>356699082781187</v>
      </c>
      <c r="B61" s="21" t="s">
        <v>154</v>
      </c>
      <c r="C61" s="21" t="s">
        <v>19</v>
      </c>
      <c r="D61" s="21" t="s">
        <v>8</v>
      </c>
      <c r="E61" s="36" t="s">
        <v>132</v>
      </c>
      <c r="F61" s="36" t="s">
        <v>132</v>
      </c>
      <c r="G61" s="36">
        <f t="shared" si="0"/>
        <v>1</v>
      </c>
      <c r="H61" s="36" t="str">
        <f>VLOOKUP(A61,'SMART Grade 117'!$A$1:$C$117,3,0)</f>
        <v>A</v>
      </c>
      <c r="I61" s="36">
        <f t="shared" si="1"/>
        <v>1</v>
      </c>
      <c r="J61" s="101"/>
      <c r="K61" s="21"/>
    </row>
    <row r="62" spans="1:11" x14ac:dyDescent="0.25">
      <c r="A62" s="20">
        <v>356706083486037</v>
      </c>
      <c r="B62" s="21" t="s">
        <v>27</v>
      </c>
      <c r="C62" s="21" t="s">
        <v>19</v>
      </c>
      <c r="D62" s="21" t="s">
        <v>8</v>
      </c>
      <c r="E62" s="36" t="s">
        <v>135</v>
      </c>
      <c r="F62" s="36" t="s">
        <v>135</v>
      </c>
      <c r="G62" s="36">
        <f t="shared" si="0"/>
        <v>1</v>
      </c>
      <c r="H62" s="36" t="str">
        <f>VLOOKUP(A62,'SMART Grade 117'!$A$1:$C$117,3,0)</f>
        <v>F</v>
      </c>
      <c r="I62" s="36">
        <f t="shared" si="1"/>
        <v>1</v>
      </c>
      <c r="J62" s="102"/>
      <c r="K62" s="21"/>
    </row>
    <row r="63" spans="1:11" x14ac:dyDescent="0.25">
      <c r="A63" s="18">
        <v>353002099046111</v>
      </c>
      <c r="B63" s="4" t="s">
        <v>27</v>
      </c>
      <c r="C63" s="4" t="s">
        <v>19</v>
      </c>
      <c r="D63" s="4" t="s">
        <v>20</v>
      </c>
      <c r="E63" s="34" t="s">
        <v>131</v>
      </c>
      <c r="F63" s="34" t="s">
        <v>131</v>
      </c>
      <c r="G63" s="34">
        <f t="shared" si="0"/>
        <v>1</v>
      </c>
      <c r="H63" s="34" t="str">
        <f>VLOOKUP(A63,'SMART Grade 117'!$A$1:$C$117,3,0)</f>
        <v>D</v>
      </c>
      <c r="I63" s="34">
        <f t="shared" si="1"/>
        <v>0</v>
      </c>
      <c r="J63" s="103">
        <f>SUM(I63:I72)/COUNTA(E63:E72)</f>
        <v>0.7</v>
      </c>
      <c r="K63" s="4"/>
    </row>
    <row r="64" spans="1:11" x14ac:dyDescent="0.25">
      <c r="A64" s="18">
        <v>354889091694933</v>
      </c>
      <c r="B64" s="4" t="s">
        <v>27</v>
      </c>
      <c r="C64" s="4" t="s">
        <v>19</v>
      </c>
      <c r="D64" s="4" t="s">
        <v>20</v>
      </c>
      <c r="E64" s="34" t="s">
        <v>135</v>
      </c>
      <c r="F64" s="34" t="s">
        <v>135</v>
      </c>
      <c r="G64" s="34">
        <f t="shared" si="0"/>
        <v>1</v>
      </c>
      <c r="H64" s="34" t="str">
        <f>VLOOKUP(A64,'SMART Grade 117'!$A$1:$C$117,3,0)</f>
        <v>D</v>
      </c>
      <c r="I64" s="34">
        <f t="shared" si="1"/>
        <v>1</v>
      </c>
      <c r="J64" s="106"/>
      <c r="K64" s="4"/>
    </row>
    <row r="65" spans="1:11" x14ac:dyDescent="0.25">
      <c r="A65" s="18">
        <v>354898090316760</v>
      </c>
      <c r="B65" s="4" t="s">
        <v>27</v>
      </c>
      <c r="C65" s="4" t="s">
        <v>19</v>
      </c>
      <c r="D65" s="4" t="s">
        <v>20</v>
      </c>
      <c r="E65" s="34" t="s">
        <v>135</v>
      </c>
      <c r="F65" s="34" t="s">
        <v>135</v>
      </c>
      <c r="G65" s="34">
        <f t="shared" si="0"/>
        <v>1</v>
      </c>
      <c r="H65" s="34" t="str">
        <f>VLOOKUP(A65,'SMART Grade 117'!$A$1:$C$117,3,0)</f>
        <v>D</v>
      </c>
      <c r="I65" s="34">
        <f t="shared" si="1"/>
        <v>1</v>
      </c>
      <c r="J65" s="106"/>
      <c r="K65" s="4"/>
    </row>
    <row r="66" spans="1:11" x14ac:dyDescent="0.25">
      <c r="A66" s="18">
        <v>354893092003797</v>
      </c>
      <c r="B66" s="4" t="s">
        <v>27</v>
      </c>
      <c r="C66" s="4" t="s">
        <v>19</v>
      </c>
      <c r="D66" s="4" t="s">
        <v>20</v>
      </c>
      <c r="E66" s="34" t="s">
        <v>135</v>
      </c>
      <c r="F66" s="34" t="s">
        <v>135</v>
      </c>
      <c r="G66" s="34">
        <f t="shared" si="0"/>
        <v>1</v>
      </c>
      <c r="H66" s="34" t="str">
        <f>VLOOKUP(A66,'SMART Grade 117'!$A$1:$C$117,3,0)</f>
        <v>D</v>
      </c>
      <c r="I66" s="34">
        <f t="shared" si="1"/>
        <v>1</v>
      </c>
      <c r="J66" s="106"/>
      <c r="K66" s="4"/>
    </row>
    <row r="67" spans="1:11" x14ac:dyDescent="0.25">
      <c r="A67" s="18">
        <v>353002095725437</v>
      </c>
      <c r="B67" s="4" t="s">
        <v>27</v>
      </c>
      <c r="C67" s="4" t="s">
        <v>19</v>
      </c>
      <c r="D67" s="4" t="s">
        <v>20</v>
      </c>
      <c r="E67" s="34" t="s">
        <v>135</v>
      </c>
      <c r="F67" s="34" t="s">
        <v>135</v>
      </c>
      <c r="G67" s="34">
        <f t="shared" ref="G67:G118" si="2">IF(E67=F67,1,0)</f>
        <v>1</v>
      </c>
      <c r="H67" s="34" t="str">
        <f>VLOOKUP(A67,'SMART Grade 117'!$A$1:$C$117,3,0)</f>
        <v>D</v>
      </c>
      <c r="I67" s="34">
        <f t="shared" ref="I67:I118" si="3">IF(E67=H67,1,IF(H67="F",1,0))</f>
        <v>1</v>
      </c>
      <c r="J67" s="106"/>
      <c r="K67" s="4"/>
    </row>
    <row r="68" spans="1:11" x14ac:dyDescent="0.25">
      <c r="A68" s="18">
        <v>356699087294913</v>
      </c>
      <c r="B68" s="4" t="s">
        <v>27</v>
      </c>
      <c r="C68" s="4" t="s">
        <v>19</v>
      </c>
      <c r="D68" s="4" t="s">
        <v>20</v>
      </c>
      <c r="E68" s="34" t="s">
        <v>135</v>
      </c>
      <c r="F68" s="34" t="s">
        <v>135</v>
      </c>
      <c r="G68" s="34">
        <f t="shared" si="2"/>
        <v>1</v>
      </c>
      <c r="H68" s="34" t="str">
        <f>VLOOKUP(A68,'SMART Grade 117'!$A$1:$C$117,3,0)</f>
        <v>D</v>
      </c>
      <c r="I68" s="34">
        <f t="shared" si="3"/>
        <v>1</v>
      </c>
      <c r="J68" s="106"/>
      <c r="K68" s="4"/>
    </row>
    <row r="69" spans="1:11" x14ac:dyDescent="0.25">
      <c r="A69" s="18">
        <v>352999091084183</v>
      </c>
      <c r="B69" s="4" t="s">
        <v>27</v>
      </c>
      <c r="C69" s="4" t="s">
        <v>19</v>
      </c>
      <c r="D69" s="4" t="s">
        <v>20</v>
      </c>
      <c r="E69" s="34" t="s">
        <v>131</v>
      </c>
      <c r="F69" s="34" t="s">
        <v>131</v>
      </c>
      <c r="G69" s="34">
        <f t="shared" si="2"/>
        <v>1</v>
      </c>
      <c r="H69" s="34" t="str">
        <f>VLOOKUP(A69,'SMART Grade 117'!$A$1:$C$117,3,0)</f>
        <v>D</v>
      </c>
      <c r="I69" s="34">
        <f t="shared" si="3"/>
        <v>0</v>
      </c>
      <c r="J69" s="106"/>
      <c r="K69" s="4"/>
    </row>
    <row r="70" spans="1:11" x14ac:dyDescent="0.25">
      <c r="A70" s="18">
        <v>354891090876867</v>
      </c>
      <c r="B70" s="4" t="s">
        <v>161</v>
      </c>
      <c r="C70" s="4" t="s">
        <v>19</v>
      </c>
      <c r="D70" s="4" t="s">
        <v>20</v>
      </c>
      <c r="E70" s="34" t="s">
        <v>135</v>
      </c>
      <c r="F70" s="34" t="s">
        <v>135</v>
      </c>
      <c r="G70" s="34">
        <f t="shared" si="2"/>
        <v>1</v>
      </c>
      <c r="H70" s="34" t="str">
        <f>VLOOKUP(A70,'SMART Grade 117'!$A$1:$C$117,3,0)</f>
        <v>D</v>
      </c>
      <c r="I70" s="34">
        <f t="shared" si="3"/>
        <v>1</v>
      </c>
      <c r="J70" s="106"/>
      <c r="K70" s="4"/>
    </row>
    <row r="71" spans="1:11" x14ac:dyDescent="0.25">
      <c r="A71" s="18">
        <v>352999095016215</v>
      </c>
      <c r="B71" s="4" t="s">
        <v>162</v>
      </c>
      <c r="C71" s="4" t="s">
        <v>19</v>
      </c>
      <c r="D71" s="4" t="s">
        <v>20</v>
      </c>
      <c r="E71" s="34" t="s">
        <v>131</v>
      </c>
      <c r="F71" s="34" t="s">
        <v>131</v>
      </c>
      <c r="G71" s="34">
        <f t="shared" si="2"/>
        <v>1</v>
      </c>
      <c r="H71" s="34" t="str">
        <f>VLOOKUP(A71,'SMART Grade 117'!$A$1:$C$117,3,0)</f>
        <v>D+</v>
      </c>
      <c r="I71" s="34">
        <f t="shared" si="3"/>
        <v>1</v>
      </c>
      <c r="J71" s="106"/>
      <c r="K71" s="4"/>
    </row>
    <row r="72" spans="1:11" x14ac:dyDescent="0.25">
      <c r="A72" s="18">
        <v>356701081379235</v>
      </c>
      <c r="B72" s="4" t="s">
        <v>163</v>
      </c>
      <c r="C72" s="4" t="s">
        <v>19</v>
      </c>
      <c r="D72" s="4" t="s">
        <v>20</v>
      </c>
      <c r="E72" s="34" t="s">
        <v>131</v>
      </c>
      <c r="F72" s="34" t="s">
        <v>131</v>
      </c>
      <c r="G72" s="34">
        <f t="shared" si="2"/>
        <v>1</v>
      </c>
      <c r="H72" s="34" t="str">
        <f>VLOOKUP(A72,'SMART Grade 117'!$A$1:$C$117,3,0)</f>
        <v>D</v>
      </c>
      <c r="I72" s="34">
        <f t="shared" si="3"/>
        <v>0</v>
      </c>
      <c r="J72" s="104"/>
      <c r="K72" s="4"/>
    </row>
    <row r="73" spans="1:11" x14ac:dyDescent="0.25">
      <c r="A73" s="19">
        <v>358870094193766</v>
      </c>
      <c r="B73" s="13" t="s">
        <v>155</v>
      </c>
      <c r="C73" s="13" t="s">
        <v>19</v>
      </c>
      <c r="D73" s="13" t="s">
        <v>10</v>
      </c>
      <c r="E73" s="35" t="s">
        <v>133</v>
      </c>
      <c r="F73" s="35" t="s">
        <v>133</v>
      </c>
      <c r="G73" s="35">
        <f t="shared" si="2"/>
        <v>1</v>
      </c>
      <c r="H73" s="35" t="str">
        <f>VLOOKUP(A73,'SMART Grade 117'!$A$1:$C$117,3,0)</f>
        <v>A</v>
      </c>
      <c r="I73" s="35">
        <f t="shared" si="3"/>
        <v>0</v>
      </c>
      <c r="J73" s="98">
        <f>SUM(I73:I80)/COUNTA(E73:E80)</f>
        <v>0.375</v>
      </c>
      <c r="K73" s="45"/>
    </row>
    <row r="74" spans="1:11" x14ac:dyDescent="0.25">
      <c r="A74" s="19">
        <v>356766082180296</v>
      </c>
      <c r="B74" s="13" t="s">
        <v>156</v>
      </c>
      <c r="C74" s="13" t="s">
        <v>19</v>
      </c>
      <c r="D74" s="13" t="s">
        <v>10</v>
      </c>
      <c r="E74" s="35" t="s">
        <v>133</v>
      </c>
      <c r="F74" s="35" t="s">
        <v>133</v>
      </c>
      <c r="G74" s="35">
        <f t="shared" si="2"/>
        <v>1</v>
      </c>
      <c r="H74" s="35" t="str">
        <f>VLOOKUP(A74,'SMART Grade 117'!$A$1:$C$117,3,0)</f>
        <v>B</v>
      </c>
      <c r="I74" s="35">
        <f t="shared" si="3"/>
        <v>1</v>
      </c>
      <c r="J74" s="105"/>
      <c r="K74" s="13"/>
    </row>
    <row r="75" spans="1:11" x14ac:dyDescent="0.25">
      <c r="A75" s="19">
        <v>356763082182851</v>
      </c>
      <c r="B75" s="13" t="s">
        <v>27</v>
      </c>
      <c r="C75" s="13" t="s">
        <v>19</v>
      </c>
      <c r="D75" s="13" t="s">
        <v>10</v>
      </c>
      <c r="E75" s="35" t="s">
        <v>133</v>
      </c>
      <c r="F75" s="35" t="s">
        <v>133</v>
      </c>
      <c r="G75" s="35">
        <f t="shared" si="2"/>
        <v>1</v>
      </c>
      <c r="H75" s="35" t="str">
        <f>VLOOKUP(A75,'SMART Grade 117'!$A$1:$C$117,3,0)</f>
        <v>B</v>
      </c>
      <c r="I75" s="35">
        <f t="shared" si="3"/>
        <v>1</v>
      </c>
      <c r="J75" s="105"/>
      <c r="K75" s="13"/>
    </row>
    <row r="76" spans="1:11" x14ac:dyDescent="0.25">
      <c r="A76" s="19">
        <v>356698084295626</v>
      </c>
      <c r="B76" s="13" t="s">
        <v>157</v>
      </c>
      <c r="C76" s="13" t="s">
        <v>19</v>
      </c>
      <c r="D76" s="13" t="s">
        <v>10</v>
      </c>
      <c r="E76" s="35" t="s">
        <v>134</v>
      </c>
      <c r="F76" s="35" t="s">
        <v>134</v>
      </c>
      <c r="G76" s="35">
        <f t="shared" si="2"/>
        <v>1</v>
      </c>
      <c r="H76" s="35" t="str">
        <f>VLOOKUP(A76,'SMART Grade 117'!$A$1:$C$117,3,0)</f>
        <v>A</v>
      </c>
      <c r="I76" s="35">
        <f t="shared" si="3"/>
        <v>0</v>
      </c>
      <c r="J76" s="105"/>
      <c r="K76" s="13"/>
    </row>
    <row r="77" spans="1:11" x14ac:dyDescent="0.25">
      <c r="A77" s="19">
        <v>356706084438474</v>
      </c>
      <c r="B77" s="13" t="s">
        <v>158</v>
      </c>
      <c r="C77" s="13" t="s">
        <v>19</v>
      </c>
      <c r="D77" s="13" t="s">
        <v>10</v>
      </c>
      <c r="E77" s="35" t="s">
        <v>132</v>
      </c>
      <c r="F77" s="35" t="s">
        <v>132</v>
      </c>
      <c r="G77" s="35">
        <f t="shared" si="2"/>
        <v>1</v>
      </c>
      <c r="H77" s="35" t="str">
        <f>VLOOKUP(A77,'SMART Grade 117'!$A$1:$C$117,3,0)</f>
        <v>A</v>
      </c>
      <c r="I77" s="35">
        <f t="shared" si="3"/>
        <v>1</v>
      </c>
      <c r="J77" s="105"/>
      <c r="K77" s="13"/>
    </row>
    <row r="78" spans="1:11" x14ac:dyDescent="0.25">
      <c r="A78" s="19">
        <v>354890092596077</v>
      </c>
      <c r="B78" s="13" t="s">
        <v>159</v>
      </c>
      <c r="C78" s="13" t="s">
        <v>19</v>
      </c>
      <c r="D78" s="13" t="s">
        <v>10</v>
      </c>
      <c r="E78" s="35" t="s">
        <v>134</v>
      </c>
      <c r="F78" s="35" t="s">
        <v>134</v>
      </c>
      <c r="G78" s="35">
        <f t="shared" si="2"/>
        <v>1</v>
      </c>
      <c r="H78" s="35" t="str">
        <f>VLOOKUP(A78,'SMART Grade 117'!$A$1:$C$117,3,0)</f>
        <v>A</v>
      </c>
      <c r="I78" s="35">
        <f t="shared" si="3"/>
        <v>0</v>
      </c>
      <c r="J78" s="105"/>
      <c r="K78" s="13"/>
    </row>
    <row r="79" spans="1:11" x14ac:dyDescent="0.25">
      <c r="A79" s="67">
        <v>356699081961558</v>
      </c>
      <c r="B79" s="13" t="s">
        <v>160</v>
      </c>
      <c r="C79" s="13" t="s">
        <v>19</v>
      </c>
      <c r="D79" s="13" t="s">
        <v>10</v>
      </c>
      <c r="E79" s="35" t="s">
        <v>135</v>
      </c>
      <c r="F79" s="35" t="s">
        <v>135</v>
      </c>
      <c r="G79" s="35">
        <f t="shared" si="2"/>
        <v>1</v>
      </c>
      <c r="H79" s="35" t="str">
        <f>VLOOKUP(A79,'SMART Grade 117'!$A$1:$C$117,3,0)</f>
        <v>B</v>
      </c>
      <c r="I79" s="35">
        <f t="shared" si="3"/>
        <v>0</v>
      </c>
      <c r="J79" s="105"/>
      <c r="K79" s="13"/>
    </row>
    <row r="80" spans="1:11" x14ac:dyDescent="0.25">
      <c r="A80" s="19">
        <v>356706083856411</v>
      </c>
      <c r="B80" s="13" t="s">
        <v>27</v>
      </c>
      <c r="C80" s="13" t="s">
        <v>19</v>
      </c>
      <c r="D80" s="13" t="s">
        <v>10</v>
      </c>
      <c r="E80" s="35" t="s">
        <v>131</v>
      </c>
      <c r="F80" s="35" t="s">
        <v>131</v>
      </c>
      <c r="G80" s="35">
        <f t="shared" si="2"/>
        <v>1</v>
      </c>
      <c r="H80" s="35" t="str">
        <f>VLOOKUP(A80,'SMART Grade 117'!$A$1:$C$117,3,0)</f>
        <v>C</v>
      </c>
      <c r="I80" s="35">
        <f t="shared" si="3"/>
        <v>0</v>
      </c>
      <c r="J80" s="99"/>
      <c r="K80" s="13"/>
    </row>
    <row r="81" spans="1:11" x14ac:dyDescent="0.25">
      <c r="A81" s="18">
        <v>356775081340611</v>
      </c>
      <c r="B81" s="4" t="s">
        <v>184</v>
      </c>
      <c r="C81" s="4" t="s">
        <v>21</v>
      </c>
      <c r="D81" s="4" t="s">
        <v>20</v>
      </c>
      <c r="E81" s="34" t="s">
        <v>135</v>
      </c>
      <c r="F81" s="34" t="s">
        <v>135</v>
      </c>
      <c r="G81" s="34">
        <f t="shared" si="2"/>
        <v>1</v>
      </c>
      <c r="H81" s="34" t="str">
        <f>VLOOKUP(A81,'SMART Grade 117'!$A$1:$C$117,3,0)</f>
        <v>D</v>
      </c>
      <c r="I81" s="34">
        <f t="shared" si="3"/>
        <v>1</v>
      </c>
      <c r="J81" s="103">
        <f>SUM(I81:I85)/COUNTA(E81:E85)</f>
        <v>0.4</v>
      </c>
      <c r="K81" s="4"/>
    </row>
    <row r="82" spans="1:11" x14ac:dyDescent="0.25">
      <c r="A82" s="18">
        <v>356115092995675</v>
      </c>
      <c r="B82" s="4" t="s">
        <v>185</v>
      </c>
      <c r="C82" s="4" t="s">
        <v>21</v>
      </c>
      <c r="D82" s="4" t="s">
        <v>20</v>
      </c>
      <c r="E82" s="34" t="s">
        <v>131</v>
      </c>
      <c r="F82" s="34" t="s">
        <v>131</v>
      </c>
      <c r="G82" s="34">
        <f t="shared" si="2"/>
        <v>1</v>
      </c>
      <c r="H82" s="34" t="str">
        <f>VLOOKUP(A82,'SMART Grade 117'!$A$1:$C$117,3,0)</f>
        <v>D</v>
      </c>
      <c r="I82" s="34">
        <f t="shared" si="3"/>
        <v>0</v>
      </c>
      <c r="J82" s="106"/>
      <c r="K82" s="4"/>
    </row>
    <row r="83" spans="1:11" x14ac:dyDescent="0.25">
      <c r="A83" s="18">
        <v>353011096280094</v>
      </c>
      <c r="B83" s="4" t="s">
        <v>186</v>
      </c>
      <c r="C83" s="4" t="s">
        <v>21</v>
      </c>
      <c r="D83" s="4" t="s">
        <v>20</v>
      </c>
      <c r="E83" s="34" t="s">
        <v>131</v>
      </c>
      <c r="F83" s="34" t="s">
        <v>131</v>
      </c>
      <c r="G83" s="34">
        <f t="shared" si="2"/>
        <v>1</v>
      </c>
      <c r="H83" s="34" t="str">
        <f>VLOOKUP(A83,'SMART Grade 117'!$A$1:$C$117,3,0)</f>
        <v>D</v>
      </c>
      <c r="I83" s="34">
        <f t="shared" si="3"/>
        <v>0</v>
      </c>
      <c r="J83" s="106"/>
      <c r="K83" s="4"/>
    </row>
    <row r="84" spans="1:11" x14ac:dyDescent="0.25">
      <c r="A84" s="67">
        <v>353013097473322</v>
      </c>
      <c r="B84" s="4" t="s">
        <v>187</v>
      </c>
      <c r="C84" s="4" t="s">
        <v>21</v>
      </c>
      <c r="D84" s="4" t="s">
        <v>20</v>
      </c>
      <c r="E84" s="34" t="s">
        <v>131</v>
      </c>
      <c r="F84" s="34" t="s">
        <v>131</v>
      </c>
      <c r="G84" s="34">
        <f t="shared" si="2"/>
        <v>1</v>
      </c>
      <c r="H84" s="34" t="str">
        <f>VLOOKUP(A84,'SMART Grade 117'!$A$1:$C$117,3,0)</f>
        <v>B</v>
      </c>
      <c r="I84" s="34">
        <f t="shared" si="3"/>
        <v>0</v>
      </c>
      <c r="J84" s="106"/>
      <c r="K84" s="4"/>
    </row>
    <row r="85" spans="1:11" x14ac:dyDescent="0.25">
      <c r="A85" s="18">
        <v>356769083714840</v>
      </c>
      <c r="B85" s="4" t="s">
        <v>27</v>
      </c>
      <c r="C85" s="4" t="s">
        <v>21</v>
      </c>
      <c r="D85" s="4" t="s">
        <v>20</v>
      </c>
      <c r="E85" s="34" t="s">
        <v>133</v>
      </c>
      <c r="F85" s="34" t="s">
        <v>133</v>
      </c>
      <c r="G85" s="34">
        <f t="shared" si="2"/>
        <v>1</v>
      </c>
      <c r="H85" s="34" t="str">
        <f>VLOOKUP(A85,'SMART Grade 117'!$A$1:$C$117,3,0)</f>
        <v>B</v>
      </c>
      <c r="I85" s="34">
        <f t="shared" si="3"/>
        <v>1</v>
      </c>
      <c r="J85" s="104"/>
      <c r="K85" s="4"/>
    </row>
    <row r="86" spans="1:11" x14ac:dyDescent="0.25">
      <c r="A86" s="23">
        <v>356112092300329</v>
      </c>
      <c r="B86" s="24" t="s">
        <v>177</v>
      </c>
      <c r="C86" s="24" t="s">
        <v>21</v>
      </c>
      <c r="D86" s="24" t="s">
        <v>17</v>
      </c>
      <c r="E86" s="38" t="s">
        <v>133</v>
      </c>
      <c r="F86" s="38" t="s">
        <v>133</v>
      </c>
      <c r="G86" s="38">
        <f t="shared" si="2"/>
        <v>1</v>
      </c>
      <c r="H86" s="38" t="str">
        <f>VLOOKUP(A86,'SMART Grade 117'!$A$1:$C$117,3,0)</f>
        <v>C</v>
      </c>
      <c r="I86" s="38">
        <f t="shared" si="3"/>
        <v>0</v>
      </c>
      <c r="J86" s="107">
        <f>SUM(I86:I87)/COUNTA(E86:E87)</f>
        <v>0</v>
      </c>
      <c r="K86" s="24"/>
    </row>
    <row r="87" spans="1:11" x14ac:dyDescent="0.25">
      <c r="A87" s="67">
        <v>356112090638324</v>
      </c>
      <c r="B87" s="24" t="s">
        <v>178</v>
      </c>
      <c r="C87" s="24" t="s">
        <v>21</v>
      </c>
      <c r="D87" s="24" t="s">
        <v>17</v>
      </c>
      <c r="E87" s="38" t="s">
        <v>132</v>
      </c>
      <c r="F87" s="38" t="s">
        <v>132</v>
      </c>
      <c r="G87" s="38">
        <f t="shared" si="2"/>
        <v>1</v>
      </c>
      <c r="H87" s="38" t="str">
        <f>VLOOKUP(A87,'SMART Grade 117'!$A$1:$C$117,3,0)</f>
        <v>D</v>
      </c>
      <c r="I87" s="38">
        <f t="shared" si="3"/>
        <v>0</v>
      </c>
      <c r="J87" s="108"/>
      <c r="K87" s="24"/>
    </row>
    <row r="88" spans="1:11" x14ac:dyDescent="0.25">
      <c r="A88" s="19">
        <v>356713080528514</v>
      </c>
      <c r="B88" s="13" t="s">
        <v>179</v>
      </c>
      <c r="C88" s="13" t="s">
        <v>21</v>
      </c>
      <c r="D88" s="13" t="s">
        <v>10</v>
      </c>
      <c r="E88" s="35" t="s">
        <v>131</v>
      </c>
      <c r="F88" s="35" t="s">
        <v>131</v>
      </c>
      <c r="G88" s="35">
        <f t="shared" si="2"/>
        <v>1</v>
      </c>
      <c r="H88" s="35" t="str">
        <f>VLOOKUP(A88,'SMART Grade 117'!$A$1:$C$117,3,0)</f>
        <v>D+</v>
      </c>
      <c r="I88" s="35">
        <f t="shared" si="3"/>
        <v>1</v>
      </c>
      <c r="J88" s="98">
        <f>SUM(I88:I92)/COUNTA(E88:E92)</f>
        <v>0.6</v>
      </c>
      <c r="K88" s="13"/>
    </row>
    <row r="89" spans="1:11" x14ac:dyDescent="0.25">
      <c r="A89" s="19">
        <v>354831095617577</v>
      </c>
      <c r="B89" s="13" t="s">
        <v>180</v>
      </c>
      <c r="C89" s="13" t="s">
        <v>21</v>
      </c>
      <c r="D89" s="13" t="s">
        <v>10</v>
      </c>
      <c r="E89" s="35" t="s">
        <v>131</v>
      </c>
      <c r="F89" s="35" t="s">
        <v>131</v>
      </c>
      <c r="G89" s="35">
        <f t="shared" si="2"/>
        <v>1</v>
      </c>
      <c r="H89" s="35" t="str">
        <f>VLOOKUP(A89,'SMART Grade 117'!$A$1:$C$117,3,0)</f>
        <v>D+</v>
      </c>
      <c r="I89" s="35">
        <f t="shared" si="3"/>
        <v>1</v>
      </c>
      <c r="J89" s="105"/>
      <c r="K89" s="13"/>
    </row>
    <row r="90" spans="1:11" x14ac:dyDescent="0.25">
      <c r="A90" s="19">
        <v>356711087644565</v>
      </c>
      <c r="B90" s="13" t="s">
        <v>181</v>
      </c>
      <c r="C90" s="13" t="s">
        <v>21</v>
      </c>
      <c r="D90" s="13" t="s">
        <v>10</v>
      </c>
      <c r="E90" s="35" t="s">
        <v>132</v>
      </c>
      <c r="F90" s="35" t="s">
        <v>132</v>
      </c>
      <c r="G90" s="35">
        <f t="shared" si="2"/>
        <v>1</v>
      </c>
      <c r="H90" s="35" t="str">
        <f>VLOOKUP(A90,'SMART Grade 117'!$A$1:$C$117,3,0)</f>
        <v>B</v>
      </c>
      <c r="I90" s="35">
        <f t="shared" si="3"/>
        <v>0</v>
      </c>
      <c r="J90" s="105"/>
      <c r="K90" s="13"/>
    </row>
    <row r="91" spans="1:11" x14ac:dyDescent="0.25">
      <c r="A91" s="19">
        <v>356111094192577</v>
      </c>
      <c r="B91" s="13" t="s">
        <v>182</v>
      </c>
      <c r="C91" s="13" t="s">
        <v>21</v>
      </c>
      <c r="D91" s="13" t="s">
        <v>10</v>
      </c>
      <c r="E91" s="35" t="s">
        <v>136</v>
      </c>
      <c r="F91" s="35" t="s">
        <v>136</v>
      </c>
      <c r="G91" s="35">
        <f t="shared" si="2"/>
        <v>1</v>
      </c>
      <c r="H91" s="35" t="str">
        <f>VLOOKUP(A91,'SMART Grade 117'!$A$1:$C$117,3,0)</f>
        <v>C</v>
      </c>
      <c r="I91" s="35">
        <f t="shared" si="3"/>
        <v>1</v>
      </c>
      <c r="J91" s="105"/>
      <c r="K91" s="13"/>
    </row>
    <row r="92" spans="1:11" x14ac:dyDescent="0.25">
      <c r="A92" s="19">
        <v>356710085807604</v>
      </c>
      <c r="B92" s="13" t="s">
        <v>183</v>
      </c>
      <c r="C92" s="13" t="s">
        <v>21</v>
      </c>
      <c r="D92" s="13" t="s">
        <v>10</v>
      </c>
      <c r="E92" s="35" t="s">
        <v>132</v>
      </c>
      <c r="F92" s="35" t="s">
        <v>132</v>
      </c>
      <c r="G92" s="35">
        <f t="shared" si="2"/>
        <v>1</v>
      </c>
      <c r="H92" s="35" t="str">
        <f>VLOOKUP(A92,'SMART Grade 117'!$A$1:$C$117,3,0)</f>
        <v>B</v>
      </c>
      <c r="I92" s="35">
        <f t="shared" si="3"/>
        <v>0</v>
      </c>
      <c r="J92" s="99"/>
      <c r="K92" s="13"/>
    </row>
    <row r="93" spans="1:11" x14ac:dyDescent="0.25">
      <c r="A93" s="18">
        <v>354845095672416</v>
      </c>
      <c r="B93" s="4" t="s">
        <v>189</v>
      </c>
      <c r="C93" s="4" t="s">
        <v>22</v>
      </c>
      <c r="D93" s="4" t="s">
        <v>20</v>
      </c>
      <c r="E93" s="34" t="s">
        <v>135</v>
      </c>
      <c r="F93" s="34" t="s">
        <v>135</v>
      </c>
      <c r="G93" s="34">
        <f t="shared" si="2"/>
        <v>1</v>
      </c>
      <c r="H93" s="34" t="str">
        <f>VLOOKUP(A93,'SMART Grade 117'!$A$1:$C$117,3,0)</f>
        <v>D</v>
      </c>
      <c r="I93" s="34">
        <f t="shared" si="3"/>
        <v>1</v>
      </c>
      <c r="J93" s="103">
        <f>SUM(I93:I104)/COUNTA(E93:E104)</f>
        <v>0.5</v>
      </c>
      <c r="K93" s="4"/>
    </row>
    <row r="94" spans="1:11" x14ac:dyDescent="0.25">
      <c r="A94" s="67">
        <v>354856093602883</v>
      </c>
      <c r="B94" s="4" t="s">
        <v>190</v>
      </c>
      <c r="C94" s="4" t="s">
        <v>22</v>
      </c>
      <c r="D94" s="4" t="s">
        <v>20</v>
      </c>
      <c r="E94" s="34" t="s">
        <v>133</v>
      </c>
      <c r="F94" s="34" t="s">
        <v>133</v>
      </c>
      <c r="G94" s="34">
        <f t="shared" si="2"/>
        <v>1</v>
      </c>
      <c r="H94" s="34" t="str">
        <f>VLOOKUP(A94,'SMART Grade 117'!$A$1:$C$117,3,0)</f>
        <v>D</v>
      </c>
      <c r="I94" s="34">
        <f t="shared" si="3"/>
        <v>0</v>
      </c>
      <c r="J94" s="106"/>
      <c r="K94" s="4"/>
    </row>
    <row r="95" spans="1:11" x14ac:dyDescent="0.25">
      <c r="A95" s="67">
        <v>353050099093906</v>
      </c>
      <c r="B95" s="4" t="s">
        <v>27</v>
      </c>
      <c r="C95" s="4" t="s">
        <v>22</v>
      </c>
      <c r="D95" s="4" t="s">
        <v>20</v>
      </c>
      <c r="E95" s="34" t="s">
        <v>133</v>
      </c>
      <c r="F95" s="34" t="s">
        <v>133</v>
      </c>
      <c r="G95" s="34">
        <f t="shared" si="2"/>
        <v>1</v>
      </c>
      <c r="H95" s="34" t="str">
        <f>VLOOKUP(A95,'SMART Grade 117'!$A$1:$C$117,3,0)</f>
        <v>D</v>
      </c>
      <c r="I95" s="34">
        <f t="shared" si="3"/>
        <v>0</v>
      </c>
      <c r="J95" s="106"/>
      <c r="K95" s="4"/>
    </row>
    <row r="96" spans="1:11" x14ac:dyDescent="0.25">
      <c r="A96" s="67">
        <v>354840091215260</v>
      </c>
      <c r="B96" s="4" t="s">
        <v>27</v>
      </c>
      <c r="C96" s="4" t="s">
        <v>22</v>
      </c>
      <c r="D96" s="4" t="s">
        <v>20</v>
      </c>
      <c r="E96" s="34" t="s">
        <v>132</v>
      </c>
      <c r="F96" s="34" t="s">
        <v>132</v>
      </c>
      <c r="G96" s="34">
        <f t="shared" si="2"/>
        <v>1</v>
      </c>
      <c r="H96" s="34" t="str">
        <f>VLOOKUP(A96,'SMART Grade 117'!$A$1:$C$117,3,0)</f>
        <v>D</v>
      </c>
      <c r="I96" s="34">
        <f t="shared" si="3"/>
        <v>0</v>
      </c>
      <c r="J96" s="106"/>
      <c r="K96" s="4"/>
    </row>
    <row r="97" spans="1:11" x14ac:dyDescent="0.25">
      <c r="A97" s="18">
        <v>354849093930123</v>
      </c>
      <c r="B97" s="4" t="s">
        <v>27</v>
      </c>
      <c r="C97" s="4" t="s">
        <v>22</v>
      </c>
      <c r="D97" s="4" t="s">
        <v>20</v>
      </c>
      <c r="E97" s="34" t="s">
        <v>134</v>
      </c>
      <c r="F97" s="34" t="s">
        <v>134</v>
      </c>
      <c r="G97" s="34">
        <f t="shared" si="2"/>
        <v>1</v>
      </c>
      <c r="H97" s="34" t="str">
        <f>VLOOKUP(A97,'SMART Grade 117'!$A$1:$C$117,3,0)</f>
        <v>B</v>
      </c>
      <c r="I97" s="34">
        <f t="shared" si="3"/>
        <v>0</v>
      </c>
      <c r="J97" s="106"/>
      <c r="K97" s="4"/>
    </row>
    <row r="98" spans="1:11" x14ac:dyDescent="0.25">
      <c r="A98" s="18">
        <v>353053099141097</v>
      </c>
      <c r="B98" s="4" t="s">
        <v>27</v>
      </c>
      <c r="C98" s="4" t="s">
        <v>22</v>
      </c>
      <c r="D98" s="4" t="s">
        <v>20</v>
      </c>
      <c r="E98" s="34" t="s">
        <v>131</v>
      </c>
      <c r="F98" s="34" t="s">
        <v>131</v>
      </c>
      <c r="G98" s="34">
        <f t="shared" si="2"/>
        <v>1</v>
      </c>
      <c r="H98" s="34" t="str">
        <f>VLOOKUP(A98,'SMART Grade 117'!$A$1:$C$117,3,0)</f>
        <v>D+</v>
      </c>
      <c r="I98" s="34">
        <f t="shared" si="3"/>
        <v>1</v>
      </c>
      <c r="J98" s="106"/>
      <c r="K98" s="4"/>
    </row>
    <row r="99" spans="1:11" x14ac:dyDescent="0.25">
      <c r="A99" s="18">
        <v>353051098575836</v>
      </c>
      <c r="B99" s="4" t="s">
        <v>27</v>
      </c>
      <c r="C99" s="4" t="s">
        <v>22</v>
      </c>
      <c r="D99" s="4" t="s">
        <v>20</v>
      </c>
      <c r="E99" s="34" t="s">
        <v>131</v>
      </c>
      <c r="F99" s="34" t="s">
        <v>131</v>
      </c>
      <c r="G99" s="34">
        <f t="shared" si="2"/>
        <v>1</v>
      </c>
      <c r="H99" s="34" t="str">
        <f>VLOOKUP(A99,'SMART Grade 117'!$A$1:$C$117,3,0)</f>
        <v>D+</v>
      </c>
      <c r="I99" s="34">
        <f t="shared" si="3"/>
        <v>1</v>
      </c>
      <c r="J99" s="106"/>
      <c r="K99" s="4"/>
    </row>
    <row r="100" spans="1:11" x14ac:dyDescent="0.25">
      <c r="A100" s="18">
        <v>354852092277769</v>
      </c>
      <c r="B100" s="4" t="s">
        <v>27</v>
      </c>
      <c r="C100" s="4" t="s">
        <v>22</v>
      </c>
      <c r="D100" s="4" t="s">
        <v>20</v>
      </c>
      <c r="E100" s="34" t="s">
        <v>131</v>
      </c>
      <c r="F100" s="34" t="s">
        <v>131</v>
      </c>
      <c r="G100" s="34">
        <f t="shared" si="2"/>
        <v>1</v>
      </c>
      <c r="H100" s="34" t="str">
        <f>VLOOKUP(A100,'SMART Grade 117'!$A$1:$C$117,3,0)</f>
        <v>D+</v>
      </c>
      <c r="I100" s="34">
        <f t="shared" si="3"/>
        <v>1</v>
      </c>
      <c r="J100" s="106"/>
      <c r="K100" s="4"/>
    </row>
    <row r="101" spans="1:11" x14ac:dyDescent="0.25">
      <c r="A101" s="18">
        <v>354852092174750</v>
      </c>
      <c r="B101" s="4" t="s">
        <v>191</v>
      </c>
      <c r="C101" s="4" t="s">
        <v>22</v>
      </c>
      <c r="D101" s="4" t="s">
        <v>20</v>
      </c>
      <c r="E101" s="34" t="s">
        <v>135</v>
      </c>
      <c r="F101" s="34" t="s">
        <v>135</v>
      </c>
      <c r="G101" s="34">
        <f t="shared" si="2"/>
        <v>1</v>
      </c>
      <c r="H101" s="34" t="str">
        <f>VLOOKUP(A101,'SMART Grade 117'!$A$1:$C$117,3,0)</f>
        <v>D</v>
      </c>
      <c r="I101" s="34">
        <f t="shared" si="3"/>
        <v>1</v>
      </c>
      <c r="J101" s="106"/>
      <c r="K101" s="4"/>
    </row>
    <row r="102" spans="1:11" x14ac:dyDescent="0.25">
      <c r="A102" s="18">
        <v>356720082895049</v>
      </c>
      <c r="B102" s="4" t="s">
        <v>192</v>
      </c>
      <c r="C102" s="4" t="s">
        <v>22</v>
      </c>
      <c r="D102" s="4" t="s">
        <v>20</v>
      </c>
      <c r="E102" s="34" t="s">
        <v>131</v>
      </c>
      <c r="F102" s="34" t="s">
        <v>131</v>
      </c>
      <c r="G102" s="34">
        <f t="shared" si="2"/>
        <v>1</v>
      </c>
      <c r="H102" s="34" t="str">
        <f>VLOOKUP(A102,'SMART Grade 117'!$A$1:$C$117,3,0)</f>
        <v>D</v>
      </c>
      <c r="I102" s="34">
        <f t="shared" si="3"/>
        <v>0</v>
      </c>
      <c r="J102" s="106"/>
      <c r="K102" s="4"/>
    </row>
    <row r="103" spans="1:11" x14ac:dyDescent="0.25">
      <c r="A103" s="18">
        <v>353056090887592</v>
      </c>
      <c r="B103" s="4" t="s">
        <v>193</v>
      </c>
      <c r="C103" s="4" t="s">
        <v>22</v>
      </c>
      <c r="D103" s="4" t="s">
        <v>20</v>
      </c>
      <c r="E103" s="34" t="s">
        <v>131</v>
      </c>
      <c r="F103" s="34" t="s">
        <v>131</v>
      </c>
      <c r="G103" s="34">
        <f t="shared" si="2"/>
        <v>1</v>
      </c>
      <c r="H103" s="34" t="str">
        <f>VLOOKUP(A103,'SMART Grade 117'!$A$1:$C$117,3,0)</f>
        <v>D</v>
      </c>
      <c r="I103" s="34">
        <f t="shared" si="3"/>
        <v>0</v>
      </c>
      <c r="J103" s="106"/>
      <c r="K103" s="4"/>
    </row>
    <row r="104" spans="1:11" x14ac:dyDescent="0.25">
      <c r="A104" s="18">
        <v>359408089062527</v>
      </c>
      <c r="B104" s="4" t="s">
        <v>194</v>
      </c>
      <c r="C104" s="4" t="s">
        <v>22</v>
      </c>
      <c r="D104" s="4" t="s">
        <v>20</v>
      </c>
      <c r="E104" s="34" t="s">
        <v>133</v>
      </c>
      <c r="F104" s="34" t="s">
        <v>133</v>
      </c>
      <c r="G104" s="34">
        <f t="shared" si="2"/>
        <v>1</v>
      </c>
      <c r="H104" s="34" t="str">
        <f>VLOOKUP(A104,'SMART Grade 117'!$A$1:$C$117,3,0)</f>
        <v>B</v>
      </c>
      <c r="I104" s="34">
        <f t="shared" si="3"/>
        <v>1</v>
      </c>
      <c r="J104" s="104"/>
      <c r="K104" s="4"/>
    </row>
    <row r="105" spans="1:11" x14ac:dyDescent="0.25">
      <c r="A105" s="19">
        <v>354853093357907</v>
      </c>
      <c r="B105" s="13" t="s">
        <v>27</v>
      </c>
      <c r="C105" s="13" t="s">
        <v>22</v>
      </c>
      <c r="D105" s="13" t="s">
        <v>10</v>
      </c>
      <c r="E105" s="35" t="s">
        <v>133</v>
      </c>
      <c r="F105" s="35" t="s">
        <v>133</v>
      </c>
      <c r="G105" s="35">
        <f t="shared" si="2"/>
        <v>1</v>
      </c>
      <c r="H105" s="35" t="str">
        <f>VLOOKUP(A105,'SMART Grade 117'!$A$1:$C$117,3,0)</f>
        <v>B</v>
      </c>
      <c r="I105" s="35">
        <f t="shared" si="3"/>
        <v>1</v>
      </c>
      <c r="J105" s="98">
        <f>SUM(I105:I111)/COUNTA(E105:E111)</f>
        <v>0.7142857142857143</v>
      </c>
      <c r="K105" s="13"/>
    </row>
    <row r="106" spans="1:11" x14ac:dyDescent="0.25">
      <c r="A106" s="19">
        <v>356722089763345</v>
      </c>
      <c r="B106" s="13" t="s">
        <v>27</v>
      </c>
      <c r="C106" s="13" t="s">
        <v>22</v>
      </c>
      <c r="D106" s="13" t="s">
        <v>10</v>
      </c>
      <c r="E106" s="35" t="s">
        <v>135</v>
      </c>
      <c r="F106" s="35" t="s">
        <v>135</v>
      </c>
      <c r="G106" s="35">
        <f t="shared" si="2"/>
        <v>1</v>
      </c>
      <c r="H106" s="35" t="str">
        <f>VLOOKUP(A106,'SMART Grade 117'!$A$1:$C$117,3,0)</f>
        <v>D</v>
      </c>
      <c r="I106" s="35">
        <f t="shared" si="3"/>
        <v>1</v>
      </c>
      <c r="J106" s="105"/>
      <c r="K106" s="13"/>
    </row>
    <row r="107" spans="1:11" x14ac:dyDescent="0.25">
      <c r="A107" s="19">
        <v>354844092437964</v>
      </c>
      <c r="B107" s="13" t="s">
        <v>27</v>
      </c>
      <c r="C107" s="13" t="s">
        <v>22</v>
      </c>
      <c r="D107" s="13" t="s">
        <v>10</v>
      </c>
      <c r="E107" s="35" t="s">
        <v>135</v>
      </c>
      <c r="F107" s="35" t="s">
        <v>135</v>
      </c>
      <c r="G107" s="35">
        <f t="shared" si="2"/>
        <v>1</v>
      </c>
      <c r="H107" s="35" t="str">
        <f>VLOOKUP(A107,'SMART Grade 117'!$A$1:$C$117,3,0)</f>
        <v>D</v>
      </c>
      <c r="I107" s="35">
        <f t="shared" si="3"/>
        <v>1</v>
      </c>
      <c r="J107" s="105"/>
      <c r="K107" s="13"/>
    </row>
    <row r="108" spans="1:11" x14ac:dyDescent="0.25">
      <c r="A108" s="19">
        <v>353052099143210</v>
      </c>
      <c r="B108" s="13" t="s">
        <v>27</v>
      </c>
      <c r="C108" s="13" t="s">
        <v>22</v>
      </c>
      <c r="D108" s="13" t="s">
        <v>10</v>
      </c>
      <c r="E108" s="35" t="s">
        <v>131</v>
      </c>
      <c r="F108" s="35" t="s">
        <v>131</v>
      </c>
      <c r="G108" s="35">
        <f t="shared" si="2"/>
        <v>1</v>
      </c>
      <c r="H108" s="35" t="str">
        <f>VLOOKUP(A108,'SMART Grade 117'!$A$1:$C$117,3,0)</f>
        <v>D+</v>
      </c>
      <c r="I108" s="35">
        <f t="shared" si="3"/>
        <v>1</v>
      </c>
      <c r="J108" s="105"/>
      <c r="K108" s="13"/>
    </row>
    <row r="109" spans="1:11" x14ac:dyDescent="0.25">
      <c r="A109" s="19">
        <v>354857091981857</v>
      </c>
      <c r="B109" s="13" t="s">
        <v>27</v>
      </c>
      <c r="C109" s="13" t="s">
        <v>22</v>
      </c>
      <c r="D109" s="13" t="s">
        <v>10</v>
      </c>
      <c r="E109" s="35" t="s">
        <v>131</v>
      </c>
      <c r="F109" s="35" t="s">
        <v>131</v>
      </c>
      <c r="G109" s="35">
        <f t="shared" si="2"/>
        <v>1</v>
      </c>
      <c r="H109" s="35" t="str">
        <f>VLOOKUP(A109,'SMART Grade 117'!$A$1:$C$117,3,0)</f>
        <v>C</v>
      </c>
      <c r="I109" s="35">
        <f t="shared" si="3"/>
        <v>0</v>
      </c>
      <c r="J109" s="105"/>
      <c r="K109" s="13"/>
    </row>
    <row r="110" spans="1:11" x14ac:dyDescent="0.25">
      <c r="A110" s="19">
        <v>354848093221954</v>
      </c>
      <c r="B110" s="13" t="s">
        <v>188</v>
      </c>
      <c r="C110" s="13" t="s">
        <v>22</v>
      </c>
      <c r="D110" s="13" t="s">
        <v>10</v>
      </c>
      <c r="E110" s="35" t="s">
        <v>135</v>
      </c>
      <c r="F110" s="35" t="s">
        <v>135</v>
      </c>
      <c r="G110" s="35">
        <f t="shared" si="2"/>
        <v>1</v>
      </c>
      <c r="H110" s="35" t="str">
        <f>VLOOKUP(A110,'SMART Grade 117'!$A$1:$C$117,3,0)</f>
        <v>D</v>
      </c>
      <c r="I110" s="35">
        <f t="shared" si="3"/>
        <v>1</v>
      </c>
      <c r="J110" s="105"/>
      <c r="K110" s="13"/>
    </row>
    <row r="111" spans="1:11" x14ac:dyDescent="0.25">
      <c r="A111" s="19">
        <v>356722088305361</v>
      </c>
      <c r="B111" s="13" t="s">
        <v>27</v>
      </c>
      <c r="C111" s="13" t="s">
        <v>22</v>
      </c>
      <c r="D111" s="13" t="s">
        <v>10</v>
      </c>
      <c r="E111" s="35" t="s">
        <v>131</v>
      </c>
      <c r="F111" s="35" t="s">
        <v>131</v>
      </c>
      <c r="G111" s="35">
        <f t="shared" si="2"/>
        <v>1</v>
      </c>
      <c r="H111" s="35" t="str">
        <f>VLOOKUP(A111,'SMART Grade 117'!$A$1:$C$117,3,0)</f>
        <v>D</v>
      </c>
      <c r="I111" s="35">
        <f t="shared" si="3"/>
        <v>0</v>
      </c>
      <c r="J111" s="99"/>
      <c r="K111" s="13"/>
    </row>
    <row r="112" spans="1:11" x14ac:dyDescent="0.25">
      <c r="A112" s="18">
        <v>356169093817578</v>
      </c>
      <c r="B112" s="4" t="s">
        <v>27</v>
      </c>
      <c r="C112" s="4" t="s">
        <v>208</v>
      </c>
      <c r="D112" s="4" t="s">
        <v>20</v>
      </c>
      <c r="E112" s="34" t="s">
        <v>131</v>
      </c>
      <c r="F112" s="34" t="s">
        <v>131</v>
      </c>
      <c r="G112" s="34">
        <f t="shared" si="2"/>
        <v>1</v>
      </c>
      <c r="H112" s="34" t="str">
        <f>VLOOKUP(A112,'SMART Grade 117'!$A$1:$C$117,3,0)</f>
        <v>D+</v>
      </c>
      <c r="I112" s="34">
        <f t="shared" si="3"/>
        <v>1</v>
      </c>
      <c r="J112" s="103">
        <f>SUM(I112:I113)/COUNTA(E112:E113)</f>
        <v>1</v>
      </c>
      <c r="K112" s="4"/>
    </row>
    <row r="113" spans="1:11" x14ac:dyDescent="0.25">
      <c r="A113" s="18">
        <v>357204095475833</v>
      </c>
      <c r="B113" s="4" t="s">
        <v>197</v>
      </c>
      <c r="C113" s="4" t="s">
        <v>208</v>
      </c>
      <c r="D113" s="4" t="s">
        <v>20</v>
      </c>
      <c r="E113" s="34" t="s">
        <v>135</v>
      </c>
      <c r="F113" s="34" t="s">
        <v>135</v>
      </c>
      <c r="G113" s="34">
        <f t="shared" si="2"/>
        <v>1</v>
      </c>
      <c r="H113" s="34" t="str">
        <f>VLOOKUP(A113,'SMART Grade 117'!$A$1:$C$117,3,0)</f>
        <v>D</v>
      </c>
      <c r="I113" s="34">
        <f t="shared" si="3"/>
        <v>1</v>
      </c>
      <c r="J113" s="104"/>
      <c r="K113" s="4"/>
    </row>
    <row r="114" spans="1:11" x14ac:dyDescent="0.25">
      <c r="A114" s="20">
        <v>357272092710890</v>
      </c>
      <c r="B114" s="21" t="s">
        <v>195</v>
      </c>
      <c r="C114" s="21" t="s">
        <v>23</v>
      </c>
      <c r="D114" s="21" t="s">
        <v>8</v>
      </c>
      <c r="E114" s="36" t="s">
        <v>132</v>
      </c>
      <c r="F114" s="36" t="s">
        <v>132</v>
      </c>
      <c r="G114" s="36">
        <f t="shared" si="2"/>
        <v>1</v>
      </c>
      <c r="H114" s="36" t="str">
        <f>VLOOKUP(A114,'SMART Grade 117'!$A$1:$C$117,3,0)</f>
        <v>F</v>
      </c>
      <c r="I114" s="36">
        <f t="shared" si="3"/>
        <v>1</v>
      </c>
      <c r="J114" s="100">
        <f>SUM(I114:I118)/COUNTA(E114:E118)</f>
        <v>1</v>
      </c>
      <c r="K114" s="21"/>
    </row>
    <row r="115" spans="1:11" x14ac:dyDescent="0.25">
      <c r="A115" s="20">
        <v>357274096761200</v>
      </c>
      <c r="B115" s="21" t="s">
        <v>196</v>
      </c>
      <c r="C115" s="21" t="s">
        <v>23</v>
      </c>
      <c r="D115" s="21" t="s">
        <v>8</v>
      </c>
      <c r="E115" s="36" t="s">
        <v>135</v>
      </c>
      <c r="F115" s="36" t="s">
        <v>135</v>
      </c>
      <c r="G115" s="36">
        <f t="shared" si="2"/>
        <v>1</v>
      </c>
      <c r="H115" s="36" t="str">
        <f>VLOOKUP(A115,'SMART Grade 117'!$A$1:$C$117,3,0)</f>
        <v>F</v>
      </c>
      <c r="I115" s="36">
        <f t="shared" si="3"/>
        <v>1</v>
      </c>
      <c r="J115" s="101"/>
      <c r="K115" s="21"/>
    </row>
    <row r="116" spans="1:11" x14ac:dyDescent="0.25">
      <c r="A116" s="20">
        <v>357263099911276</v>
      </c>
      <c r="B116" s="21" t="s">
        <v>198</v>
      </c>
      <c r="C116" s="21" t="s">
        <v>23</v>
      </c>
      <c r="D116" s="21" t="s">
        <v>8</v>
      </c>
      <c r="E116" s="36" t="s">
        <v>135</v>
      </c>
      <c r="F116" s="36" t="s">
        <v>135</v>
      </c>
      <c r="G116" s="36">
        <f t="shared" si="2"/>
        <v>1</v>
      </c>
      <c r="H116" s="36" t="str">
        <f>VLOOKUP(A116,'SMART Grade 117'!$A$1:$C$117,3,0)</f>
        <v>F</v>
      </c>
      <c r="I116" s="36">
        <f t="shared" si="3"/>
        <v>1</v>
      </c>
      <c r="J116" s="101"/>
      <c r="K116" s="21"/>
    </row>
    <row r="117" spans="1:11" x14ac:dyDescent="0.25">
      <c r="A117" s="20">
        <v>357268091303034</v>
      </c>
      <c r="B117" s="21" t="s">
        <v>199</v>
      </c>
      <c r="C117" s="21" t="s">
        <v>23</v>
      </c>
      <c r="D117" s="21" t="s">
        <v>8</v>
      </c>
      <c r="E117" s="36" t="s">
        <v>135</v>
      </c>
      <c r="F117" s="36" t="s">
        <v>135</v>
      </c>
      <c r="G117" s="36">
        <f t="shared" si="2"/>
        <v>1</v>
      </c>
      <c r="H117" s="36" t="str">
        <f>VLOOKUP(A117,'SMART Grade 117'!$A$1:$C$117,3,0)</f>
        <v>D</v>
      </c>
      <c r="I117" s="36">
        <f t="shared" si="3"/>
        <v>1</v>
      </c>
      <c r="J117" s="101"/>
      <c r="K117" s="21"/>
    </row>
    <row r="118" spans="1:11" x14ac:dyDescent="0.25">
      <c r="A118" s="20">
        <v>357273097329934</v>
      </c>
      <c r="B118" s="21" t="s">
        <v>200</v>
      </c>
      <c r="C118" s="21" t="s">
        <v>23</v>
      </c>
      <c r="D118" s="21" t="s">
        <v>8</v>
      </c>
      <c r="E118" s="36" t="s">
        <v>135</v>
      </c>
      <c r="F118" s="36" t="s">
        <v>135</v>
      </c>
      <c r="G118" s="36">
        <f t="shared" si="2"/>
        <v>1</v>
      </c>
      <c r="H118" s="36" t="str">
        <f>VLOOKUP(A118,'SMART Grade 117'!$A$1:$C$117,3,0)</f>
        <v>D</v>
      </c>
      <c r="I118" s="36">
        <f t="shared" si="3"/>
        <v>1</v>
      </c>
      <c r="J118" s="102"/>
      <c r="K118" s="21"/>
    </row>
    <row r="119" spans="1:11" x14ac:dyDescent="0.25">
      <c r="A119" s="16">
        <f>COUNTA(A2:A118)</f>
        <v>117</v>
      </c>
      <c r="E119" s="71">
        <f>COUNTA(E2:E118)</f>
        <v>117</v>
      </c>
      <c r="F119" s="69"/>
      <c r="G119" s="70">
        <f>SUM(G2:G118)</f>
        <v>114</v>
      </c>
      <c r="H119" s="69">
        <f>G119/E119</f>
        <v>0.97435897435897434</v>
      </c>
      <c r="I119" s="68">
        <f>SUM(I2:I118)</f>
        <v>68</v>
      </c>
      <c r="J119" s="72">
        <f>I119/E119</f>
        <v>0.58119658119658124</v>
      </c>
      <c r="K119" s="66"/>
    </row>
  </sheetData>
  <mergeCells count="20">
    <mergeCell ref="J39:J48"/>
    <mergeCell ref="J36:J38"/>
    <mergeCell ref="J26:J35"/>
    <mergeCell ref="J19:J25"/>
    <mergeCell ref="J2:J3"/>
    <mergeCell ref="J114:J118"/>
    <mergeCell ref="J112:J113"/>
    <mergeCell ref="J105:J111"/>
    <mergeCell ref="J93:J104"/>
    <mergeCell ref="J88:J92"/>
    <mergeCell ref="J86:J87"/>
    <mergeCell ref="J81:J85"/>
    <mergeCell ref="J73:J80"/>
    <mergeCell ref="J63:J72"/>
    <mergeCell ref="J16:J18"/>
    <mergeCell ref="J11:J15"/>
    <mergeCell ref="J6:J10"/>
    <mergeCell ref="J4:J5"/>
    <mergeCell ref="J57:J62"/>
    <mergeCell ref="J49:J56"/>
  </mergeCells>
  <phoneticPr fontId="2" type="noConversion"/>
  <conditionalFormatting sqref="K2">
    <cfRule type="duplicateValues" dxfId="7" priority="9"/>
  </conditionalFormatting>
  <conditionalFormatting sqref="K16">
    <cfRule type="duplicateValues" dxfId="6" priority="8"/>
  </conditionalFormatting>
  <conditionalFormatting sqref="K15">
    <cfRule type="duplicateValues" dxfId="5" priority="7"/>
  </conditionalFormatting>
  <conditionalFormatting sqref="K20">
    <cfRule type="duplicateValues" dxfId="4" priority="6"/>
  </conditionalFormatting>
  <conditionalFormatting sqref="K24">
    <cfRule type="duplicateValues" dxfId="3" priority="5"/>
  </conditionalFormatting>
  <conditionalFormatting sqref="K57">
    <cfRule type="duplicateValues" dxfId="2" priority="3"/>
  </conditionalFormatting>
  <conditionalFormatting sqref="K58">
    <cfRule type="duplicateValues" dxfId="1" priority="2"/>
  </conditionalFormatting>
  <conditionalFormatting sqref="K73">
    <cfRule type="duplicateValues" dxfId="0" priority="1"/>
  </conditionalFormatting>
  <pageMargins left="0.7" right="0.7" top="0.75" bottom="0.75" header="0.3" footer="0.3"/>
  <pageSetup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2"/>
  <sheetViews>
    <sheetView tabSelected="1" workbookViewId="0">
      <selection activeCell="F62" sqref="F62"/>
    </sheetView>
  </sheetViews>
  <sheetFormatPr defaultRowHeight="15" x14ac:dyDescent="0.25"/>
  <cols>
    <col min="1" max="1" width="18.5703125" style="16" customWidth="1"/>
    <col min="2" max="2" width="16.140625" bestFit="1" customWidth="1"/>
    <col min="3" max="3" width="14" bestFit="1" customWidth="1"/>
    <col min="4" max="4" width="10.85546875" bestFit="1" customWidth="1"/>
    <col min="5" max="5" width="11.140625" style="14" bestFit="1" customWidth="1"/>
    <col min="6" max="6" width="12.42578125" bestFit="1" customWidth="1"/>
    <col min="7" max="7" width="13.28515625" bestFit="1" customWidth="1"/>
    <col min="8" max="8" width="13.28515625" customWidth="1"/>
    <col min="9" max="9" width="11.28515625" bestFit="1" customWidth="1"/>
    <col min="10" max="10" width="31.5703125" customWidth="1"/>
  </cols>
  <sheetData>
    <row r="1" spans="1:10" x14ac:dyDescent="0.25">
      <c r="A1" s="62" t="s">
        <v>0</v>
      </c>
      <c r="B1" s="63" t="s">
        <v>24</v>
      </c>
      <c r="C1" s="63" t="s">
        <v>1</v>
      </c>
      <c r="D1" s="63" t="s">
        <v>2</v>
      </c>
      <c r="E1" s="63" t="s">
        <v>3</v>
      </c>
      <c r="F1" s="63" t="s">
        <v>230</v>
      </c>
      <c r="G1" s="63" t="s">
        <v>4</v>
      </c>
      <c r="H1" s="63" t="s">
        <v>259</v>
      </c>
      <c r="I1" s="63" t="s">
        <v>5</v>
      </c>
      <c r="J1" s="63" t="s">
        <v>6</v>
      </c>
    </row>
    <row r="2" spans="1:10" x14ac:dyDescent="0.25">
      <c r="A2" s="65">
        <v>355310086270109</v>
      </c>
      <c r="B2" s="49" t="s">
        <v>114</v>
      </c>
      <c r="C2" s="49" t="s">
        <v>14</v>
      </c>
      <c r="D2" s="49" t="s">
        <v>15</v>
      </c>
      <c r="E2" s="53" t="s">
        <v>131</v>
      </c>
      <c r="F2" s="53" t="s">
        <v>131</v>
      </c>
      <c r="G2" s="53" t="str">
        <f>VLOOKUP(A2,'SMART Grade 150'!$A$1:$C$150,3,0)</f>
        <v>D</v>
      </c>
      <c r="H2" s="53">
        <f>IF(E2=G2,1,0)</f>
        <v>0</v>
      </c>
      <c r="I2" s="115">
        <f>SUM(H2:H11)/COUNTA(E2:E11)</f>
        <v>0.1</v>
      </c>
      <c r="J2" s="49"/>
    </row>
    <row r="3" spans="1:10" x14ac:dyDescent="0.25">
      <c r="A3" s="65">
        <v>355309081619757</v>
      </c>
      <c r="B3" s="49" t="s">
        <v>118</v>
      </c>
      <c r="C3" s="49" t="s">
        <v>14</v>
      </c>
      <c r="D3" s="49" t="s">
        <v>15</v>
      </c>
      <c r="E3" s="53" t="s">
        <v>136</v>
      </c>
      <c r="F3" s="53" t="s">
        <v>136</v>
      </c>
      <c r="G3" s="53" t="str">
        <f>VLOOKUP(A3,'SMART Grade 150'!$A$1:$C$150,3,0)</f>
        <v>D+</v>
      </c>
      <c r="H3" s="53">
        <f t="shared" ref="H3:H66" si="0">IF(E3=G3,1,0)</f>
        <v>0</v>
      </c>
      <c r="I3" s="116"/>
      <c r="J3" s="49"/>
    </row>
    <row r="4" spans="1:10" x14ac:dyDescent="0.25">
      <c r="A4" s="65">
        <v>355309081710879</v>
      </c>
      <c r="B4" s="49" t="s">
        <v>27</v>
      </c>
      <c r="C4" s="49" t="s">
        <v>14</v>
      </c>
      <c r="D4" s="49" t="s">
        <v>15</v>
      </c>
      <c r="E4" s="53" t="s">
        <v>136</v>
      </c>
      <c r="F4" s="53" t="s">
        <v>136</v>
      </c>
      <c r="G4" s="53" t="str">
        <f>VLOOKUP(A4,'SMART Grade 150'!$A$1:$C$150,3,0)</f>
        <v>X</v>
      </c>
      <c r="H4" s="53">
        <f t="shared" si="0"/>
        <v>0</v>
      </c>
      <c r="I4" s="116"/>
      <c r="J4" s="49"/>
    </row>
    <row r="5" spans="1:10" x14ac:dyDescent="0.25">
      <c r="A5" s="65">
        <v>359168076124876</v>
      </c>
      <c r="B5" s="49" t="s">
        <v>119</v>
      </c>
      <c r="C5" s="49" t="s">
        <v>14</v>
      </c>
      <c r="D5" s="49" t="s">
        <v>15</v>
      </c>
      <c r="E5" s="53" t="s">
        <v>136</v>
      </c>
      <c r="F5" s="53" t="s">
        <v>136</v>
      </c>
      <c r="G5" s="53" t="str">
        <f>VLOOKUP(A5,'SMART Grade 150'!$A$1:$C$150,3,0)</f>
        <v>D+</v>
      </c>
      <c r="H5" s="53">
        <f t="shared" si="0"/>
        <v>0</v>
      </c>
      <c r="I5" s="116"/>
      <c r="J5" s="49"/>
    </row>
    <row r="6" spans="1:10" x14ac:dyDescent="0.25">
      <c r="A6" s="65">
        <v>354913091609087</v>
      </c>
      <c r="B6" s="49" t="s">
        <v>120</v>
      </c>
      <c r="C6" s="49" t="s">
        <v>14</v>
      </c>
      <c r="D6" s="49" t="s">
        <v>15</v>
      </c>
      <c r="E6" s="53" t="s">
        <v>131</v>
      </c>
      <c r="F6" s="53" t="s">
        <v>131</v>
      </c>
      <c r="G6" s="53" t="str">
        <f>VLOOKUP(A6,'SMART Grade 150'!$A$1:$C$150,3,0)</f>
        <v>D+</v>
      </c>
      <c r="H6" s="53">
        <f t="shared" si="0"/>
        <v>1</v>
      </c>
      <c r="I6" s="116"/>
      <c r="J6" s="49"/>
    </row>
    <row r="7" spans="1:10" x14ac:dyDescent="0.25">
      <c r="A7" s="65">
        <v>353822082476839</v>
      </c>
      <c r="B7" s="49" t="s">
        <v>125</v>
      </c>
      <c r="C7" s="49" t="s">
        <v>14</v>
      </c>
      <c r="D7" s="49" t="s">
        <v>15</v>
      </c>
      <c r="E7" s="53" t="s">
        <v>135</v>
      </c>
      <c r="F7" s="53" t="s">
        <v>135</v>
      </c>
      <c r="G7" s="53" t="str">
        <f>VLOOKUP(A7,'SMART Grade 150'!$A$1:$C$150,3,0)</f>
        <v>X</v>
      </c>
      <c r="H7" s="53">
        <f t="shared" si="0"/>
        <v>0</v>
      </c>
      <c r="I7" s="116"/>
      <c r="J7" s="49"/>
    </row>
    <row r="8" spans="1:10" x14ac:dyDescent="0.25">
      <c r="A8" s="65">
        <v>353823089128282</v>
      </c>
      <c r="B8" s="49" t="s">
        <v>126</v>
      </c>
      <c r="C8" s="49" t="s">
        <v>14</v>
      </c>
      <c r="D8" s="49" t="s">
        <v>15</v>
      </c>
      <c r="E8" s="53" t="s">
        <v>135</v>
      </c>
      <c r="F8" s="53" t="s">
        <v>135</v>
      </c>
      <c r="G8" s="53" t="str">
        <f>VLOOKUP(A8,'SMART Grade 150'!$A$1:$C$150,3,0)</f>
        <v>D+</v>
      </c>
      <c r="H8" s="53">
        <f t="shared" si="0"/>
        <v>0</v>
      </c>
      <c r="I8" s="116"/>
      <c r="J8" s="49"/>
    </row>
    <row r="9" spans="1:10" x14ac:dyDescent="0.25">
      <c r="A9" s="65">
        <v>355340084191890</v>
      </c>
      <c r="B9" s="49" t="s">
        <v>127</v>
      </c>
      <c r="C9" s="49" t="s">
        <v>14</v>
      </c>
      <c r="D9" s="49" t="s">
        <v>15</v>
      </c>
      <c r="E9" s="53" t="s">
        <v>135</v>
      </c>
      <c r="F9" s="53" t="s">
        <v>135</v>
      </c>
      <c r="G9" s="53" t="str">
        <f>VLOOKUP(A9,'SMART Grade 150'!$A$1:$C$150,3,0)</f>
        <v>D+</v>
      </c>
      <c r="H9" s="53">
        <f t="shared" si="0"/>
        <v>0</v>
      </c>
      <c r="I9" s="116"/>
      <c r="J9" s="49"/>
    </row>
    <row r="10" spans="1:10" x14ac:dyDescent="0.25">
      <c r="A10" s="65">
        <v>355829086709501</v>
      </c>
      <c r="B10" s="49" t="s">
        <v>128</v>
      </c>
      <c r="C10" s="49" t="s">
        <v>14</v>
      </c>
      <c r="D10" s="49" t="s">
        <v>15</v>
      </c>
      <c r="E10" s="53" t="s">
        <v>135</v>
      </c>
      <c r="F10" s="53" t="s">
        <v>135</v>
      </c>
      <c r="G10" s="53" t="str">
        <f>VLOOKUP(A10,'SMART Grade 150'!$A$1:$C$150,3,0)</f>
        <v>D+</v>
      </c>
      <c r="H10" s="53">
        <f t="shared" si="0"/>
        <v>0</v>
      </c>
      <c r="I10" s="116"/>
      <c r="J10" s="49"/>
    </row>
    <row r="11" spans="1:10" x14ac:dyDescent="0.25">
      <c r="A11" s="65">
        <v>355308082338383</v>
      </c>
      <c r="B11" s="49" t="s">
        <v>129</v>
      </c>
      <c r="C11" s="49" t="s">
        <v>14</v>
      </c>
      <c r="D11" s="49" t="s">
        <v>15</v>
      </c>
      <c r="E11" s="53" t="s">
        <v>135</v>
      </c>
      <c r="F11" s="53" t="s">
        <v>135</v>
      </c>
      <c r="G11" s="53" t="str">
        <f>VLOOKUP(A11,'SMART Grade 150'!$A$1:$C$150,3,0)</f>
        <v>D+</v>
      </c>
      <c r="H11" s="53">
        <f t="shared" si="0"/>
        <v>0</v>
      </c>
      <c r="I11" s="117"/>
      <c r="J11" s="49"/>
    </row>
    <row r="12" spans="1:10" x14ac:dyDescent="0.25">
      <c r="A12" s="50">
        <v>359162075382767</v>
      </c>
      <c r="B12" s="3" t="s">
        <v>110</v>
      </c>
      <c r="C12" s="4" t="s">
        <v>14</v>
      </c>
      <c r="D12" s="4" t="s">
        <v>16</v>
      </c>
      <c r="E12" s="34" t="s">
        <v>132</v>
      </c>
      <c r="F12" s="34" t="s">
        <v>132</v>
      </c>
      <c r="G12" s="34" t="str">
        <f>VLOOKUP(A12,'SMART Grade 150'!$A$1:$C$150,3,0)</f>
        <v>C</v>
      </c>
      <c r="H12" s="34">
        <f t="shared" si="0"/>
        <v>0</v>
      </c>
      <c r="I12" s="103">
        <f>SUM(H12:H21)/COUNTA(E12:E21)</f>
        <v>0.1</v>
      </c>
      <c r="J12" s="4"/>
    </row>
    <row r="13" spans="1:10" x14ac:dyDescent="0.25">
      <c r="A13" s="50">
        <v>355343085107741</v>
      </c>
      <c r="B13" s="3" t="s">
        <v>27</v>
      </c>
      <c r="C13" s="4" t="s">
        <v>14</v>
      </c>
      <c r="D13" s="4" t="s">
        <v>16</v>
      </c>
      <c r="E13" s="34" t="s">
        <v>132</v>
      </c>
      <c r="F13" s="34" t="s">
        <v>132</v>
      </c>
      <c r="G13" s="34" t="str">
        <f>VLOOKUP(A13,'SMART Grade 150'!$A$1:$C$150,3,0)</f>
        <v>C</v>
      </c>
      <c r="H13" s="34">
        <f t="shared" si="0"/>
        <v>0</v>
      </c>
      <c r="I13" s="106"/>
      <c r="J13" s="4"/>
    </row>
    <row r="14" spans="1:10" x14ac:dyDescent="0.25">
      <c r="A14" s="50">
        <v>355827080449579</v>
      </c>
      <c r="B14" s="3" t="s">
        <v>111</v>
      </c>
      <c r="C14" s="4" t="s">
        <v>14</v>
      </c>
      <c r="D14" s="4" t="s">
        <v>16</v>
      </c>
      <c r="E14" s="34" t="s">
        <v>132</v>
      </c>
      <c r="F14" s="34" t="s">
        <v>132</v>
      </c>
      <c r="G14" s="34" t="str">
        <f>VLOOKUP(A14,'SMART Grade 150'!$A$1:$C$150,3,0)</f>
        <v>A+</v>
      </c>
      <c r="H14" s="34">
        <f t="shared" si="0"/>
        <v>0</v>
      </c>
      <c r="I14" s="106"/>
      <c r="J14" s="4"/>
    </row>
    <row r="15" spans="1:10" x14ac:dyDescent="0.25">
      <c r="A15" s="50">
        <v>359166071681049</v>
      </c>
      <c r="B15" s="3" t="s">
        <v>27</v>
      </c>
      <c r="C15" s="4" t="s">
        <v>14</v>
      </c>
      <c r="D15" s="4" t="s">
        <v>16</v>
      </c>
      <c r="E15" s="34" t="s">
        <v>132</v>
      </c>
      <c r="F15" s="34" t="s">
        <v>132</v>
      </c>
      <c r="G15" s="34" t="str">
        <f>VLOOKUP(A15,'SMART Grade 150'!$A$1:$C$150,3,0)</f>
        <v>C</v>
      </c>
      <c r="H15" s="34">
        <f t="shared" si="0"/>
        <v>0</v>
      </c>
      <c r="I15" s="106"/>
      <c r="J15" s="4"/>
    </row>
    <row r="16" spans="1:10" x14ac:dyDescent="0.25">
      <c r="A16" s="2">
        <v>355342080805127</v>
      </c>
      <c r="B16" s="3" t="s">
        <v>112</v>
      </c>
      <c r="C16" s="4" t="s">
        <v>14</v>
      </c>
      <c r="D16" s="4" t="s">
        <v>16</v>
      </c>
      <c r="E16" s="34" t="s">
        <v>132</v>
      </c>
      <c r="F16" s="34" t="s">
        <v>132</v>
      </c>
      <c r="G16" s="34" t="str">
        <f>VLOOKUP(A16,'SMART Grade 150'!$A$1:$C$150,3,0)</f>
        <v>D+</v>
      </c>
      <c r="H16" s="34">
        <f t="shared" si="0"/>
        <v>0</v>
      </c>
      <c r="I16" s="106"/>
      <c r="J16" s="4"/>
    </row>
    <row r="17" spans="1:10" x14ac:dyDescent="0.25">
      <c r="A17" s="2">
        <v>359162072055341</v>
      </c>
      <c r="B17" s="3" t="s">
        <v>113</v>
      </c>
      <c r="C17" s="4" t="s">
        <v>14</v>
      </c>
      <c r="D17" s="4" t="s">
        <v>16</v>
      </c>
      <c r="E17" s="34" t="s">
        <v>132</v>
      </c>
      <c r="F17" s="34" t="s">
        <v>132</v>
      </c>
      <c r="G17" s="34" t="str">
        <f>VLOOKUP(A17,'SMART Grade 150'!$A$1:$C$150,3,0)</f>
        <v>D+</v>
      </c>
      <c r="H17" s="34">
        <f t="shared" si="0"/>
        <v>0</v>
      </c>
      <c r="I17" s="106"/>
      <c r="J17" s="4"/>
    </row>
    <row r="18" spans="1:10" x14ac:dyDescent="0.25">
      <c r="A18" s="2">
        <v>359164075810789</v>
      </c>
      <c r="B18" s="3" t="s">
        <v>27</v>
      </c>
      <c r="C18" s="4" t="s">
        <v>14</v>
      </c>
      <c r="D18" s="4" t="s">
        <v>16</v>
      </c>
      <c r="E18" s="34" t="s">
        <v>132</v>
      </c>
      <c r="F18" s="34" t="s">
        <v>132</v>
      </c>
      <c r="G18" s="34" t="str">
        <f>VLOOKUP(A18,'SMART Grade 150'!$A$1:$C$150,3,0)</f>
        <v>D+</v>
      </c>
      <c r="H18" s="34">
        <f t="shared" si="0"/>
        <v>0</v>
      </c>
      <c r="I18" s="106"/>
      <c r="J18" s="4"/>
    </row>
    <row r="19" spans="1:10" x14ac:dyDescent="0.25">
      <c r="A19" s="2">
        <v>359165073783209</v>
      </c>
      <c r="B19" s="3" t="s">
        <v>115</v>
      </c>
      <c r="C19" s="4" t="s">
        <v>14</v>
      </c>
      <c r="D19" s="4" t="s">
        <v>16</v>
      </c>
      <c r="E19" s="34" t="s">
        <v>133</v>
      </c>
      <c r="F19" s="34" t="s">
        <v>133</v>
      </c>
      <c r="G19" s="34" t="str">
        <f>VLOOKUP(A19,'SMART Grade 150'!$A$1:$C$150,3,0)</f>
        <v>C</v>
      </c>
      <c r="H19" s="34">
        <f t="shared" si="0"/>
        <v>0</v>
      </c>
      <c r="I19" s="106"/>
      <c r="J19" s="4"/>
    </row>
    <row r="20" spans="1:10" x14ac:dyDescent="0.25">
      <c r="A20" s="2">
        <v>355830088309035</v>
      </c>
      <c r="B20" s="3" t="s">
        <v>116</v>
      </c>
      <c r="C20" s="4" t="s">
        <v>14</v>
      </c>
      <c r="D20" s="4" t="s">
        <v>16</v>
      </c>
      <c r="E20" s="34" t="s">
        <v>136</v>
      </c>
      <c r="F20" s="34" t="s">
        <v>136</v>
      </c>
      <c r="G20" s="34" t="str">
        <f>VLOOKUP(A20,'SMART Grade 150'!$A$1:$C$150,3,0)</f>
        <v>D+</v>
      </c>
      <c r="H20" s="34">
        <f t="shared" si="0"/>
        <v>0</v>
      </c>
      <c r="I20" s="106"/>
      <c r="J20" s="4"/>
    </row>
    <row r="21" spans="1:10" x14ac:dyDescent="0.25">
      <c r="A21" s="2">
        <v>359170073915868</v>
      </c>
      <c r="B21" s="3" t="s">
        <v>117</v>
      </c>
      <c r="C21" s="4" t="s">
        <v>14</v>
      </c>
      <c r="D21" s="4" t="s">
        <v>16</v>
      </c>
      <c r="E21" s="34" t="s">
        <v>131</v>
      </c>
      <c r="F21" s="34" t="s">
        <v>131</v>
      </c>
      <c r="G21" s="34" t="str">
        <f>VLOOKUP(A21,'SMART Grade 150'!$A$1:$C$150,3,0)</f>
        <v>D+</v>
      </c>
      <c r="H21" s="34">
        <f t="shared" si="0"/>
        <v>1</v>
      </c>
      <c r="I21" s="106"/>
      <c r="J21" s="4"/>
    </row>
    <row r="22" spans="1:10" x14ac:dyDescent="0.25">
      <c r="A22" s="2">
        <v>353823083185080</v>
      </c>
      <c r="B22" s="3" t="s">
        <v>27</v>
      </c>
      <c r="C22" s="4" t="s">
        <v>14</v>
      </c>
      <c r="D22" s="4" t="s">
        <v>16</v>
      </c>
      <c r="E22" s="34" t="s">
        <v>136</v>
      </c>
      <c r="F22" s="34" t="s">
        <v>136</v>
      </c>
      <c r="G22" s="34" t="str">
        <f>VLOOKUP(A22,'SMART Grade 150'!$A$1:$C$150,3,0)</f>
        <v>C</v>
      </c>
      <c r="H22" s="34">
        <f t="shared" si="0"/>
        <v>1</v>
      </c>
      <c r="I22" s="106"/>
      <c r="J22" s="4"/>
    </row>
    <row r="23" spans="1:10" x14ac:dyDescent="0.25">
      <c r="A23" s="2">
        <v>359162074459749</v>
      </c>
      <c r="B23" s="3" t="s">
        <v>121</v>
      </c>
      <c r="C23" s="4" t="s">
        <v>14</v>
      </c>
      <c r="D23" s="4" t="s">
        <v>16</v>
      </c>
      <c r="E23" s="34" t="s">
        <v>136</v>
      </c>
      <c r="F23" s="34" t="s">
        <v>136</v>
      </c>
      <c r="G23" s="34" t="str">
        <f>VLOOKUP(A23,'SMART Grade 150'!$A$1:$C$150,3,0)</f>
        <v>C</v>
      </c>
      <c r="H23" s="34">
        <f t="shared" si="0"/>
        <v>1</v>
      </c>
      <c r="I23" s="106"/>
      <c r="J23" s="4"/>
    </row>
    <row r="24" spans="1:10" x14ac:dyDescent="0.25">
      <c r="A24" s="2">
        <v>359461083328030</v>
      </c>
      <c r="B24" s="3" t="s">
        <v>27</v>
      </c>
      <c r="C24" s="4" t="s">
        <v>14</v>
      </c>
      <c r="D24" s="4" t="s">
        <v>16</v>
      </c>
      <c r="E24" s="34" t="s">
        <v>136</v>
      </c>
      <c r="F24" s="34" t="s">
        <v>136</v>
      </c>
      <c r="G24" s="34" t="str">
        <f>VLOOKUP(A24,'SMART Grade 150'!$A$1:$C$150,3,0)</f>
        <v>D+</v>
      </c>
      <c r="H24" s="34">
        <f t="shared" si="0"/>
        <v>0</v>
      </c>
      <c r="I24" s="106"/>
      <c r="J24" s="4"/>
    </row>
    <row r="25" spans="1:10" x14ac:dyDescent="0.25">
      <c r="A25" s="2">
        <v>354912090646678</v>
      </c>
      <c r="B25" s="3" t="s">
        <v>27</v>
      </c>
      <c r="C25" s="4" t="s">
        <v>14</v>
      </c>
      <c r="D25" s="4" t="s">
        <v>16</v>
      </c>
      <c r="E25" s="34" t="s">
        <v>132</v>
      </c>
      <c r="F25" s="34" t="s">
        <v>132</v>
      </c>
      <c r="G25" s="34" t="str">
        <f>VLOOKUP(A25,'SMART Grade 150'!$A$1:$C$150,3,0)</f>
        <v>C</v>
      </c>
      <c r="H25" s="34">
        <f t="shared" si="0"/>
        <v>0</v>
      </c>
      <c r="I25" s="106"/>
      <c r="J25" s="4"/>
    </row>
    <row r="26" spans="1:10" x14ac:dyDescent="0.25">
      <c r="A26" s="2">
        <v>355309087596884</v>
      </c>
      <c r="B26" s="3" t="s">
        <v>122</v>
      </c>
      <c r="C26" s="4" t="s">
        <v>14</v>
      </c>
      <c r="D26" s="4" t="s">
        <v>16</v>
      </c>
      <c r="E26" s="34" t="s">
        <v>133</v>
      </c>
      <c r="F26" s="34" t="s">
        <v>133</v>
      </c>
      <c r="G26" s="34" t="str">
        <f>VLOOKUP(A26,'SMART Grade 150'!$A$1:$C$150,3,0)</f>
        <v>C</v>
      </c>
      <c r="H26" s="34">
        <f t="shared" si="0"/>
        <v>0</v>
      </c>
      <c r="I26" s="106"/>
      <c r="J26" s="4"/>
    </row>
    <row r="27" spans="1:10" x14ac:dyDescent="0.25">
      <c r="A27" s="2">
        <v>355833089657097</v>
      </c>
      <c r="B27" s="3" t="s">
        <v>27</v>
      </c>
      <c r="C27" s="4" t="s">
        <v>14</v>
      </c>
      <c r="D27" s="4" t="s">
        <v>16</v>
      </c>
      <c r="E27" s="34" t="s">
        <v>134</v>
      </c>
      <c r="F27" s="34" t="s">
        <v>134</v>
      </c>
      <c r="G27" s="34" t="str">
        <f>VLOOKUP(A27,'SMART Grade 150'!$A$1:$C$150,3,0)</f>
        <v>C</v>
      </c>
      <c r="H27" s="34">
        <f t="shared" si="0"/>
        <v>0</v>
      </c>
      <c r="I27" s="106"/>
      <c r="J27" s="4"/>
    </row>
    <row r="28" spans="1:10" x14ac:dyDescent="0.25">
      <c r="A28" s="2">
        <v>355824080690872</v>
      </c>
      <c r="B28" s="3" t="s">
        <v>123</v>
      </c>
      <c r="C28" s="4" t="s">
        <v>14</v>
      </c>
      <c r="D28" s="4" t="s">
        <v>16</v>
      </c>
      <c r="E28" s="34" t="s">
        <v>132</v>
      </c>
      <c r="F28" s="34" t="s">
        <v>132</v>
      </c>
      <c r="G28" s="34" t="str">
        <f>VLOOKUP(A28,'SMART Grade 150'!$A$1:$C$150,3,0)</f>
        <v>C</v>
      </c>
      <c r="H28" s="34">
        <f t="shared" si="0"/>
        <v>0</v>
      </c>
      <c r="I28" s="106"/>
      <c r="J28" s="4"/>
    </row>
    <row r="29" spans="1:10" x14ac:dyDescent="0.25">
      <c r="A29" s="2">
        <v>353826080017123</v>
      </c>
      <c r="B29" s="3" t="s">
        <v>124</v>
      </c>
      <c r="C29" s="4" t="s">
        <v>14</v>
      </c>
      <c r="D29" s="4" t="s">
        <v>16</v>
      </c>
      <c r="E29" s="34" t="s">
        <v>136</v>
      </c>
      <c r="F29" s="34" t="s">
        <v>136</v>
      </c>
      <c r="G29" s="34" t="str">
        <f>VLOOKUP(A29,'SMART Grade 150'!$A$1:$C$150,3,0)</f>
        <v>D+</v>
      </c>
      <c r="H29" s="34">
        <f t="shared" si="0"/>
        <v>0</v>
      </c>
      <c r="I29" s="106"/>
      <c r="J29" s="4"/>
    </row>
    <row r="30" spans="1:10" x14ac:dyDescent="0.25">
      <c r="A30" s="2">
        <v>359463087947450</v>
      </c>
      <c r="B30" s="3" t="s">
        <v>27</v>
      </c>
      <c r="C30" s="4" t="s">
        <v>14</v>
      </c>
      <c r="D30" s="4" t="s">
        <v>16</v>
      </c>
      <c r="E30" s="34" t="s">
        <v>136</v>
      </c>
      <c r="F30" s="34" t="s">
        <v>136</v>
      </c>
      <c r="G30" s="34" t="str">
        <f>VLOOKUP(A30,'SMART Grade 150'!$A$1:$C$150,3,0)</f>
        <v>D+</v>
      </c>
      <c r="H30" s="34">
        <f t="shared" si="0"/>
        <v>0</v>
      </c>
      <c r="I30" s="106"/>
      <c r="J30" s="4"/>
    </row>
    <row r="31" spans="1:10" x14ac:dyDescent="0.25">
      <c r="A31" s="2">
        <v>355309080290246</v>
      </c>
      <c r="B31" s="3" t="s">
        <v>130</v>
      </c>
      <c r="C31" s="4" t="s">
        <v>14</v>
      </c>
      <c r="D31" s="4" t="s">
        <v>16</v>
      </c>
      <c r="E31" s="34" t="s">
        <v>133</v>
      </c>
      <c r="F31" s="34" t="s">
        <v>133</v>
      </c>
      <c r="G31" s="34" t="str">
        <f>VLOOKUP(A31,'SMART Grade 150'!$A$1:$C$150,3,0)</f>
        <v>C</v>
      </c>
      <c r="H31" s="34">
        <f t="shared" si="0"/>
        <v>0</v>
      </c>
      <c r="I31" s="104"/>
      <c r="J31" s="4"/>
    </row>
    <row r="32" spans="1:10" x14ac:dyDescent="0.25">
      <c r="A32" s="51">
        <v>353820085862203</v>
      </c>
      <c r="B32" s="52" t="s">
        <v>45</v>
      </c>
      <c r="C32" s="49" t="s">
        <v>18</v>
      </c>
      <c r="D32" s="49" t="s">
        <v>16</v>
      </c>
      <c r="E32" s="53" t="s">
        <v>131</v>
      </c>
      <c r="F32" s="53" t="s">
        <v>131</v>
      </c>
      <c r="G32" s="53" t="str">
        <f>VLOOKUP(A32,'SMART Grade 150'!$A$1:$C$150,3,0)</f>
        <v>D+</v>
      </c>
      <c r="H32" s="53">
        <f t="shared" si="0"/>
        <v>1</v>
      </c>
      <c r="I32" s="115">
        <f>SUM(H32:H41)/COUNTA(E32:E41)</f>
        <v>0.4</v>
      </c>
      <c r="J32" s="49"/>
    </row>
    <row r="33" spans="1:10" x14ac:dyDescent="0.25">
      <c r="A33" s="51">
        <v>355375088443517</v>
      </c>
      <c r="B33" s="52" t="s">
        <v>46</v>
      </c>
      <c r="C33" s="49" t="s">
        <v>18</v>
      </c>
      <c r="D33" s="49" t="s">
        <v>16</v>
      </c>
      <c r="E33" s="53" t="s">
        <v>131</v>
      </c>
      <c r="F33" s="53" t="s">
        <v>131</v>
      </c>
      <c r="G33" s="53" t="str">
        <f>VLOOKUP(A33,'SMART Grade 150'!$A$1:$C$150,3,0)</f>
        <v>D+</v>
      </c>
      <c r="H33" s="53">
        <f t="shared" si="0"/>
        <v>1</v>
      </c>
      <c r="I33" s="116"/>
      <c r="J33" s="49"/>
    </row>
    <row r="34" spans="1:10" x14ac:dyDescent="0.25">
      <c r="A34" s="51">
        <v>353818081613760</v>
      </c>
      <c r="B34" s="52" t="s">
        <v>47</v>
      </c>
      <c r="C34" s="49" t="s">
        <v>18</v>
      </c>
      <c r="D34" s="49" t="s">
        <v>16</v>
      </c>
      <c r="E34" s="53" t="s">
        <v>136</v>
      </c>
      <c r="F34" s="53" t="s">
        <v>136</v>
      </c>
      <c r="G34" s="53" t="str">
        <f>VLOOKUP(A34,'SMART Grade 150'!$A$1:$C$150,3,0)</f>
        <v>D+</v>
      </c>
      <c r="H34" s="53">
        <f t="shared" si="0"/>
        <v>0</v>
      </c>
      <c r="I34" s="116"/>
      <c r="J34" s="49"/>
    </row>
    <row r="35" spans="1:10" x14ac:dyDescent="0.25">
      <c r="A35" s="51">
        <v>359175072955427</v>
      </c>
      <c r="B35" s="52" t="s">
        <v>48</v>
      </c>
      <c r="C35" s="49" t="s">
        <v>18</v>
      </c>
      <c r="D35" s="49" t="s">
        <v>16</v>
      </c>
      <c r="E35" s="53" t="s">
        <v>131</v>
      </c>
      <c r="F35" s="53" t="s">
        <v>131</v>
      </c>
      <c r="G35" s="53" t="str">
        <f>VLOOKUP(A35,'SMART Grade 150'!$A$1:$C$150,3,0)</f>
        <v>D+</v>
      </c>
      <c r="H35" s="53">
        <f t="shared" si="0"/>
        <v>1</v>
      </c>
      <c r="I35" s="116"/>
      <c r="J35" s="49"/>
    </row>
    <row r="36" spans="1:10" x14ac:dyDescent="0.25">
      <c r="A36" s="51">
        <v>359178074701385</v>
      </c>
      <c r="B36" s="52" t="s">
        <v>49</v>
      </c>
      <c r="C36" s="49" t="s">
        <v>18</v>
      </c>
      <c r="D36" s="49" t="s">
        <v>16</v>
      </c>
      <c r="E36" s="53" t="s">
        <v>131</v>
      </c>
      <c r="F36" s="53" t="s">
        <v>131</v>
      </c>
      <c r="G36" s="53" t="str">
        <f>VLOOKUP(A36,'SMART Grade 150'!$A$1:$C$150,3,0)</f>
        <v>D+</v>
      </c>
      <c r="H36" s="53">
        <f t="shared" si="0"/>
        <v>1</v>
      </c>
      <c r="I36" s="116"/>
      <c r="J36" s="49"/>
    </row>
    <row r="37" spans="1:10" x14ac:dyDescent="0.25">
      <c r="A37" s="51">
        <v>355375087892284</v>
      </c>
      <c r="B37" s="52" t="s">
        <v>27</v>
      </c>
      <c r="C37" s="49" t="s">
        <v>18</v>
      </c>
      <c r="D37" s="49" t="s">
        <v>16</v>
      </c>
      <c r="E37" s="53" t="s">
        <v>133</v>
      </c>
      <c r="F37" s="53" t="s">
        <v>133</v>
      </c>
      <c r="G37" s="53" t="str">
        <f>VLOOKUP(A37,'SMART Grade 150'!$A$1:$C$150,3,0)</f>
        <v>D+</v>
      </c>
      <c r="H37" s="53">
        <f t="shared" si="0"/>
        <v>0</v>
      </c>
      <c r="I37" s="116"/>
      <c r="J37" s="49"/>
    </row>
    <row r="38" spans="1:10" x14ac:dyDescent="0.25">
      <c r="A38" s="51">
        <v>356695080078816</v>
      </c>
      <c r="B38" s="52" t="s">
        <v>50</v>
      </c>
      <c r="C38" s="49" t="s">
        <v>18</v>
      </c>
      <c r="D38" s="49" t="s">
        <v>16</v>
      </c>
      <c r="E38" s="53" t="s">
        <v>133</v>
      </c>
      <c r="F38" s="53" t="s">
        <v>133</v>
      </c>
      <c r="G38" s="53" t="str">
        <f>VLOOKUP(A38,'SMART Grade 150'!$A$1:$C$150,3,0)</f>
        <v>D+</v>
      </c>
      <c r="H38" s="53">
        <f t="shared" si="0"/>
        <v>0</v>
      </c>
      <c r="I38" s="116"/>
      <c r="J38" s="49"/>
    </row>
    <row r="39" spans="1:10" x14ac:dyDescent="0.25">
      <c r="A39" s="51">
        <v>355835082376443</v>
      </c>
      <c r="B39" s="52" t="s">
        <v>27</v>
      </c>
      <c r="C39" s="49" t="s">
        <v>18</v>
      </c>
      <c r="D39" s="49" t="s">
        <v>16</v>
      </c>
      <c r="E39" s="53" t="s">
        <v>132</v>
      </c>
      <c r="F39" s="53" t="s">
        <v>132</v>
      </c>
      <c r="G39" s="53" t="str">
        <f>VLOOKUP(A39,'SMART Grade 150'!$A$1:$C$150,3,0)</f>
        <v>D+</v>
      </c>
      <c r="H39" s="53">
        <f t="shared" si="0"/>
        <v>0</v>
      </c>
      <c r="I39" s="116"/>
      <c r="J39" s="49"/>
    </row>
    <row r="40" spans="1:10" x14ac:dyDescent="0.25">
      <c r="A40" s="51">
        <v>356697083426380</v>
      </c>
      <c r="B40" s="52" t="s">
        <v>51</v>
      </c>
      <c r="C40" s="49" t="s">
        <v>18</v>
      </c>
      <c r="D40" s="49" t="s">
        <v>16</v>
      </c>
      <c r="E40" s="53" t="s">
        <v>132</v>
      </c>
      <c r="F40" s="53" t="s">
        <v>132</v>
      </c>
      <c r="G40" s="53" t="str">
        <f>VLOOKUP(A40,'SMART Grade 150'!$A$1:$C$150,3,0)</f>
        <v>D+</v>
      </c>
      <c r="H40" s="53">
        <f t="shared" si="0"/>
        <v>0</v>
      </c>
      <c r="I40" s="116"/>
      <c r="J40" s="49"/>
    </row>
    <row r="41" spans="1:10" x14ac:dyDescent="0.25">
      <c r="A41" s="51">
        <v>353818086799234</v>
      </c>
      <c r="B41" s="52" t="s">
        <v>27</v>
      </c>
      <c r="C41" s="49" t="s">
        <v>18</v>
      </c>
      <c r="D41" s="49" t="s">
        <v>16</v>
      </c>
      <c r="E41" s="53" t="s">
        <v>133</v>
      </c>
      <c r="F41" s="53" t="s">
        <v>133</v>
      </c>
      <c r="G41" s="53" t="str">
        <f>VLOOKUP(A41,'SMART Grade 150'!$A$1:$C$150,3,0)</f>
        <v>D+</v>
      </c>
      <c r="H41" s="53">
        <f t="shared" si="0"/>
        <v>0</v>
      </c>
      <c r="I41" s="116"/>
      <c r="J41" s="49"/>
    </row>
    <row r="42" spans="1:10" x14ac:dyDescent="0.25">
      <c r="A42" s="51">
        <v>359468084139498</v>
      </c>
      <c r="B42" s="52" t="s">
        <v>52</v>
      </c>
      <c r="C42" s="49" t="s">
        <v>18</v>
      </c>
      <c r="D42" s="49" t="s">
        <v>16</v>
      </c>
      <c r="E42" s="53" t="s">
        <v>135</v>
      </c>
      <c r="F42" s="53" t="s">
        <v>135</v>
      </c>
      <c r="G42" s="53" t="str">
        <f>VLOOKUP(A42,'SMART Grade 150'!$A$1:$C$150,3,0)</f>
        <v>D+</v>
      </c>
      <c r="H42" s="53">
        <f t="shared" si="0"/>
        <v>0</v>
      </c>
      <c r="I42" s="116"/>
      <c r="J42" s="49"/>
    </row>
    <row r="43" spans="1:10" x14ac:dyDescent="0.25">
      <c r="A43" s="51">
        <v>355841085645875</v>
      </c>
      <c r="B43" s="52" t="s">
        <v>53</v>
      </c>
      <c r="C43" s="49" t="s">
        <v>18</v>
      </c>
      <c r="D43" s="49" t="s">
        <v>16</v>
      </c>
      <c r="E43" s="53" t="s">
        <v>135</v>
      </c>
      <c r="F43" s="53" t="s">
        <v>135</v>
      </c>
      <c r="G43" s="53" t="str">
        <f>VLOOKUP(A43,'SMART Grade 150'!$A$1:$C$150,3,0)</f>
        <v>D+</v>
      </c>
      <c r="H43" s="53">
        <f t="shared" si="0"/>
        <v>0</v>
      </c>
      <c r="I43" s="116"/>
      <c r="J43" s="49"/>
    </row>
    <row r="44" spans="1:10" x14ac:dyDescent="0.25">
      <c r="A44" s="51">
        <v>355375084019667</v>
      </c>
      <c r="B44" s="52" t="s">
        <v>54</v>
      </c>
      <c r="C44" s="49" t="s">
        <v>18</v>
      </c>
      <c r="D44" s="49" t="s">
        <v>16</v>
      </c>
      <c r="E44" s="53" t="s">
        <v>135</v>
      </c>
      <c r="F44" s="53" t="s">
        <v>135</v>
      </c>
      <c r="G44" s="53" t="str">
        <f>VLOOKUP(A44,'SMART Grade 150'!$A$1:$C$150,3,0)</f>
        <v>D+</v>
      </c>
      <c r="H44" s="53">
        <f t="shared" si="0"/>
        <v>0</v>
      </c>
      <c r="I44" s="116"/>
      <c r="J44" s="49"/>
    </row>
    <row r="45" spans="1:10" x14ac:dyDescent="0.25">
      <c r="A45" s="51">
        <v>359476082102236</v>
      </c>
      <c r="B45" s="52" t="s">
        <v>55</v>
      </c>
      <c r="C45" s="49" t="s">
        <v>18</v>
      </c>
      <c r="D45" s="49" t="s">
        <v>16</v>
      </c>
      <c r="E45" s="53" t="s">
        <v>135</v>
      </c>
      <c r="F45" s="53" t="s">
        <v>135</v>
      </c>
      <c r="G45" s="53" t="str">
        <f>VLOOKUP(A45,'SMART Grade 150'!$A$1:$C$150,3,0)</f>
        <v>D+</v>
      </c>
      <c r="H45" s="53">
        <f t="shared" si="0"/>
        <v>0</v>
      </c>
      <c r="I45" s="116"/>
      <c r="J45" s="49"/>
    </row>
    <row r="46" spans="1:10" x14ac:dyDescent="0.25">
      <c r="A46" s="51">
        <v>356696088362335</v>
      </c>
      <c r="B46" s="52" t="s">
        <v>56</v>
      </c>
      <c r="C46" s="49" t="s">
        <v>18</v>
      </c>
      <c r="D46" s="49" t="s">
        <v>16</v>
      </c>
      <c r="E46" s="53" t="s">
        <v>136</v>
      </c>
      <c r="F46" s="53" t="s">
        <v>136</v>
      </c>
      <c r="G46" s="53" t="str">
        <f>VLOOKUP(A46,'SMART Grade 150'!$A$1:$C$150,3,0)</f>
        <v>D+</v>
      </c>
      <c r="H46" s="53">
        <f t="shared" si="0"/>
        <v>0</v>
      </c>
      <c r="I46" s="116"/>
      <c r="J46" s="49"/>
    </row>
    <row r="47" spans="1:10" x14ac:dyDescent="0.25">
      <c r="A47" s="51">
        <v>359179073673351</v>
      </c>
      <c r="B47" s="52" t="s">
        <v>27</v>
      </c>
      <c r="C47" s="49" t="s">
        <v>18</v>
      </c>
      <c r="D47" s="49" t="s">
        <v>16</v>
      </c>
      <c r="E47" s="53" t="s">
        <v>133</v>
      </c>
      <c r="F47" s="53" t="s">
        <v>133</v>
      </c>
      <c r="G47" s="53" t="str">
        <f>VLOOKUP(A47,'SMART Grade 150'!$A$1:$C$150,3,0)</f>
        <v>D+</v>
      </c>
      <c r="H47" s="53">
        <f t="shared" si="0"/>
        <v>0</v>
      </c>
      <c r="I47" s="116"/>
      <c r="J47" s="49"/>
    </row>
    <row r="48" spans="1:10" x14ac:dyDescent="0.25">
      <c r="A48" s="51">
        <v>356696084308779</v>
      </c>
      <c r="B48" s="52" t="s">
        <v>27</v>
      </c>
      <c r="C48" s="49" t="s">
        <v>18</v>
      </c>
      <c r="D48" s="49" t="s">
        <v>16</v>
      </c>
      <c r="E48" s="53" t="s">
        <v>132</v>
      </c>
      <c r="F48" s="53" t="s">
        <v>132</v>
      </c>
      <c r="G48" s="53" t="str">
        <f>VLOOKUP(A48,'SMART Grade 150'!$A$1:$C$150,3,0)</f>
        <v>D+</v>
      </c>
      <c r="H48" s="53">
        <f t="shared" si="0"/>
        <v>0</v>
      </c>
      <c r="I48" s="116"/>
      <c r="J48" s="49"/>
    </row>
    <row r="49" spans="1:10" x14ac:dyDescent="0.25">
      <c r="A49" s="51">
        <v>355834084389702</v>
      </c>
      <c r="B49" s="52" t="s">
        <v>57</v>
      </c>
      <c r="C49" s="49" t="s">
        <v>18</v>
      </c>
      <c r="D49" s="49" t="s">
        <v>16</v>
      </c>
      <c r="E49" s="53" t="s">
        <v>133</v>
      </c>
      <c r="F49" s="53" t="s">
        <v>133</v>
      </c>
      <c r="G49" s="53" t="str">
        <f>VLOOKUP(A49,'SMART Grade 150'!$A$1:$C$150,3,0)</f>
        <v>D+</v>
      </c>
      <c r="H49" s="53">
        <f t="shared" si="0"/>
        <v>0</v>
      </c>
      <c r="I49" s="116"/>
      <c r="J49" s="49"/>
    </row>
    <row r="50" spans="1:10" x14ac:dyDescent="0.25">
      <c r="A50" s="51">
        <v>353821085453464</v>
      </c>
      <c r="B50" s="52" t="s">
        <v>58</v>
      </c>
      <c r="C50" s="49" t="s">
        <v>18</v>
      </c>
      <c r="D50" s="49" t="s">
        <v>16</v>
      </c>
      <c r="E50" s="53" t="s">
        <v>132</v>
      </c>
      <c r="F50" s="53" t="s">
        <v>132</v>
      </c>
      <c r="G50" s="53" t="str">
        <f>VLOOKUP(A50,'SMART Grade 150'!$A$1:$C$150,3,0)</f>
        <v>D+</v>
      </c>
      <c r="H50" s="53">
        <f t="shared" si="0"/>
        <v>0</v>
      </c>
      <c r="I50" s="116"/>
      <c r="J50" s="49"/>
    </row>
    <row r="51" spans="1:10" x14ac:dyDescent="0.25">
      <c r="A51" s="51">
        <v>359180074086981</v>
      </c>
      <c r="B51" s="52" t="s">
        <v>27</v>
      </c>
      <c r="C51" s="49" t="s">
        <v>18</v>
      </c>
      <c r="D51" s="49" t="s">
        <v>16</v>
      </c>
      <c r="E51" s="53" t="s">
        <v>136</v>
      </c>
      <c r="F51" s="53" t="s">
        <v>136</v>
      </c>
      <c r="G51" s="53" t="str">
        <f>VLOOKUP(A51,'SMART Grade 150'!$A$1:$C$150,3,0)</f>
        <v>D+</v>
      </c>
      <c r="H51" s="53">
        <f t="shared" si="0"/>
        <v>0</v>
      </c>
      <c r="I51" s="116"/>
      <c r="J51" s="49"/>
    </row>
    <row r="52" spans="1:10" x14ac:dyDescent="0.25">
      <c r="A52" s="51">
        <v>356696082228243</v>
      </c>
      <c r="B52" s="51" t="s">
        <v>59</v>
      </c>
      <c r="C52" s="49" t="s">
        <v>18</v>
      </c>
      <c r="D52" s="49" t="s">
        <v>16</v>
      </c>
      <c r="E52" s="53" t="s">
        <v>136</v>
      </c>
      <c r="F52" s="53" t="s">
        <v>136</v>
      </c>
      <c r="G52" s="53" t="str">
        <f>VLOOKUP(A52,'SMART Grade 150'!$A$1:$C$150,3,0)</f>
        <v>D+</v>
      </c>
      <c r="H52" s="53">
        <f t="shared" si="0"/>
        <v>0</v>
      </c>
      <c r="I52" s="116"/>
      <c r="J52" s="49"/>
    </row>
    <row r="53" spans="1:10" x14ac:dyDescent="0.25">
      <c r="A53" s="51">
        <v>359176071927003</v>
      </c>
      <c r="B53" s="52" t="s">
        <v>60</v>
      </c>
      <c r="C53" s="49" t="s">
        <v>18</v>
      </c>
      <c r="D53" s="49" t="s">
        <v>16</v>
      </c>
      <c r="E53" s="53" t="s">
        <v>133</v>
      </c>
      <c r="F53" s="53" t="s">
        <v>133</v>
      </c>
      <c r="G53" s="53" t="str">
        <f>VLOOKUP(A53,'SMART Grade 150'!$A$1:$C$150,3,0)</f>
        <v>D+</v>
      </c>
      <c r="H53" s="53">
        <f t="shared" si="0"/>
        <v>0</v>
      </c>
      <c r="I53" s="116"/>
      <c r="J53" s="49"/>
    </row>
    <row r="54" spans="1:10" x14ac:dyDescent="0.25">
      <c r="A54" s="51">
        <v>353820081196796</v>
      </c>
      <c r="B54" s="52" t="s">
        <v>27</v>
      </c>
      <c r="C54" s="49" t="s">
        <v>18</v>
      </c>
      <c r="D54" s="49" t="s">
        <v>16</v>
      </c>
      <c r="E54" s="53" t="s">
        <v>136</v>
      </c>
      <c r="F54" s="53" t="s">
        <v>136</v>
      </c>
      <c r="G54" s="53" t="str">
        <f>VLOOKUP(A54,'SMART Grade 150'!$A$1:$C$150,3,0)</f>
        <v>D+</v>
      </c>
      <c r="H54" s="53">
        <f t="shared" si="0"/>
        <v>0</v>
      </c>
      <c r="I54" s="116"/>
      <c r="J54" s="49"/>
    </row>
    <row r="55" spans="1:10" x14ac:dyDescent="0.25">
      <c r="A55" s="51">
        <v>359472083323665</v>
      </c>
      <c r="B55" s="52" t="s">
        <v>61</v>
      </c>
      <c r="C55" s="49" t="s">
        <v>18</v>
      </c>
      <c r="D55" s="49" t="s">
        <v>16</v>
      </c>
      <c r="E55" s="53" t="s">
        <v>136</v>
      </c>
      <c r="F55" s="53" t="s">
        <v>136</v>
      </c>
      <c r="G55" s="53" t="str">
        <f>VLOOKUP(A55,'SMART Grade 150'!$A$1:$C$150,3,0)</f>
        <v>D+</v>
      </c>
      <c r="H55" s="53">
        <f t="shared" si="0"/>
        <v>0</v>
      </c>
      <c r="I55" s="116"/>
      <c r="J55" s="49"/>
    </row>
    <row r="56" spans="1:10" x14ac:dyDescent="0.25">
      <c r="A56" s="51">
        <v>355836084516705</v>
      </c>
      <c r="B56" s="52" t="s">
        <v>62</v>
      </c>
      <c r="C56" s="49" t="s">
        <v>18</v>
      </c>
      <c r="D56" s="49" t="s">
        <v>16</v>
      </c>
      <c r="E56" s="53" t="s">
        <v>131</v>
      </c>
      <c r="F56" s="53" t="s">
        <v>131</v>
      </c>
      <c r="G56" s="53" t="str">
        <f>VLOOKUP(A56,'SMART Grade 150'!$A$1:$C$150,3,0)</f>
        <v>D+</v>
      </c>
      <c r="H56" s="53">
        <f t="shared" si="0"/>
        <v>1</v>
      </c>
      <c r="I56" s="116"/>
      <c r="J56" s="49"/>
    </row>
    <row r="57" spans="1:10" x14ac:dyDescent="0.25">
      <c r="A57" s="51">
        <v>355843088473982</v>
      </c>
      <c r="B57" s="52" t="s">
        <v>63</v>
      </c>
      <c r="C57" s="49" t="s">
        <v>18</v>
      </c>
      <c r="D57" s="49" t="s">
        <v>16</v>
      </c>
      <c r="E57" s="53" t="s">
        <v>132</v>
      </c>
      <c r="F57" s="53" t="s">
        <v>132</v>
      </c>
      <c r="G57" s="53" t="str">
        <f>VLOOKUP(A57,'SMART Grade 150'!$A$1:$C$150,3,0)</f>
        <v>D+</v>
      </c>
      <c r="H57" s="53">
        <f t="shared" si="0"/>
        <v>0</v>
      </c>
      <c r="I57" s="116"/>
      <c r="J57" s="49"/>
    </row>
    <row r="58" spans="1:10" x14ac:dyDescent="0.25">
      <c r="A58" s="51">
        <v>359173076297417</v>
      </c>
      <c r="B58" s="52" t="s">
        <v>64</v>
      </c>
      <c r="C58" s="49" t="s">
        <v>18</v>
      </c>
      <c r="D58" s="49" t="s">
        <v>16</v>
      </c>
      <c r="E58" s="53" t="s">
        <v>136</v>
      </c>
      <c r="F58" s="53" t="s">
        <v>136</v>
      </c>
      <c r="G58" s="53" t="str">
        <f>VLOOKUP(A58,'SMART Grade 150'!$A$1:$C$150,3,0)</f>
        <v>D+</v>
      </c>
      <c r="H58" s="53">
        <f t="shared" si="0"/>
        <v>0</v>
      </c>
      <c r="I58" s="116"/>
      <c r="J58" s="49"/>
    </row>
    <row r="59" spans="1:10" x14ac:dyDescent="0.25">
      <c r="A59" s="51">
        <v>355839089230785</v>
      </c>
      <c r="B59" s="52" t="s">
        <v>65</v>
      </c>
      <c r="C59" s="49" t="s">
        <v>18</v>
      </c>
      <c r="D59" s="49" t="s">
        <v>16</v>
      </c>
      <c r="E59" s="53" t="s">
        <v>131</v>
      </c>
      <c r="F59" s="53" t="s">
        <v>131</v>
      </c>
      <c r="G59" s="53" t="str">
        <f>VLOOKUP(A59,'SMART Grade 150'!$A$1:$C$150,3,0)</f>
        <v>D+</v>
      </c>
      <c r="H59" s="53">
        <f t="shared" si="0"/>
        <v>1</v>
      </c>
      <c r="I59" s="116"/>
      <c r="J59" s="49"/>
    </row>
    <row r="60" spans="1:10" x14ac:dyDescent="0.25">
      <c r="A60" s="51">
        <v>359177070907483</v>
      </c>
      <c r="B60" s="52" t="s">
        <v>66</v>
      </c>
      <c r="C60" s="49" t="s">
        <v>18</v>
      </c>
      <c r="D60" s="49" t="s">
        <v>16</v>
      </c>
      <c r="E60" s="53" t="s">
        <v>132</v>
      </c>
      <c r="F60" s="53" t="s">
        <v>132</v>
      </c>
      <c r="G60" s="53" t="str">
        <f>VLOOKUP(A60,'SMART Grade 150'!$A$1:$C$150,3,0)</f>
        <v>D+</v>
      </c>
      <c r="H60" s="53">
        <f t="shared" si="0"/>
        <v>0</v>
      </c>
      <c r="I60" s="116"/>
      <c r="J60" s="49"/>
    </row>
    <row r="61" spans="1:10" x14ac:dyDescent="0.25">
      <c r="A61" s="51">
        <v>356696080637007</v>
      </c>
      <c r="B61" s="52" t="s">
        <v>27</v>
      </c>
      <c r="C61" s="49" t="s">
        <v>18</v>
      </c>
      <c r="D61" s="49" t="s">
        <v>16</v>
      </c>
      <c r="E61" s="53" t="s">
        <v>132</v>
      </c>
      <c r="F61" s="53" t="s">
        <v>132</v>
      </c>
      <c r="G61" s="53" t="str">
        <f>VLOOKUP(A61,'SMART Grade 150'!$A$1:$C$150,3,0)</f>
        <v>D+</v>
      </c>
      <c r="H61" s="53">
        <f t="shared" si="0"/>
        <v>0</v>
      </c>
      <c r="I61" s="117"/>
      <c r="J61" s="49"/>
    </row>
    <row r="62" spans="1:10" x14ac:dyDescent="0.25">
      <c r="A62" s="2">
        <v>356704088467409</v>
      </c>
      <c r="B62" s="3" t="s">
        <v>37</v>
      </c>
      <c r="C62" s="4" t="s">
        <v>19</v>
      </c>
      <c r="D62" s="4" t="s">
        <v>20</v>
      </c>
      <c r="E62" s="34" t="s">
        <v>134</v>
      </c>
      <c r="F62" s="34" t="s">
        <v>134</v>
      </c>
      <c r="G62" s="34" t="str">
        <f>VLOOKUP(A62,'SMART Grade 150'!$A$1:$C$150,3,0)</f>
        <v>B</v>
      </c>
      <c r="H62" s="34">
        <f t="shared" si="0"/>
        <v>0</v>
      </c>
      <c r="I62" s="103">
        <f>SUM(H62:H71)/COUNTA(E62:E71)</f>
        <v>0.1</v>
      </c>
      <c r="J62" s="4"/>
    </row>
    <row r="63" spans="1:10" x14ac:dyDescent="0.25">
      <c r="A63" s="2">
        <v>356707083847319</v>
      </c>
      <c r="B63" s="3" t="s">
        <v>27</v>
      </c>
      <c r="C63" s="4" t="s">
        <v>19</v>
      </c>
      <c r="D63" s="4" t="s">
        <v>20</v>
      </c>
      <c r="E63" s="34" t="s">
        <v>131</v>
      </c>
      <c r="F63" s="34" t="s">
        <v>131</v>
      </c>
      <c r="G63" s="34" t="str">
        <f>VLOOKUP(A63,'SMART Grade 150'!$A$1:$C$150,3,0)</f>
        <v>D+</v>
      </c>
      <c r="H63" s="34">
        <f t="shared" si="0"/>
        <v>1</v>
      </c>
      <c r="I63" s="106"/>
      <c r="J63" s="4"/>
    </row>
    <row r="64" spans="1:10" x14ac:dyDescent="0.25">
      <c r="A64" s="2">
        <v>354889092766656</v>
      </c>
      <c r="B64" s="3" t="s">
        <v>38</v>
      </c>
      <c r="C64" s="4" t="s">
        <v>19</v>
      </c>
      <c r="D64" s="4" t="s">
        <v>20</v>
      </c>
      <c r="E64" s="34" t="s">
        <v>134</v>
      </c>
      <c r="F64" s="34" t="s">
        <v>134</v>
      </c>
      <c r="G64" s="34" t="str">
        <f>VLOOKUP(A64,'SMART Grade 150'!$A$1:$C$150,3,0)</f>
        <v>B</v>
      </c>
      <c r="H64" s="34">
        <f t="shared" si="0"/>
        <v>0</v>
      </c>
      <c r="I64" s="106"/>
      <c r="J64" s="4"/>
    </row>
    <row r="65" spans="1:10" x14ac:dyDescent="0.25">
      <c r="A65" s="2">
        <v>354894092176708</v>
      </c>
      <c r="B65" s="3" t="s">
        <v>39</v>
      </c>
      <c r="C65" s="4" t="s">
        <v>19</v>
      </c>
      <c r="D65" s="4" t="s">
        <v>20</v>
      </c>
      <c r="E65" s="34" t="s">
        <v>131</v>
      </c>
      <c r="F65" s="34" t="s">
        <v>131</v>
      </c>
      <c r="G65" s="34" t="str">
        <f>VLOOKUP(A65,'SMART Grade 150'!$A$1:$C$150,3,0)</f>
        <v>D</v>
      </c>
      <c r="H65" s="34">
        <f t="shared" si="0"/>
        <v>0</v>
      </c>
      <c r="I65" s="106"/>
      <c r="J65" s="4"/>
    </row>
    <row r="66" spans="1:10" x14ac:dyDescent="0.25">
      <c r="A66" s="2">
        <v>354890090851326</v>
      </c>
      <c r="B66" s="3" t="s">
        <v>40</v>
      </c>
      <c r="C66" s="4" t="s">
        <v>19</v>
      </c>
      <c r="D66" s="4" t="s">
        <v>20</v>
      </c>
      <c r="E66" s="34" t="s">
        <v>136</v>
      </c>
      <c r="F66" s="34" t="s">
        <v>136</v>
      </c>
      <c r="G66" s="34" t="str">
        <f>VLOOKUP(A66,'SMART Grade 150'!$A$1:$C$150,3,0)</f>
        <v>D+</v>
      </c>
      <c r="H66" s="34">
        <f t="shared" si="0"/>
        <v>0</v>
      </c>
      <c r="I66" s="106"/>
      <c r="J66" s="4"/>
    </row>
    <row r="67" spans="1:10" x14ac:dyDescent="0.25">
      <c r="A67" s="2">
        <v>356704082565323</v>
      </c>
      <c r="B67" s="3" t="s">
        <v>27</v>
      </c>
      <c r="C67" s="4" t="s">
        <v>19</v>
      </c>
      <c r="D67" s="4" t="s">
        <v>20</v>
      </c>
      <c r="E67" s="34" t="s">
        <v>132</v>
      </c>
      <c r="F67" s="34" t="s">
        <v>132</v>
      </c>
      <c r="G67" s="34" t="str">
        <f>VLOOKUP(A67,'SMART Grade 150'!$A$1:$C$150,3,0)</f>
        <v>C</v>
      </c>
      <c r="H67" s="34">
        <f t="shared" ref="H67:H130" si="1">IF(E67=G67,1,0)</f>
        <v>0</v>
      </c>
      <c r="I67" s="106"/>
      <c r="J67" s="4"/>
    </row>
    <row r="68" spans="1:10" x14ac:dyDescent="0.25">
      <c r="A68" s="2">
        <v>356698083011941</v>
      </c>
      <c r="B68" s="3" t="s">
        <v>41</v>
      </c>
      <c r="C68" s="4" t="s">
        <v>19</v>
      </c>
      <c r="D68" s="4" t="s">
        <v>20</v>
      </c>
      <c r="E68" s="34" t="s">
        <v>133</v>
      </c>
      <c r="F68" s="34" t="s">
        <v>133</v>
      </c>
      <c r="G68" s="34" t="str">
        <f>VLOOKUP(A68,'SMART Grade 150'!$A$1:$C$150,3,0)</f>
        <v>D+</v>
      </c>
      <c r="H68" s="34">
        <f t="shared" si="1"/>
        <v>0</v>
      </c>
      <c r="I68" s="106"/>
      <c r="J68" s="4"/>
    </row>
    <row r="69" spans="1:10" x14ac:dyDescent="0.25">
      <c r="A69" s="2">
        <v>356701080550919</v>
      </c>
      <c r="B69" s="3" t="s">
        <v>42</v>
      </c>
      <c r="C69" s="4" t="s">
        <v>19</v>
      </c>
      <c r="D69" s="4" t="s">
        <v>20</v>
      </c>
      <c r="E69" s="34" t="s">
        <v>133</v>
      </c>
      <c r="F69" s="34" t="s">
        <v>133</v>
      </c>
      <c r="G69" s="34" t="str">
        <f>VLOOKUP(A69,'SMART Grade 150'!$A$1:$C$150,3,0)</f>
        <v>D</v>
      </c>
      <c r="H69" s="34">
        <f t="shared" si="1"/>
        <v>0</v>
      </c>
      <c r="I69" s="106"/>
      <c r="J69" s="4"/>
    </row>
    <row r="70" spans="1:10" x14ac:dyDescent="0.25">
      <c r="A70" s="2">
        <v>354897099282908</v>
      </c>
      <c r="B70" s="3" t="s">
        <v>43</v>
      </c>
      <c r="C70" s="4" t="s">
        <v>19</v>
      </c>
      <c r="D70" s="4" t="s">
        <v>20</v>
      </c>
      <c r="E70" s="34" t="s">
        <v>134</v>
      </c>
      <c r="F70" s="34" t="s">
        <v>134</v>
      </c>
      <c r="G70" s="34" t="str">
        <f>VLOOKUP(A70,'SMART Grade 150'!$A$1:$C$150,3,0)</f>
        <v>C</v>
      </c>
      <c r="H70" s="34">
        <f t="shared" si="1"/>
        <v>0</v>
      </c>
      <c r="I70" s="106"/>
      <c r="J70" s="4"/>
    </row>
    <row r="71" spans="1:10" x14ac:dyDescent="0.25">
      <c r="A71" s="2">
        <v>354896098573937</v>
      </c>
      <c r="B71" s="3" t="s">
        <v>44</v>
      </c>
      <c r="C71" s="4" t="s">
        <v>19</v>
      </c>
      <c r="D71" s="4" t="s">
        <v>20</v>
      </c>
      <c r="E71" s="34" t="s">
        <v>134</v>
      </c>
      <c r="F71" s="34" t="s">
        <v>134</v>
      </c>
      <c r="G71" s="34" t="str">
        <f>VLOOKUP(A71,'SMART Grade 150'!$A$1:$C$150,3,0)</f>
        <v>C</v>
      </c>
      <c r="H71" s="34">
        <f t="shared" si="1"/>
        <v>0</v>
      </c>
      <c r="I71" s="104"/>
      <c r="J71" s="4"/>
    </row>
    <row r="72" spans="1:10" x14ac:dyDescent="0.25">
      <c r="A72" s="5">
        <v>354891091624233</v>
      </c>
      <c r="B72" s="6" t="s">
        <v>25</v>
      </c>
      <c r="C72" s="6" t="s">
        <v>19</v>
      </c>
      <c r="D72" s="6" t="s">
        <v>17</v>
      </c>
      <c r="E72" s="39" t="s">
        <v>133</v>
      </c>
      <c r="F72" s="39" t="s">
        <v>133</v>
      </c>
      <c r="G72" s="39" t="str">
        <f>VLOOKUP(A72,'SMART Grade 150'!$A$1:$C$150,3,0)</f>
        <v>D+</v>
      </c>
      <c r="H72" s="39">
        <f t="shared" si="1"/>
        <v>0</v>
      </c>
      <c r="I72" s="111">
        <f>SUM(H72:H81)/COUNTA(E72:E81)</f>
        <v>0</v>
      </c>
      <c r="J72" s="6"/>
    </row>
    <row r="73" spans="1:10" x14ac:dyDescent="0.25">
      <c r="A73" s="5">
        <v>354894090156769</v>
      </c>
      <c r="B73" s="6" t="s">
        <v>26</v>
      </c>
      <c r="C73" s="6" t="s">
        <v>19</v>
      </c>
      <c r="D73" s="6" t="s">
        <v>17</v>
      </c>
      <c r="E73" s="39" t="s">
        <v>133</v>
      </c>
      <c r="F73" s="39" t="s">
        <v>133</v>
      </c>
      <c r="G73" s="39" t="str">
        <f>VLOOKUP(A73,'SMART Grade 150'!$A$1:$C$150,3,0)</f>
        <v>D+</v>
      </c>
      <c r="H73" s="39">
        <f t="shared" si="1"/>
        <v>0</v>
      </c>
      <c r="I73" s="112"/>
      <c r="J73" s="6"/>
    </row>
    <row r="74" spans="1:10" x14ac:dyDescent="0.25">
      <c r="A74" s="5">
        <v>353002096217681</v>
      </c>
      <c r="B74" s="6" t="s">
        <v>27</v>
      </c>
      <c r="C74" s="6" t="s">
        <v>19</v>
      </c>
      <c r="D74" s="6" t="s">
        <v>17</v>
      </c>
      <c r="E74" s="39" t="s">
        <v>132</v>
      </c>
      <c r="F74" s="39" t="s">
        <v>132</v>
      </c>
      <c r="G74" s="39" t="str">
        <f>VLOOKUP(A74,'SMART Grade 150'!$A$1:$C$150,3,0)</f>
        <v>D+</v>
      </c>
      <c r="H74" s="39">
        <f t="shared" si="1"/>
        <v>0</v>
      </c>
      <c r="I74" s="112"/>
      <c r="J74" s="6"/>
    </row>
    <row r="75" spans="1:10" x14ac:dyDescent="0.25">
      <c r="A75" s="5">
        <v>352999099660828</v>
      </c>
      <c r="B75" s="6" t="s">
        <v>27</v>
      </c>
      <c r="C75" s="6" t="s">
        <v>19</v>
      </c>
      <c r="D75" s="6" t="s">
        <v>17</v>
      </c>
      <c r="E75" s="39" t="s">
        <v>132</v>
      </c>
      <c r="F75" s="39" t="s">
        <v>132</v>
      </c>
      <c r="G75" s="39" t="str">
        <f>VLOOKUP(A75,'SMART Grade 150'!$A$1:$C$150,3,0)</f>
        <v>D+</v>
      </c>
      <c r="H75" s="39">
        <f t="shared" si="1"/>
        <v>0</v>
      </c>
      <c r="I75" s="112"/>
      <c r="J75" s="6"/>
    </row>
    <row r="76" spans="1:10" x14ac:dyDescent="0.25">
      <c r="A76" s="5">
        <v>353002096090724</v>
      </c>
      <c r="B76" s="6" t="s">
        <v>28</v>
      </c>
      <c r="C76" s="6" t="s">
        <v>19</v>
      </c>
      <c r="D76" s="6" t="s">
        <v>17</v>
      </c>
      <c r="E76" s="39" t="s">
        <v>133</v>
      </c>
      <c r="F76" s="39" t="s">
        <v>133</v>
      </c>
      <c r="G76" s="39" t="str">
        <f>VLOOKUP(A76,'SMART Grade 150'!$A$1:$C$150,3,0)</f>
        <v>C</v>
      </c>
      <c r="H76" s="39">
        <f t="shared" si="1"/>
        <v>0</v>
      </c>
      <c r="I76" s="112"/>
      <c r="J76" s="6"/>
    </row>
    <row r="77" spans="1:10" x14ac:dyDescent="0.25">
      <c r="A77" s="5">
        <v>353002096456636</v>
      </c>
      <c r="B77" s="6" t="s">
        <v>29</v>
      </c>
      <c r="C77" s="6" t="s">
        <v>19</v>
      </c>
      <c r="D77" s="6" t="s">
        <v>17</v>
      </c>
      <c r="E77" s="39" t="s">
        <v>135</v>
      </c>
      <c r="F77" s="39" t="s">
        <v>135</v>
      </c>
      <c r="G77" s="39" t="str">
        <f>VLOOKUP(A77,'SMART Grade 150'!$A$1:$C$150,3,0)</f>
        <v>D+</v>
      </c>
      <c r="H77" s="39">
        <f t="shared" si="1"/>
        <v>0</v>
      </c>
      <c r="I77" s="112"/>
      <c r="J77" s="6"/>
    </row>
    <row r="78" spans="1:10" x14ac:dyDescent="0.25">
      <c r="A78" s="5">
        <v>354894091510071</v>
      </c>
      <c r="B78" s="6" t="s">
        <v>30</v>
      </c>
      <c r="C78" s="6" t="s">
        <v>19</v>
      </c>
      <c r="D78" s="6" t="s">
        <v>17</v>
      </c>
      <c r="E78" s="39" t="s">
        <v>135</v>
      </c>
      <c r="F78" s="39" t="s">
        <v>135</v>
      </c>
      <c r="G78" s="39" t="str">
        <f>VLOOKUP(A78,'SMART Grade 150'!$A$1:$C$150,3,0)</f>
        <v>D+</v>
      </c>
      <c r="H78" s="39">
        <f t="shared" si="1"/>
        <v>0</v>
      </c>
      <c r="I78" s="112"/>
      <c r="J78" s="6"/>
    </row>
    <row r="79" spans="1:10" x14ac:dyDescent="0.25">
      <c r="A79" s="5">
        <v>353001098895288</v>
      </c>
      <c r="B79" s="6" t="s">
        <v>31</v>
      </c>
      <c r="C79" s="6" t="s">
        <v>19</v>
      </c>
      <c r="D79" s="6" t="s">
        <v>17</v>
      </c>
      <c r="E79" s="39" t="s">
        <v>135</v>
      </c>
      <c r="F79" s="39" t="s">
        <v>135</v>
      </c>
      <c r="G79" s="39" t="str">
        <f>VLOOKUP(A79,'SMART Grade 150'!$A$1:$C$150,3,0)</f>
        <v>D+</v>
      </c>
      <c r="H79" s="39">
        <f t="shared" si="1"/>
        <v>0</v>
      </c>
      <c r="I79" s="112"/>
      <c r="J79" s="6"/>
    </row>
    <row r="80" spans="1:10" x14ac:dyDescent="0.25">
      <c r="A80" s="5">
        <v>352999096005894</v>
      </c>
      <c r="B80" s="6" t="s">
        <v>32</v>
      </c>
      <c r="C80" s="6" t="s">
        <v>19</v>
      </c>
      <c r="D80" s="6" t="s">
        <v>17</v>
      </c>
      <c r="E80" s="39" t="s">
        <v>135</v>
      </c>
      <c r="F80" s="39" t="s">
        <v>135</v>
      </c>
      <c r="G80" s="39" t="str">
        <f>VLOOKUP(A80,'SMART Grade 150'!$A$1:$C$150,3,0)</f>
        <v>D+</v>
      </c>
      <c r="H80" s="39">
        <f t="shared" si="1"/>
        <v>0</v>
      </c>
      <c r="I80" s="112"/>
      <c r="J80" s="6"/>
    </row>
    <row r="81" spans="1:10" x14ac:dyDescent="0.25">
      <c r="A81" s="5">
        <v>354892091404618</v>
      </c>
      <c r="B81" s="6" t="s">
        <v>33</v>
      </c>
      <c r="C81" s="6" t="s">
        <v>19</v>
      </c>
      <c r="D81" s="6" t="s">
        <v>17</v>
      </c>
      <c r="E81" s="39" t="s">
        <v>135</v>
      </c>
      <c r="F81" s="39" t="s">
        <v>135</v>
      </c>
      <c r="G81" s="39" t="str">
        <f>VLOOKUP(A81,'SMART Grade 150'!$A$1:$C$150,3,0)</f>
        <v>D+</v>
      </c>
      <c r="H81" s="39">
        <f t="shared" si="1"/>
        <v>0</v>
      </c>
      <c r="I81" s="112"/>
      <c r="J81" s="6"/>
    </row>
    <row r="82" spans="1:10" x14ac:dyDescent="0.25">
      <c r="A82" s="5">
        <v>354896091553522</v>
      </c>
      <c r="B82" s="6" t="s">
        <v>34</v>
      </c>
      <c r="C82" s="6" t="s">
        <v>19</v>
      </c>
      <c r="D82" s="6" t="s">
        <v>17</v>
      </c>
      <c r="E82" s="39" t="s">
        <v>133</v>
      </c>
      <c r="F82" s="39" t="s">
        <v>133</v>
      </c>
      <c r="G82" s="39" t="str">
        <f>VLOOKUP(A82,'SMART Grade 150'!$A$1:$C$150,3,0)</f>
        <v>D+</v>
      </c>
      <c r="H82" s="39">
        <f t="shared" si="1"/>
        <v>0</v>
      </c>
      <c r="I82" s="112"/>
      <c r="J82" s="6"/>
    </row>
    <row r="83" spans="1:10" x14ac:dyDescent="0.25">
      <c r="A83" s="5">
        <v>353001096151148</v>
      </c>
      <c r="B83" s="6" t="s">
        <v>35</v>
      </c>
      <c r="C83" s="6" t="s">
        <v>19</v>
      </c>
      <c r="D83" s="6" t="s">
        <v>17</v>
      </c>
      <c r="E83" s="39" t="s">
        <v>132</v>
      </c>
      <c r="F83" s="39" t="s">
        <v>132</v>
      </c>
      <c r="G83" s="39" t="str">
        <f>VLOOKUP(A83,'SMART Grade 150'!$A$1:$C$150,3,0)</f>
        <v>C</v>
      </c>
      <c r="H83" s="39">
        <f t="shared" si="1"/>
        <v>0</v>
      </c>
      <c r="I83" s="112"/>
      <c r="J83" s="6"/>
    </row>
    <row r="84" spans="1:10" x14ac:dyDescent="0.25">
      <c r="A84" s="5">
        <v>354894092541042</v>
      </c>
      <c r="B84" s="6" t="s">
        <v>27</v>
      </c>
      <c r="C84" s="6" t="s">
        <v>19</v>
      </c>
      <c r="D84" s="6" t="s">
        <v>17</v>
      </c>
      <c r="E84" s="39" t="s">
        <v>134</v>
      </c>
      <c r="F84" s="39" t="s">
        <v>134</v>
      </c>
      <c r="G84" s="39" t="str">
        <f>VLOOKUP(A84,'SMART Grade 150'!$A$1:$C$150,3,0)</f>
        <v>D+</v>
      </c>
      <c r="H84" s="39">
        <f t="shared" si="1"/>
        <v>0</v>
      </c>
      <c r="I84" s="112"/>
      <c r="J84" s="6"/>
    </row>
    <row r="85" spans="1:10" x14ac:dyDescent="0.25">
      <c r="A85" s="5">
        <v>353001099098262</v>
      </c>
      <c r="B85" s="6" t="s">
        <v>36</v>
      </c>
      <c r="C85" s="6" t="s">
        <v>19</v>
      </c>
      <c r="D85" s="6" t="s">
        <v>17</v>
      </c>
      <c r="E85" s="39" t="s">
        <v>132</v>
      </c>
      <c r="F85" s="39" t="s">
        <v>132</v>
      </c>
      <c r="G85" s="39" t="str">
        <f>VLOOKUP(A85,'SMART Grade 150'!$A$1:$C$150,3,0)</f>
        <v>D+</v>
      </c>
      <c r="H85" s="39">
        <f t="shared" si="1"/>
        <v>0</v>
      </c>
      <c r="I85" s="112"/>
      <c r="J85" s="6"/>
    </row>
    <row r="86" spans="1:10" x14ac:dyDescent="0.25">
      <c r="A86" s="5">
        <v>354891097926335</v>
      </c>
      <c r="B86" s="6" t="s">
        <v>27</v>
      </c>
      <c r="C86" s="6" t="s">
        <v>19</v>
      </c>
      <c r="D86" s="6" t="s">
        <v>17</v>
      </c>
      <c r="E86" s="39" t="s">
        <v>134</v>
      </c>
      <c r="F86" s="39" t="s">
        <v>134</v>
      </c>
      <c r="G86" s="39" t="str">
        <f>VLOOKUP(A86,'SMART Grade 150'!$A$1:$C$150,3,0)</f>
        <v>C</v>
      </c>
      <c r="H86" s="39">
        <f t="shared" si="1"/>
        <v>0</v>
      </c>
      <c r="I86" s="112"/>
      <c r="J86" s="6"/>
    </row>
    <row r="87" spans="1:10" x14ac:dyDescent="0.25">
      <c r="A87" s="5">
        <v>354889090183938</v>
      </c>
      <c r="B87" s="6" t="s">
        <v>89</v>
      </c>
      <c r="C87" s="6" t="s">
        <v>19</v>
      </c>
      <c r="D87" s="6" t="s">
        <v>17</v>
      </c>
      <c r="E87" s="39" t="s">
        <v>135</v>
      </c>
      <c r="F87" s="39" t="s">
        <v>135</v>
      </c>
      <c r="G87" s="39" t="str">
        <f>VLOOKUP(A87,'SMART Grade 150'!$A$1:$C$150,3,0)</f>
        <v>C</v>
      </c>
      <c r="H87" s="39">
        <f t="shared" si="1"/>
        <v>0</v>
      </c>
      <c r="I87" s="112"/>
      <c r="J87" s="6"/>
    </row>
    <row r="88" spans="1:10" x14ac:dyDescent="0.25">
      <c r="A88" s="5">
        <v>354889090796283</v>
      </c>
      <c r="B88" s="6" t="s">
        <v>90</v>
      </c>
      <c r="C88" s="6" t="s">
        <v>19</v>
      </c>
      <c r="D88" s="6" t="s">
        <v>17</v>
      </c>
      <c r="E88" s="39" t="s">
        <v>132</v>
      </c>
      <c r="F88" s="39" t="s">
        <v>132</v>
      </c>
      <c r="G88" s="39" t="str">
        <f>VLOOKUP(A88,'SMART Grade 150'!$A$1:$C$150,3,0)</f>
        <v>D+</v>
      </c>
      <c r="H88" s="39">
        <f t="shared" si="1"/>
        <v>0</v>
      </c>
      <c r="I88" s="112"/>
      <c r="J88" s="6"/>
    </row>
    <row r="89" spans="1:10" x14ac:dyDescent="0.25">
      <c r="A89" s="5">
        <v>354892093411157</v>
      </c>
      <c r="B89" s="6" t="s">
        <v>27</v>
      </c>
      <c r="C89" s="6" t="s">
        <v>19</v>
      </c>
      <c r="D89" s="6" t="s">
        <v>17</v>
      </c>
      <c r="E89" s="39" t="s">
        <v>136</v>
      </c>
      <c r="F89" s="39" t="s">
        <v>136</v>
      </c>
      <c r="G89" s="39" t="str">
        <f>VLOOKUP(A89,'SMART Grade 150'!$A$1:$C$150,3,0)</f>
        <v>D+</v>
      </c>
      <c r="H89" s="39">
        <f t="shared" si="1"/>
        <v>0</v>
      </c>
      <c r="I89" s="112"/>
      <c r="J89" s="6"/>
    </row>
    <row r="90" spans="1:10" x14ac:dyDescent="0.25">
      <c r="A90" s="5">
        <v>354892091636045</v>
      </c>
      <c r="B90" s="6" t="s">
        <v>27</v>
      </c>
      <c r="C90" s="6" t="s">
        <v>19</v>
      </c>
      <c r="D90" s="6" t="s">
        <v>17</v>
      </c>
      <c r="E90" s="39" t="s">
        <v>136</v>
      </c>
      <c r="F90" s="39" t="s">
        <v>136</v>
      </c>
      <c r="G90" s="39" t="str">
        <f>VLOOKUP(A90,'SMART Grade 150'!$A$1:$C$150,3,0)</f>
        <v>D+</v>
      </c>
      <c r="H90" s="39">
        <f t="shared" si="1"/>
        <v>0</v>
      </c>
      <c r="I90" s="112"/>
      <c r="J90" s="6"/>
    </row>
    <row r="91" spans="1:10" x14ac:dyDescent="0.25">
      <c r="A91" s="5">
        <v>354893091510206</v>
      </c>
      <c r="B91" s="6" t="s">
        <v>91</v>
      </c>
      <c r="C91" s="6" t="s">
        <v>19</v>
      </c>
      <c r="D91" s="6" t="s">
        <v>17</v>
      </c>
      <c r="E91" s="39" t="s">
        <v>134</v>
      </c>
      <c r="F91" s="39" t="s">
        <v>134</v>
      </c>
      <c r="G91" s="39" t="str">
        <f>VLOOKUP(A91,'SMART Grade 150'!$A$1:$C$150,3,0)</f>
        <v>D+</v>
      </c>
      <c r="H91" s="39">
        <f t="shared" si="1"/>
        <v>0</v>
      </c>
      <c r="I91" s="113"/>
      <c r="J91" s="6"/>
    </row>
    <row r="92" spans="1:10" x14ac:dyDescent="0.25">
      <c r="A92" s="7">
        <v>356712086586088</v>
      </c>
      <c r="B92" s="8" t="s">
        <v>67</v>
      </c>
      <c r="C92" s="9" t="s">
        <v>21</v>
      </c>
      <c r="D92" s="9" t="s">
        <v>8</v>
      </c>
      <c r="E92" s="54" t="s">
        <v>135</v>
      </c>
      <c r="F92" s="54" t="s">
        <v>135</v>
      </c>
      <c r="G92" s="54" t="str">
        <f>VLOOKUP(A92,'SMART Grade 150'!$A$1:$C$150,3,0)</f>
        <v>D+</v>
      </c>
      <c r="H92" s="54">
        <f t="shared" si="1"/>
        <v>0</v>
      </c>
      <c r="I92" s="118">
        <f>SUM(H92:H101)/COUNTA(E92:E101)</f>
        <v>0</v>
      </c>
      <c r="J92" s="9"/>
    </row>
    <row r="93" spans="1:10" x14ac:dyDescent="0.25">
      <c r="A93" s="7">
        <v>352979092073617</v>
      </c>
      <c r="B93" s="8" t="s">
        <v>68</v>
      </c>
      <c r="C93" s="9" t="s">
        <v>21</v>
      </c>
      <c r="D93" s="9" t="s">
        <v>8</v>
      </c>
      <c r="E93" s="54" t="s">
        <v>135</v>
      </c>
      <c r="F93" s="54" t="s">
        <v>135</v>
      </c>
      <c r="G93" s="54" t="str">
        <f>VLOOKUP(A93,'SMART Grade 150'!$A$1:$C$150,3,0)</f>
        <v>D+</v>
      </c>
      <c r="H93" s="54">
        <f t="shared" si="1"/>
        <v>0</v>
      </c>
      <c r="I93" s="119"/>
      <c r="J93" s="9"/>
    </row>
    <row r="94" spans="1:10" x14ac:dyDescent="0.25">
      <c r="A94" s="7">
        <v>353009094903089</v>
      </c>
      <c r="B94" s="8" t="s">
        <v>69</v>
      </c>
      <c r="C94" s="9" t="s">
        <v>21</v>
      </c>
      <c r="D94" s="9" t="s">
        <v>8</v>
      </c>
      <c r="E94" s="54" t="s">
        <v>135</v>
      </c>
      <c r="F94" s="54" t="s">
        <v>135</v>
      </c>
      <c r="G94" s="54" t="str">
        <f>VLOOKUP(A94,'SMART Grade 150'!$A$1:$C$150,3,0)</f>
        <v>D+</v>
      </c>
      <c r="H94" s="54">
        <f t="shared" si="1"/>
        <v>0</v>
      </c>
      <c r="I94" s="119"/>
      <c r="J94" s="9"/>
    </row>
    <row r="95" spans="1:10" x14ac:dyDescent="0.25">
      <c r="A95" s="7">
        <v>356715087934124</v>
      </c>
      <c r="B95" s="8" t="s">
        <v>70</v>
      </c>
      <c r="C95" s="9" t="s">
        <v>21</v>
      </c>
      <c r="D95" s="9" t="s">
        <v>8</v>
      </c>
      <c r="E95" s="54" t="s">
        <v>135</v>
      </c>
      <c r="F95" s="54" t="s">
        <v>135</v>
      </c>
      <c r="G95" s="54" t="str">
        <f>VLOOKUP(A95,'SMART Grade 150'!$A$1:$C$150,3,0)</f>
        <v>D+</v>
      </c>
      <c r="H95" s="54">
        <f t="shared" si="1"/>
        <v>0</v>
      </c>
      <c r="I95" s="119"/>
      <c r="J95" s="9"/>
    </row>
    <row r="96" spans="1:10" x14ac:dyDescent="0.25">
      <c r="A96" s="7">
        <v>353010091762239</v>
      </c>
      <c r="B96" s="8" t="s">
        <v>71</v>
      </c>
      <c r="C96" s="9" t="s">
        <v>21</v>
      </c>
      <c r="D96" s="9" t="s">
        <v>8</v>
      </c>
      <c r="E96" s="54" t="s">
        <v>135</v>
      </c>
      <c r="F96" s="54" t="s">
        <v>135</v>
      </c>
      <c r="G96" s="54" t="str">
        <f>VLOOKUP(A96,'SMART Grade 150'!$A$1:$C$150,3,0)</f>
        <v>D+</v>
      </c>
      <c r="H96" s="54">
        <f t="shared" si="1"/>
        <v>0</v>
      </c>
      <c r="I96" s="120"/>
      <c r="J96" s="9"/>
    </row>
    <row r="97" spans="1:10" x14ac:dyDescent="0.25">
      <c r="A97" s="2">
        <v>356708081011262</v>
      </c>
      <c r="B97" s="3" t="s">
        <v>77</v>
      </c>
      <c r="C97" s="4" t="s">
        <v>21</v>
      </c>
      <c r="D97" s="4" t="s">
        <v>20</v>
      </c>
      <c r="E97" s="34" t="s">
        <v>133</v>
      </c>
      <c r="F97" s="34" t="s">
        <v>133</v>
      </c>
      <c r="G97" s="34" t="str">
        <f>VLOOKUP(A97,'SMART Grade 150'!$A$1:$C$150,3,0)</f>
        <v>D</v>
      </c>
      <c r="H97" s="34">
        <f t="shared" si="1"/>
        <v>0</v>
      </c>
      <c r="I97" s="103">
        <f>SUM(H97:H106)/COUNTA(E97:E106)</f>
        <v>0</v>
      </c>
      <c r="J97" s="4"/>
    </row>
    <row r="98" spans="1:10" x14ac:dyDescent="0.25">
      <c r="A98" s="2">
        <v>356712080621055</v>
      </c>
      <c r="B98" s="3" t="s">
        <v>27</v>
      </c>
      <c r="C98" s="4" t="s">
        <v>21</v>
      </c>
      <c r="D98" s="4" t="s">
        <v>20</v>
      </c>
      <c r="E98" s="34" t="s">
        <v>133</v>
      </c>
      <c r="F98" s="34" t="s">
        <v>133</v>
      </c>
      <c r="G98" s="34" t="str">
        <f>VLOOKUP(A98,'SMART Grade 150'!$A$1:$C$150,3,0)</f>
        <v>D+</v>
      </c>
      <c r="H98" s="34">
        <f t="shared" si="1"/>
        <v>0</v>
      </c>
      <c r="I98" s="106"/>
      <c r="J98" s="4"/>
    </row>
    <row r="99" spans="1:10" x14ac:dyDescent="0.25">
      <c r="A99" s="2">
        <v>352980090844637</v>
      </c>
      <c r="B99" s="3" t="s">
        <v>78</v>
      </c>
      <c r="C99" s="4" t="s">
        <v>21</v>
      </c>
      <c r="D99" s="4" t="s">
        <v>20</v>
      </c>
      <c r="E99" s="34" t="s">
        <v>134</v>
      </c>
      <c r="F99" s="34" t="s">
        <v>134</v>
      </c>
      <c r="G99" s="34" t="str">
        <f>VLOOKUP(A99,'SMART Grade 150'!$A$1:$C$150,3,0)</f>
        <v>D</v>
      </c>
      <c r="H99" s="34">
        <f t="shared" si="1"/>
        <v>0</v>
      </c>
      <c r="I99" s="106"/>
      <c r="J99" s="4"/>
    </row>
    <row r="100" spans="1:10" x14ac:dyDescent="0.25">
      <c r="A100" s="2">
        <v>352983097821814</v>
      </c>
      <c r="B100" s="3" t="s">
        <v>79</v>
      </c>
      <c r="C100" s="4" t="s">
        <v>21</v>
      </c>
      <c r="D100" s="4" t="s">
        <v>20</v>
      </c>
      <c r="E100" s="34" t="s">
        <v>134</v>
      </c>
      <c r="F100" s="34" t="s">
        <v>134</v>
      </c>
      <c r="G100" s="34" t="str">
        <f>VLOOKUP(A100,'SMART Grade 150'!$A$1:$C$150,3,0)</f>
        <v>D+</v>
      </c>
      <c r="H100" s="34">
        <f t="shared" si="1"/>
        <v>0</v>
      </c>
      <c r="I100" s="106"/>
      <c r="J100" s="4"/>
    </row>
    <row r="101" spans="1:10" x14ac:dyDescent="0.25">
      <c r="A101" s="2">
        <v>353013094763691</v>
      </c>
      <c r="B101" s="3" t="s">
        <v>80</v>
      </c>
      <c r="C101" s="4" t="s">
        <v>21</v>
      </c>
      <c r="D101" s="4" t="s">
        <v>20</v>
      </c>
      <c r="E101" s="34" t="s">
        <v>133</v>
      </c>
      <c r="F101" s="34" t="s">
        <v>133</v>
      </c>
      <c r="G101" s="34" t="str">
        <f>VLOOKUP(A101,'SMART Grade 150'!$A$1:$C$150,3,0)</f>
        <v>D</v>
      </c>
      <c r="H101" s="34">
        <f t="shared" si="1"/>
        <v>0</v>
      </c>
      <c r="I101" s="106"/>
      <c r="J101" s="4"/>
    </row>
    <row r="102" spans="1:10" x14ac:dyDescent="0.25">
      <c r="A102" s="2">
        <v>352979094541165</v>
      </c>
      <c r="B102" s="3" t="s">
        <v>27</v>
      </c>
      <c r="C102" s="4" t="s">
        <v>21</v>
      </c>
      <c r="D102" s="4" t="s">
        <v>20</v>
      </c>
      <c r="E102" s="34" t="s">
        <v>132</v>
      </c>
      <c r="F102" s="34" t="s">
        <v>132</v>
      </c>
      <c r="G102" s="34" t="str">
        <f>VLOOKUP(A102,'SMART Grade 150'!$A$1:$C$150,3,0)</f>
        <v>D</v>
      </c>
      <c r="H102" s="34">
        <f t="shared" si="1"/>
        <v>0</v>
      </c>
      <c r="I102" s="106"/>
      <c r="J102" s="4"/>
    </row>
    <row r="103" spans="1:10" x14ac:dyDescent="0.25">
      <c r="A103" s="2">
        <v>353013093681217</v>
      </c>
      <c r="B103" s="3" t="s">
        <v>27</v>
      </c>
      <c r="C103" s="4" t="s">
        <v>21</v>
      </c>
      <c r="D103" s="4" t="s">
        <v>20</v>
      </c>
      <c r="E103" s="34" t="s">
        <v>133</v>
      </c>
      <c r="F103" s="34" t="s">
        <v>133</v>
      </c>
      <c r="G103" s="34" t="str">
        <f>VLOOKUP(A103,'SMART Grade 150'!$A$1:$C$150,3,0)</f>
        <v>D+</v>
      </c>
      <c r="H103" s="34">
        <f t="shared" si="1"/>
        <v>0</v>
      </c>
      <c r="I103" s="106"/>
      <c r="J103" s="4"/>
    </row>
    <row r="104" spans="1:10" x14ac:dyDescent="0.25">
      <c r="A104" s="2">
        <v>352982097956174</v>
      </c>
      <c r="B104" s="3" t="s">
        <v>27</v>
      </c>
      <c r="C104" s="4" t="s">
        <v>21</v>
      </c>
      <c r="D104" s="4" t="s">
        <v>20</v>
      </c>
      <c r="E104" s="34" t="s">
        <v>132</v>
      </c>
      <c r="F104" s="34" t="s">
        <v>132</v>
      </c>
      <c r="G104" s="34" t="str">
        <f>VLOOKUP(A104,'SMART Grade 150'!$A$1:$C$150,3,0)</f>
        <v>D+</v>
      </c>
      <c r="H104" s="34">
        <f t="shared" si="1"/>
        <v>0</v>
      </c>
      <c r="I104" s="106"/>
      <c r="J104" s="4"/>
    </row>
    <row r="105" spans="1:10" x14ac:dyDescent="0.25">
      <c r="A105" s="2">
        <v>356717083048156</v>
      </c>
      <c r="B105" s="3" t="s">
        <v>81</v>
      </c>
      <c r="C105" s="4" t="s">
        <v>21</v>
      </c>
      <c r="D105" s="4" t="s">
        <v>20</v>
      </c>
      <c r="E105" s="34" t="s">
        <v>133</v>
      </c>
      <c r="F105" s="34" t="s">
        <v>133</v>
      </c>
      <c r="G105" s="34" t="str">
        <f>VLOOKUP(A105,'SMART Grade 150'!$A$1:$C$150,3,0)</f>
        <v>D</v>
      </c>
      <c r="H105" s="34">
        <f t="shared" si="1"/>
        <v>0</v>
      </c>
      <c r="I105" s="106"/>
      <c r="J105" s="4"/>
    </row>
    <row r="106" spans="1:10" x14ac:dyDescent="0.25">
      <c r="A106" s="2">
        <v>353013094656630</v>
      </c>
      <c r="B106" s="3" t="s">
        <v>27</v>
      </c>
      <c r="C106" s="4" t="s">
        <v>21</v>
      </c>
      <c r="D106" s="4" t="s">
        <v>20</v>
      </c>
      <c r="E106" s="34" t="s">
        <v>133</v>
      </c>
      <c r="F106" s="34" t="s">
        <v>133</v>
      </c>
      <c r="G106" s="34" t="str">
        <f>VLOOKUP(A106,'SMART Grade 150'!$A$1:$C$150,3,0)</f>
        <v>D+</v>
      </c>
      <c r="H106" s="34">
        <f t="shared" si="1"/>
        <v>0</v>
      </c>
      <c r="I106" s="106"/>
      <c r="J106" s="4"/>
    </row>
    <row r="107" spans="1:10" x14ac:dyDescent="0.25">
      <c r="A107" s="2">
        <v>356712083664243</v>
      </c>
      <c r="B107" s="2" t="s">
        <v>82</v>
      </c>
      <c r="C107" s="4" t="s">
        <v>21</v>
      </c>
      <c r="D107" s="4" t="s">
        <v>20</v>
      </c>
      <c r="E107" s="34" t="s">
        <v>136</v>
      </c>
      <c r="F107" s="34" t="s">
        <v>136</v>
      </c>
      <c r="G107" s="34" t="str">
        <f>VLOOKUP(A107,'SMART Grade 150'!$A$1:$C$150,3,0)</f>
        <v>D</v>
      </c>
      <c r="H107" s="34">
        <f t="shared" si="1"/>
        <v>0</v>
      </c>
      <c r="I107" s="106"/>
      <c r="J107" s="4"/>
    </row>
    <row r="108" spans="1:10" x14ac:dyDescent="0.25">
      <c r="A108" s="2">
        <v>352983090606808</v>
      </c>
      <c r="B108" s="3" t="s">
        <v>83</v>
      </c>
      <c r="C108" s="4" t="s">
        <v>21</v>
      </c>
      <c r="D108" s="4" t="s">
        <v>20</v>
      </c>
      <c r="E108" s="34" t="s">
        <v>132</v>
      </c>
      <c r="F108" s="34" t="s">
        <v>132</v>
      </c>
      <c r="G108" s="34" t="str">
        <f>VLOOKUP(A108,'SMART Grade 150'!$A$1:$C$150,3,0)</f>
        <v>D+</v>
      </c>
      <c r="H108" s="34">
        <f t="shared" si="1"/>
        <v>0</v>
      </c>
      <c r="I108" s="106"/>
      <c r="J108" s="4"/>
    </row>
    <row r="109" spans="1:10" x14ac:dyDescent="0.25">
      <c r="A109" s="2">
        <v>352981098354710</v>
      </c>
      <c r="B109" s="3" t="s">
        <v>84</v>
      </c>
      <c r="C109" s="4" t="s">
        <v>21</v>
      </c>
      <c r="D109" s="4" t="s">
        <v>20</v>
      </c>
      <c r="E109" s="34" t="s">
        <v>136</v>
      </c>
      <c r="F109" s="34" t="s">
        <v>136</v>
      </c>
      <c r="G109" s="34" t="str">
        <f>VLOOKUP(A109,'SMART Grade 150'!$A$1:$C$150,3,0)</f>
        <v>D+</v>
      </c>
      <c r="H109" s="34">
        <f t="shared" si="1"/>
        <v>0</v>
      </c>
      <c r="I109" s="106"/>
      <c r="J109" s="4"/>
    </row>
    <row r="110" spans="1:10" x14ac:dyDescent="0.25">
      <c r="A110" s="2">
        <v>352979096041370</v>
      </c>
      <c r="B110" s="3" t="s">
        <v>27</v>
      </c>
      <c r="C110" s="4" t="s">
        <v>21</v>
      </c>
      <c r="D110" s="4" t="s">
        <v>20</v>
      </c>
      <c r="E110" s="34" t="s">
        <v>132</v>
      </c>
      <c r="F110" s="34" t="s">
        <v>132</v>
      </c>
      <c r="G110" s="34" t="str">
        <f>VLOOKUP(A110,'SMART Grade 150'!$A$1:$C$150,3,0)</f>
        <v>D</v>
      </c>
      <c r="H110" s="34">
        <f t="shared" si="1"/>
        <v>0</v>
      </c>
      <c r="I110" s="106"/>
      <c r="J110" s="4"/>
    </row>
    <row r="111" spans="1:10" x14ac:dyDescent="0.25">
      <c r="A111" s="2">
        <v>356114092795094</v>
      </c>
      <c r="B111" s="3" t="s">
        <v>85</v>
      </c>
      <c r="C111" s="4" t="s">
        <v>21</v>
      </c>
      <c r="D111" s="4" t="s">
        <v>20</v>
      </c>
      <c r="E111" s="34" t="s">
        <v>132</v>
      </c>
      <c r="F111" s="34" t="s">
        <v>132</v>
      </c>
      <c r="G111" s="34" t="str">
        <f>VLOOKUP(A111,'SMART Grade 150'!$A$1:$C$150,3,0)</f>
        <v>D+</v>
      </c>
      <c r="H111" s="34">
        <f t="shared" si="1"/>
        <v>0</v>
      </c>
      <c r="I111" s="106"/>
      <c r="J111" s="4"/>
    </row>
    <row r="112" spans="1:10" x14ac:dyDescent="0.25">
      <c r="A112" s="2">
        <v>356710081323960</v>
      </c>
      <c r="B112" s="3" t="s">
        <v>27</v>
      </c>
      <c r="C112" s="4" t="s">
        <v>21</v>
      </c>
      <c r="D112" s="4" t="s">
        <v>20</v>
      </c>
      <c r="E112" s="34" t="s">
        <v>132</v>
      </c>
      <c r="F112" s="34" t="s">
        <v>132</v>
      </c>
      <c r="G112" s="34" t="str">
        <f>VLOOKUP(A112,'SMART Grade 150'!$A$1:$C$150,3,0)</f>
        <v>D</v>
      </c>
      <c r="H112" s="34">
        <f t="shared" si="1"/>
        <v>0</v>
      </c>
      <c r="I112" s="106"/>
      <c r="J112" s="4"/>
    </row>
    <row r="113" spans="1:10" x14ac:dyDescent="0.25">
      <c r="A113" s="2">
        <v>356708084084779</v>
      </c>
      <c r="B113" s="3" t="s">
        <v>86</v>
      </c>
      <c r="C113" s="4" t="s">
        <v>21</v>
      </c>
      <c r="D113" s="4" t="s">
        <v>20</v>
      </c>
      <c r="E113" s="34" t="s">
        <v>133</v>
      </c>
      <c r="F113" s="34" t="s">
        <v>133</v>
      </c>
      <c r="G113" s="34" t="str">
        <f>VLOOKUP(A113,'SMART Grade 150'!$A$1:$C$150,3,0)</f>
        <v>D</v>
      </c>
      <c r="H113" s="34">
        <f t="shared" si="1"/>
        <v>0</v>
      </c>
      <c r="I113" s="106"/>
      <c r="J113" s="4"/>
    </row>
    <row r="114" spans="1:10" x14ac:dyDescent="0.25">
      <c r="A114" s="2">
        <v>356712081299604</v>
      </c>
      <c r="B114" s="3" t="s">
        <v>87</v>
      </c>
      <c r="C114" s="4" t="s">
        <v>21</v>
      </c>
      <c r="D114" s="4" t="s">
        <v>20</v>
      </c>
      <c r="E114" s="34" t="s">
        <v>134</v>
      </c>
      <c r="F114" s="34" t="s">
        <v>134</v>
      </c>
      <c r="G114" s="34" t="str">
        <f>VLOOKUP(A114,'SMART Grade 150'!$A$1:$C$150,3,0)</f>
        <v>D+</v>
      </c>
      <c r="H114" s="34">
        <f t="shared" si="1"/>
        <v>0</v>
      </c>
      <c r="I114" s="106"/>
      <c r="J114" s="4"/>
    </row>
    <row r="115" spans="1:10" x14ac:dyDescent="0.25">
      <c r="A115" s="2">
        <v>356715080744942</v>
      </c>
      <c r="B115" s="3" t="s">
        <v>88</v>
      </c>
      <c r="C115" s="4" t="s">
        <v>21</v>
      </c>
      <c r="D115" s="4" t="s">
        <v>20</v>
      </c>
      <c r="E115" s="34" t="s">
        <v>131</v>
      </c>
      <c r="F115" s="34" t="s">
        <v>131</v>
      </c>
      <c r="G115" s="34" t="str">
        <f>VLOOKUP(A115,'SMART Grade 150'!$A$1:$C$150,3,0)</f>
        <v>D+</v>
      </c>
      <c r="H115" s="34">
        <f t="shared" si="1"/>
        <v>1</v>
      </c>
      <c r="I115" s="106"/>
      <c r="J115" s="4"/>
    </row>
    <row r="116" spans="1:10" x14ac:dyDescent="0.25">
      <c r="A116" s="2">
        <v>356713084033453</v>
      </c>
      <c r="B116" s="3" t="s">
        <v>27</v>
      </c>
      <c r="C116" s="4" t="s">
        <v>21</v>
      </c>
      <c r="D116" s="4" t="s">
        <v>20</v>
      </c>
      <c r="E116" s="34" t="s">
        <v>134</v>
      </c>
      <c r="F116" s="34" t="s">
        <v>134</v>
      </c>
      <c r="G116" s="34" t="str">
        <f>VLOOKUP(A116,'SMART Grade 150'!$A$1:$C$150,3,0)</f>
        <v>C</v>
      </c>
      <c r="H116" s="34">
        <f t="shared" si="1"/>
        <v>0</v>
      </c>
      <c r="I116" s="104"/>
      <c r="J116" s="4"/>
    </row>
    <row r="117" spans="1:10" x14ac:dyDescent="0.25">
      <c r="A117" s="5">
        <v>356117094143452</v>
      </c>
      <c r="B117" s="10" t="s">
        <v>72</v>
      </c>
      <c r="C117" s="6" t="s">
        <v>21</v>
      </c>
      <c r="D117" s="6" t="s">
        <v>17</v>
      </c>
      <c r="E117" s="39" t="s">
        <v>135</v>
      </c>
      <c r="F117" s="39" t="s">
        <v>135</v>
      </c>
      <c r="G117" s="39" t="str">
        <f>VLOOKUP(A117,'SMART Grade 150'!$A$1:$C$150,3,0)</f>
        <v>D</v>
      </c>
      <c r="H117" s="39">
        <f t="shared" si="1"/>
        <v>1</v>
      </c>
      <c r="I117" s="111">
        <f>SUM(H117:H126)/COUNTA(E117:E126)</f>
        <v>0.6</v>
      </c>
      <c r="J117" s="6" t="s">
        <v>227</v>
      </c>
    </row>
    <row r="118" spans="1:10" x14ac:dyDescent="0.25">
      <c r="A118" s="5">
        <v>358692091243636</v>
      </c>
      <c r="B118" s="10" t="s">
        <v>73</v>
      </c>
      <c r="C118" s="6" t="s">
        <v>21</v>
      </c>
      <c r="D118" s="6" t="s">
        <v>17</v>
      </c>
      <c r="E118" s="39" t="s">
        <v>135</v>
      </c>
      <c r="F118" s="39" t="s">
        <v>135</v>
      </c>
      <c r="G118" s="39" t="str">
        <f>VLOOKUP(A118,'SMART Grade 150'!$A$1:$C$150,3,0)</f>
        <v>D</v>
      </c>
      <c r="H118" s="39">
        <f t="shared" si="1"/>
        <v>1</v>
      </c>
      <c r="I118" s="112"/>
      <c r="J118" s="6" t="s">
        <v>228</v>
      </c>
    </row>
    <row r="119" spans="1:10" x14ac:dyDescent="0.25">
      <c r="A119" s="5">
        <v>356110092792156</v>
      </c>
      <c r="B119" s="10" t="s">
        <v>74</v>
      </c>
      <c r="C119" s="6" t="s">
        <v>21</v>
      </c>
      <c r="D119" s="6" t="s">
        <v>17</v>
      </c>
      <c r="E119" s="39" t="s">
        <v>131</v>
      </c>
      <c r="F119" s="39" t="s">
        <v>131</v>
      </c>
      <c r="G119" s="39" t="str">
        <f>VLOOKUP(A119,'SMART Grade 150'!$A$1:$C$150,3,0)</f>
        <v>D+</v>
      </c>
      <c r="H119" s="39">
        <f t="shared" si="1"/>
        <v>1</v>
      </c>
      <c r="I119" s="112"/>
      <c r="J119" s="6"/>
    </row>
    <row r="120" spans="1:10" x14ac:dyDescent="0.25">
      <c r="A120" s="5">
        <v>356118090113069</v>
      </c>
      <c r="B120" s="10" t="s">
        <v>75</v>
      </c>
      <c r="C120" s="6" t="s">
        <v>21</v>
      </c>
      <c r="D120" s="6" t="s">
        <v>17</v>
      </c>
      <c r="E120" s="39" t="s">
        <v>136</v>
      </c>
      <c r="F120" s="39" t="s">
        <v>136</v>
      </c>
      <c r="G120" s="39" t="str">
        <f>VLOOKUP(A120,'SMART Grade 150'!$A$1:$C$150,3,0)</f>
        <v>D</v>
      </c>
      <c r="H120" s="39">
        <f t="shared" si="1"/>
        <v>0</v>
      </c>
      <c r="I120" s="112"/>
      <c r="J120" s="6"/>
    </row>
    <row r="121" spans="1:10" x14ac:dyDescent="0.25">
      <c r="A121" s="5">
        <v>353009098303914</v>
      </c>
      <c r="B121" s="10" t="s">
        <v>76</v>
      </c>
      <c r="C121" s="6" t="s">
        <v>21</v>
      </c>
      <c r="D121" s="6" t="s">
        <v>17</v>
      </c>
      <c r="E121" s="39" t="s">
        <v>131</v>
      </c>
      <c r="F121" s="39" t="s">
        <v>131</v>
      </c>
      <c r="G121" s="39" t="str">
        <f>VLOOKUP(A121,'SMART Grade 150'!$A$1:$C$150,3,0)</f>
        <v>D+</v>
      </c>
      <c r="H121" s="39">
        <f t="shared" si="1"/>
        <v>1</v>
      </c>
      <c r="I121" s="113"/>
      <c r="J121" s="6"/>
    </row>
    <row r="122" spans="1:10" x14ac:dyDescent="0.25">
      <c r="A122" s="2">
        <v>354839093249780</v>
      </c>
      <c r="B122" s="3" t="s">
        <v>97</v>
      </c>
      <c r="C122" s="4" t="s">
        <v>22</v>
      </c>
      <c r="D122" s="4" t="s">
        <v>20</v>
      </c>
      <c r="E122" s="34" t="s">
        <v>131</v>
      </c>
      <c r="F122" s="34" t="s">
        <v>131</v>
      </c>
      <c r="G122" s="34" t="str">
        <f>VLOOKUP(A122,'SMART Grade 150'!$A$1:$C$150,3,0)</f>
        <v>D</v>
      </c>
      <c r="H122" s="34">
        <f t="shared" si="1"/>
        <v>0</v>
      </c>
      <c r="I122" s="103">
        <f>SUM(H122:H131)/COUNTA(E122:E131)</f>
        <v>0.4</v>
      </c>
      <c r="J122" s="4"/>
    </row>
    <row r="123" spans="1:10" x14ac:dyDescent="0.25">
      <c r="A123" s="2">
        <v>354856093658646</v>
      </c>
      <c r="B123" s="3" t="s">
        <v>98</v>
      </c>
      <c r="C123" s="4" t="s">
        <v>22</v>
      </c>
      <c r="D123" s="4" t="s">
        <v>20</v>
      </c>
      <c r="E123" s="34" t="s">
        <v>132</v>
      </c>
      <c r="F123" s="34" t="s">
        <v>132</v>
      </c>
      <c r="G123" s="34" t="str">
        <f>VLOOKUP(A123,'SMART Grade 150'!$A$1:$C$150,3,0)</f>
        <v>D</v>
      </c>
      <c r="H123" s="34">
        <f t="shared" si="1"/>
        <v>0</v>
      </c>
      <c r="I123" s="106"/>
      <c r="J123" s="4"/>
    </row>
    <row r="124" spans="1:10" x14ac:dyDescent="0.25">
      <c r="A124" s="2">
        <v>356721084028712</v>
      </c>
      <c r="B124" s="3" t="s">
        <v>99</v>
      </c>
      <c r="C124" s="4" t="s">
        <v>22</v>
      </c>
      <c r="D124" s="4" t="s">
        <v>20</v>
      </c>
      <c r="E124" s="34" t="s">
        <v>133</v>
      </c>
      <c r="F124" s="34" t="s">
        <v>133</v>
      </c>
      <c r="G124" s="34" t="str">
        <f>VLOOKUP(A124,'SMART Grade 150'!$A$1:$C$150,3,0)</f>
        <v>C</v>
      </c>
      <c r="H124" s="34">
        <f t="shared" si="1"/>
        <v>0</v>
      </c>
      <c r="I124" s="106"/>
      <c r="J124" s="4"/>
    </row>
    <row r="125" spans="1:10" x14ac:dyDescent="0.25">
      <c r="A125" s="2">
        <v>356719089713759</v>
      </c>
      <c r="B125" s="3" t="s">
        <v>100</v>
      </c>
      <c r="C125" s="4" t="s">
        <v>22</v>
      </c>
      <c r="D125" s="4" t="s">
        <v>20</v>
      </c>
      <c r="E125" s="34" t="s">
        <v>131</v>
      </c>
      <c r="F125" s="34" t="s">
        <v>131</v>
      </c>
      <c r="G125" s="34" t="str">
        <f>VLOOKUP(A125,'SMART Grade 150'!$A$1:$C$150,3,0)</f>
        <v>D+</v>
      </c>
      <c r="H125" s="34">
        <f t="shared" si="1"/>
        <v>1</v>
      </c>
      <c r="I125" s="106"/>
      <c r="J125" s="4"/>
    </row>
    <row r="126" spans="1:10" x14ac:dyDescent="0.25">
      <c r="A126" s="2">
        <v>356726080062938</v>
      </c>
      <c r="B126" s="3" t="s">
        <v>27</v>
      </c>
      <c r="C126" s="4" t="s">
        <v>22</v>
      </c>
      <c r="D126" s="4" t="s">
        <v>20</v>
      </c>
      <c r="E126" s="34" t="s">
        <v>131</v>
      </c>
      <c r="F126" s="34" t="s">
        <v>131</v>
      </c>
      <c r="G126" s="34" t="str">
        <f>VLOOKUP(A126,'SMART Grade 150'!$A$1:$C$150,3,0)</f>
        <v>D+</v>
      </c>
      <c r="H126" s="34">
        <f t="shared" si="1"/>
        <v>1</v>
      </c>
      <c r="I126" s="106"/>
      <c r="J126" s="4"/>
    </row>
    <row r="127" spans="1:10" x14ac:dyDescent="0.25">
      <c r="A127" s="2">
        <v>353057098925590</v>
      </c>
      <c r="B127" s="3" t="s">
        <v>101</v>
      </c>
      <c r="C127" s="4" t="s">
        <v>22</v>
      </c>
      <c r="D127" s="4" t="s">
        <v>20</v>
      </c>
      <c r="E127" s="34" t="s">
        <v>132</v>
      </c>
      <c r="F127" s="34" t="s">
        <v>132</v>
      </c>
      <c r="G127" s="34" t="str">
        <f>VLOOKUP(A127,'SMART Grade 150'!$A$1:$C$150,3,0)</f>
        <v>D+</v>
      </c>
      <c r="H127" s="34">
        <f t="shared" si="1"/>
        <v>0</v>
      </c>
      <c r="I127" s="106"/>
      <c r="J127" s="4"/>
    </row>
    <row r="128" spans="1:10" x14ac:dyDescent="0.25">
      <c r="A128" s="2">
        <v>353050098718545</v>
      </c>
      <c r="B128" s="3" t="s">
        <v>27</v>
      </c>
      <c r="C128" s="4" t="s">
        <v>22</v>
      </c>
      <c r="D128" s="4" t="s">
        <v>20</v>
      </c>
      <c r="E128" s="34" t="s">
        <v>131</v>
      </c>
      <c r="F128" s="34" t="s">
        <v>131</v>
      </c>
      <c r="G128" s="34" t="str">
        <f>VLOOKUP(A128,'SMART Grade 150'!$A$1:$C$150,3,0)</f>
        <v>D</v>
      </c>
      <c r="H128" s="34">
        <f t="shared" si="1"/>
        <v>0</v>
      </c>
      <c r="I128" s="106"/>
      <c r="J128" s="4"/>
    </row>
    <row r="129" spans="1:10" x14ac:dyDescent="0.25">
      <c r="A129" s="2">
        <v>354848093985665</v>
      </c>
      <c r="B129" s="3" t="s">
        <v>102</v>
      </c>
      <c r="C129" s="4" t="s">
        <v>22</v>
      </c>
      <c r="D129" s="4" t="s">
        <v>20</v>
      </c>
      <c r="E129" s="34" t="s">
        <v>136</v>
      </c>
      <c r="F129" s="34" t="s">
        <v>136</v>
      </c>
      <c r="G129" s="34" t="str">
        <f>VLOOKUP(A129,'SMART Grade 150'!$A$1:$C$150,3,0)</f>
        <v>B</v>
      </c>
      <c r="H129" s="34">
        <f t="shared" si="1"/>
        <v>0</v>
      </c>
      <c r="I129" s="106"/>
      <c r="J129" s="4"/>
    </row>
    <row r="130" spans="1:10" x14ac:dyDescent="0.25">
      <c r="A130" s="2">
        <v>354842094364145</v>
      </c>
      <c r="B130" s="3" t="s">
        <v>103</v>
      </c>
      <c r="C130" s="4" t="s">
        <v>22</v>
      </c>
      <c r="D130" s="4" t="s">
        <v>20</v>
      </c>
      <c r="E130" s="34" t="s">
        <v>131</v>
      </c>
      <c r="F130" s="34" t="s">
        <v>131</v>
      </c>
      <c r="G130" s="34" t="str">
        <f>VLOOKUP(A130,'SMART Grade 150'!$A$1:$C$150,3,0)</f>
        <v>D+</v>
      </c>
      <c r="H130" s="34">
        <f t="shared" si="1"/>
        <v>1</v>
      </c>
      <c r="I130" s="106"/>
      <c r="J130" s="4"/>
    </row>
    <row r="131" spans="1:10" x14ac:dyDescent="0.25">
      <c r="A131" s="2">
        <v>353058098071054</v>
      </c>
      <c r="B131" s="3" t="s">
        <v>27</v>
      </c>
      <c r="C131" s="4" t="s">
        <v>22</v>
      </c>
      <c r="D131" s="4" t="s">
        <v>20</v>
      </c>
      <c r="E131" s="34" t="s">
        <v>131</v>
      </c>
      <c r="F131" s="34" t="s">
        <v>131</v>
      </c>
      <c r="G131" s="34" t="str">
        <f>VLOOKUP(A131,'SMART Grade 150'!$A$1:$C$150,3,0)</f>
        <v>D+</v>
      </c>
      <c r="H131" s="34">
        <f t="shared" ref="H131:H151" si="2">IF(E131=G131,1,0)</f>
        <v>1</v>
      </c>
      <c r="I131" s="106"/>
      <c r="J131" s="4"/>
    </row>
    <row r="132" spans="1:10" x14ac:dyDescent="0.25">
      <c r="A132" s="2">
        <v>356727080285107</v>
      </c>
      <c r="B132" s="3" t="s">
        <v>104</v>
      </c>
      <c r="C132" s="4" t="s">
        <v>22</v>
      </c>
      <c r="D132" s="4" t="s">
        <v>20</v>
      </c>
      <c r="E132" s="34" t="s">
        <v>134</v>
      </c>
      <c r="F132" s="34" t="s">
        <v>134</v>
      </c>
      <c r="G132" s="34" t="str">
        <f>VLOOKUP(A132,'SMART Grade 150'!$A$1:$C$150,3,0)</f>
        <v>D+</v>
      </c>
      <c r="H132" s="34">
        <f t="shared" si="2"/>
        <v>0</v>
      </c>
      <c r="I132" s="106"/>
      <c r="J132" s="4"/>
    </row>
    <row r="133" spans="1:10" x14ac:dyDescent="0.25">
      <c r="A133" s="2">
        <v>353058097775051</v>
      </c>
      <c r="B133" s="3" t="s">
        <v>105</v>
      </c>
      <c r="C133" s="4" t="s">
        <v>22</v>
      </c>
      <c r="D133" s="4" t="s">
        <v>20</v>
      </c>
      <c r="E133" s="34" t="s">
        <v>133</v>
      </c>
      <c r="F133" s="34" t="s">
        <v>133</v>
      </c>
      <c r="G133" s="34" t="str">
        <f>VLOOKUP(A133,'SMART Grade 150'!$A$1:$C$150,3,0)</f>
        <v>D+</v>
      </c>
      <c r="H133" s="34">
        <f t="shared" si="2"/>
        <v>0</v>
      </c>
      <c r="I133" s="106"/>
      <c r="J133" s="4"/>
    </row>
    <row r="134" spans="1:10" x14ac:dyDescent="0.25">
      <c r="A134" s="2">
        <v>354844095875715</v>
      </c>
      <c r="B134" s="3" t="s">
        <v>106</v>
      </c>
      <c r="C134" s="4" t="s">
        <v>22</v>
      </c>
      <c r="D134" s="4" t="s">
        <v>20</v>
      </c>
      <c r="E134" s="34" t="s">
        <v>132</v>
      </c>
      <c r="F134" s="34" t="s">
        <v>132</v>
      </c>
      <c r="G134" s="34" t="str">
        <f>VLOOKUP(A134,'SMART Grade 150'!$A$1:$C$150,3,0)</f>
        <v>D</v>
      </c>
      <c r="H134" s="34">
        <f t="shared" si="2"/>
        <v>0</v>
      </c>
      <c r="I134" s="106"/>
      <c r="J134" s="4"/>
    </row>
    <row r="135" spans="1:10" x14ac:dyDescent="0.25">
      <c r="A135" s="2">
        <v>354845091761122</v>
      </c>
      <c r="B135" s="3" t="s">
        <v>27</v>
      </c>
      <c r="C135" s="4" t="s">
        <v>22</v>
      </c>
      <c r="D135" s="4" t="s">
        <v>20</v>
      </c>
      <c r="E135" s="34" t="s">
        <v>133</v>
      </c>
      <c r="F135" s="34" t="s">
        <v>133</v>
      </c>
      <c r="G135" s="34" t="str">
        <f>VLOOKUP(A135,'SMART Grade 150'!$A$1:$C$150,3,0)</f>
        <v>D+</v>
      </c>
      <c r="H135" s="34">
        <f t="shared" si="2"/>
        <v>0</v>
      </c>
      <c r="I135" s="106"/>
      <c r="J135" s="4"/>
    </row>
    <row r="136" spans="1:10" x14ac:dyDescent="0.25">
      <c r="A136" s="2">
        <v>356721082900110</v>
      </c>
      <c r="B136" s="3" t="s">
        <v>27</v>
      </c>
      <c r="C136" s="4" t="s">
        <v>22</v>
      </c>
      <c r="D136" s="4" t="s">
        <v>20</v>
      </c>
      <c r="E136" s="34" t="s">
        <v>133</v>
      </c>
      <c r="F136" s="34" t="s">
        <v>133</v>
      </c>
      <c r="G136" s="34" t="str">
        <f>VLOOKUP(A136,'SMART Grade 150'!$A$1:$C$150,3,0)</f>
        <v>D+</v>
      </c>
      <c r="H136" s="34">
        <f t="shared" si="2"/>
        <v>0</v>
      </c>
      <c r="I136" s="106"/>
      <c r="J136" s="4"/>
    </row>
    <row r="137" spans="1:10" x14ac:dyDescent="0.25">
      <c r="A137" s="2">
        <v>353057099100623</v>
      </c>
      <c r="B137" s="3" t="s">
        <v>27</v>
      </c>
      <c r="C137" s="4" t="s">
        <v>22</v>
      </c>
      <c r="D137" s="4" t="s">
        <v>20</v>
      </c>
      <c r="E137" s="34" t="s">
        <v>132</v>
      </c>
      <c r="F137" s="34" t="s">
        <v>132</v>
      </c>
      <c r="G137" s="34" t="str">
        <f>VLOOKUP(A137,'SMART Grade 150'!$A$1:$C$150,3,0)</f>
        <v>D</v>
      </c>
      <c r="H137" s="34">
        <f t="shared" si="2"/>
        <v>0</v>
      </c>
      <c r="I137" s="106"/>
      <c r="J137" s="4"/>
    </row>
    <row r="138" spans="1:10" x14ac:dyDescent="0.25">
      <c r="A138" s="2">
        <v>354843090622726</v>
      </c>
      <c r="B138" s="3" t="s">
        <v>27</v>
      </c>
      <c r="C138" s="4" t="s">
        <v>22</v>
      </c>
      <c r="D138" s="4" t="s">
        <v>20</v>
      </c>
      <c r="E138" s="34" t="s">
        <v>133</v>
      </c>
      <c r="F138" s="34" t="s">
        <v>133</v>
      </c>
      <c r="G138" s="34" t="str">
        <f>VLOOKUP(A138,'SMART Grade 150'!$A$1:$C$150,3,0)</f>
        <v>D+</v>
      </c>
      <c r="H138" s="34">
        <f t="shared" si="2"/>
        <v>0</v>
      </c>
      <c r="I138" s="106"/>
      <c r="J138" s="4"/>
    </row>
    <row r="139" spans="1:10" x14ac:dyDescent="0.25">
      <c r="A139" s="2">
        <v>356725083626434</v>
      </c>
      <c r="B139" s="3" t="s">
        <v>107</v>
      </c>
      <c r="C139" s="4" t="s">
        <v>22</v>
      </c>
      <c r="D139" s="4" t="s">
        <v>20</v>
      </c>
      <c r="E139" s="34" t="s">
        <v>136</v>
      </c>
      <c r="F139" s="34" t="s">
        <v>136</v>
      </c>
      <c r="G139" s="34" t="str">
        <f>VLOOKUP(A139,'SMART Grade 150'!$A$1:$C$150,3,0)</f>
        <v>D+</v>
      </c>
      <c r="H139" s="34">
        <f t="shared" si="2"/>
        <v>0</v>
      </c>
      <c r="I139" s="106"/>
      <c r="J139" s="4"/>
    </row>
    <row r="140" spans="1:10" x14ac:dyDescent="0.25">
      <c r="A140" s="2">
        <v>356727082558238</v>
      </c>
      <c r="B140" s="3" t="s">
        <v>27</v>
      </c>
      <c r="C140" s="4" t="s">
        <v>22</v>
      </c>
      <c r="D140" s="4" t="s">
        <v>20</v>
      </c>
      <c r="E140" s="34" t="s">
        <v>133</v>
      </c>
      <c r="F140" s="34" t="s">
        <v>133</v>
      </c>
      <c r="G140" s="34" t="str">
        <f>VLOOKUP(A140,'SMART Grade 150'!$A$1:$C$150,3,0)</f>
        <v>D</v>
      </c>
      <c r="H140" s="34">
        <f t="shared" si="2"/>
        <v>0</v>
      </c>
      <c r="I140" s="106"/>
      <c r="J140" s="4"/>
    </row>
    <row r="141" spans="1:10" x14ac:dyDescent="0.25">
      <c r="A141" s="2">
        <v>356723083433034</v>
      </c>
      <c r="B141" s="3" t="s">
        <v>27</v>
      </c>
      <c r="C141" s="4" t="s">
        <v>22</v>
      </c>
      <c r="D141" s="4" t="s">
        <v>20</v>
      </c>
      <c r="E141" s="34" t="s">
        <v>132</v>
      </c>
      <c r="F141" s="34" t="s">
        <v>132</v>
      </c>
      <c r="G141" s="34" t="str">
        <f>VLOOKUP(A141,'SMART Grade 150'!$A$1:$C$150,3,0)</f>
        <v>D+</v>
      </c>
      <c r="H141" s="34">
        <f t="shared" si="2"/>
        <v>0</v>
      </c>
      <c r="I141" s="106"/>
      <c r="J141" s="4"/>
    </row>
    <row r="142" spans="1:10" x14ac:dyDescent="0.25">
      <c r="A142" s="2">
        <v>353058093863562</v>
      </c>
      <c r="B142" s="3" t="s">
        <v>27</v>
      </c>
      <c r="C142" s="4" t="s">
        <v>22</v>
      </c>
      <c r="D142" s="4" t="s">
        <v>20</v>
      </c>
      <c r="E142" s="34" t="s">
        <v>133</v>
      </c>
      <c r="F142" s="34" t="s">
        <v>133</v>
      </c>
      <c r="G142" s="34" t="str">
        <f>VLOOKUP(A142,'SMART Grade 150'!$A$1:$C$150,3,0)</f>
        <v>D</v>
      </c>
      <c r="H142" s="34">
        <f t="shared" si="2"/>
        <v>0</v>
      </c>
      <c r="I142" s="106"/>
      <c r="J142" s="4"/>
    </row>
    <row r="143" spans="1:10" x14ac:dyDescent="0.25">
      <c r="A143" s="2">
        <v>356725087695971</v>
      </c>
      <c r="B143" s="3" t="s">
        <v>108</v>
      </c>
      <c r="C143" s="4" t="s">
        <v>22</v>
      </c>
      <c r="D143" s="4" t="s">
        <v>20</v>
      </c>
      <c r="E143" s="34" t="s">
        <v>133</v>
      </c>
      <c r="F143" s="34" t="s">
        <v>133</v>
      </c>
      <c r="G143" s="34" t="str">
        <f>VLOOKUP(A143,'SMART Grade 150'!$A$1:$C$150,3,0)</f>
        <v>B</v>
      </c>
      <c r="H143" s="34">
        <f t="shared" si="2"/>
        <v>1</v>
      </c>
      <c r="I143" s="106"/>
      <c r="J143" s="4"/>
    </row>
    <row r="144" spans="1:10" x14ac:dyDescent="0.25">
      <c r="A144" s="2">
        <v>356727080032731</v>
      </c>
      <c r="B144" s="3" t="s">
        <v>27</v>
      </c>
      <c r="C144" s="4" t="s">
        <v>22</v>
      </c>
      <c r="D144" s="4" t="s">
        <v>20</v>
      </c>
      <c r="E144" s="34" t="s">
        <v>136</v>
      </c>
      <c r="F144" s="34" t="s">
        <v>136</v>
      </c>
      <c r="G144" s="34" t="str">
        <f>VLOOKUP(A144,'SMART Grade 150'!$A$1:$C$150,3,0)</f>
        <v>D+</v>
      </c>
      <c r="H144" s="34">
        <f t="shared" si="2"/>
        <v>0</v>
      </c>
      <c r="I144" s="106"/>
      <c r="J144" s="4"/>
    </row>
    <row r="145" spans="1:10" x14ac:dyDescent="0.25">
      <c r="A145" s="2">
        <v>353056099110269</v>
      </c>
      <c r="B145" s="3" t="s">
        <v>109</v>
      </c>
      <c r="C145" s="4" t="s">
        <v>22</v>
      </c>
      <c r="D145" s="4" t="s">
        <v>20</v>
      </c>
      <c r="E145" s="34" t="s">
        <v>132</v>
      </c>
      <c r="F145" s="34" t="s">
        <v>132</v>
      </c>
      <c r="G145" s="34" t="str">
        <f>VLOOKUP(A145,'SMART Grade 150'!$A$1:$C$150,3,0)</f>
        <v>C</v>
      </c>
      <c r="H145" s="34">
        <f t="shared" si="2"/>
        <v>0</v>
      </c>
      <c r="I145" s="106"/>
      <c r="J145" s="4"/>
    </row>
    <row r="146" spans="1:10" x14ac:dyDescent="0.25">
      <c r="A146" s="2">
        <v>356723088279077</v>
      </c>
      <c r="B146" s="3" t="s">
        <v>27</v>
      </c>
      <c r="C146" s="4" t="s">
        <v>22</v>
      </c>
      <c r="D146" s="4" t="s">
        <v>20</v>
      </c>
      <c r="E146" s="34" t="s">
        <v>132</v>
      </c>
      <c r="F146" s="34" t="s">
        <v>132</v>
      </c>
      <c r="G146" s="34" t="str">
        <f>VLOOKUP(A146,'SMART Grade 150'!$A$1:$C$150,3,0)</f>
        <v>D</v>
      </c>
      <c r="H146" s="34">
        <f t="shared" si="2"/>
        <v>0</v>
      </c>
      <c r="I146" s="104"/>
      <c r="J146" s="4"/>
    </row>
    <row r="147" spans="1:10" x14ac:dyDescent="0.25">
      <c r="A147" s="11">
        <v>353054098371917</v>
      </c>
      <c r="B147" s="12" t="s">
        <v>92</v>
      </c>
      <c r="C147" s="13" t="s">
        <v>22</v>
      </c>
      <c r="D147" s="13" t="s">
        <v>10</v>
      </c>
      <c r="E147" s="35" t="s">
        <v>135</v>
      </c>
      <c r="F147" s="35" t="s">
        <v>135</v>
      </c>
      <c r="G147" s="35" t="str">
        <f>VLOOKUP(A147,'SMART Grade 150'!$A$1:$C$150,3,0)</f>
        <v>D+</v>
      </c>
      <c r="H147" s="35">
        <f t="shared" si="2"/>
        <v>0</v>
      </c>
      <c r="I147" s="98">
        <f>SUM(H147:H156)/COUNTA(E147:E156)</f>
        <v>4.5</v>
      </c>
      <c r="J147" s="13" t="s">
        <v>229</v>
      </c>
    </row>
    <row r="148" spans="1:10" x14ac:dyDescent="0.25">
      <c r="A148" s="11">
        <v>356723089072075</v>
      </c>
      <c r="B148" s="12" t="s">
        <v>93</v>
      </c>
      <c r="C148" s="13" t="s">
        <v>22</v>
      </c>
      <c r="D148" s="13" t="s">
        <v>10</v>
      </c>
      <c r="E148" s="35" t="s">
        <v>135</v>
      </c>
      <c r="F148" s="35" t="s">
        <v>135</v>
      </c>
      <c r="G148" s="35" t="str">
        <f>VLOOKUP(A148,'SMART Grade 150'!$A$1:$C$150,3,0)</f>
        <v>D+</v>
      </c>
      <c r="H148" s="35">
        <f t="shared" si="2"/>
        <v>0</v>
      </c>
      <c r="I148" s="105"/>
      <c r="J148" s="13" t="s">
        <v>229</v>
      </c>
    </row>
    <row r="149" spans="1:10" x14ac:dyDescent="0.25">
      <c r="A149" s="11">
        <v>354839095556513</v>
      </c>
      <c r="B149" s="12" t="s">
        <v>94</v>
      </c>
      <c r="C149" s="13" t="s">
        <v>22</v>
      </c>
      <c r="D149" s="13" t="s">
        <v>10</v>
      </c>
      <c r="E149" s="35" t="s">
        <v>135</v>
      </c>
      <c r="F149" s="35" t="s">
        <v>135</v>
      </c>
      <c r="G149" s="35" t="str">
        <f>VLOOKUP(A149,'SMART Grade 150'!$A$1:$C$150,3,0)</f>
        <v>D</v>
      </c>
      <c r="H149" s="35">
        <f t="shared" si="2"/>
        <v>1</v>
      </c>
      <c r="I149" s="105"/>
      <c r="J149" s="13"/>
    </row>
    <row r="150" spans="1:10" x14ac:dyDescent="0.25">
      <c r="A150" s="11">
        <v>356725084651068</v>
      </c>
      <c r="B150" s="12" t="s">
        <v>95</v>
      </c>
      <c r="C150" s="13" t="s">
        <v>22</v>
      </c>
      <c r="D150" s="13" t="s">
        <v>10</v>
      </c>
      <c r="E150" s="35" t="s">
        <v>135</v>
      </c>
      <c r="F150" s="35" t="s">
        <v>135</v>
      </c>
      <c r="G150" s="35" t="str">
        <f>VLOOKUP(A150,'SMART Grade 150'!$A$1:$C$150,3,0)</f>
        <v>D</v>
      </c>
      <c r="H150" s="35">
        <f t="shared" si="2"/>
        <v>1</v>
      </c>
      <c r="I150" s="105"/>
      <c r="J150" s="13"/>
    </row>
    <row r="151" spans="1:10" x14ac:dyDescent="0.25">
      <c r="A151" s="11">
        <v>354841093144383</v>
      </c>
      <c r="B151" s="12" t="s">
        <v>96</v>
      </c>
      <c r="C151" s="13" t="s">
        <v>22</v>
      </c>
      <c r="D151" s="13" t="s">
        <v>10</v>
      </c>
      <c r="E151" s="35" t="s">
        <v>135</v>
      </c>
      <c r="F151" s="35" t="s">
        <v>135</v>
      </c>
      <c r="G151" s="35" t="str">
        <f>VLOOKUP(A151,'SMART Grade 150'!$A$1:$C$150,3,0)</f>
        <v>D</v>
      </c>
      <c r="H151" s="35">
        <f t="shared" si="2"/>
        <v>1</v>
      </c>
      <c r="I151" s="99"/>
      <c r="J151" s="13"/>
    </row>
    <row r="152" spans="1:10" x14ac:dyDescent="0.25">
      <c r="A152" s="16">
        <f>COUNTA(A2:A151)</f>
        <v>150</v>
      </c>
      <c r="E152" s="73">
        <f>COUNTA(E2:E151)</f>
        <v>150</v>
      </c>
      <c r="H152" s="74">
        <f>SUM(H2:H151)</f>
        <v>24</v>
      </c>
      <c r="I152" s="72">
        <f>H152/E152</f>
        <v>0.16</v>
      </c>
    </row>
  </sheetData>
  <mergeCells count="10">
    <mergeCell ref="I97:I116"/>
    <mergeCell ref="I117:I121"/>
    <mergeCell ref="I122:I146"/>
    <mergeCell ref="I147:I151"/>
    <mergeCell ref="I2:I11"/>
    <mergeCell ref="I12:I31"/>
    <mergeCell ref="I32:I61"/>
    <mergeCell ref="I62:I71"/>
    <mergeCell ref="I72:I91"/>
    <mergeCell ref="I92:I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5E15-408A-4F46-992D-3534F4C386DD}">
  <dimension ref="A1:F117"/>
  <sheetViews>
    <sheetView workbookViewId="0">
      <selection activeCell="H13" sqref="H13"/>
    </sheetView>
  </sheetViews>
  <sheetFormatPr defaultRowHeight="15" x14ac:dyDescent="0.25"/>
  <cols>
    <col min="1" max="1" width="22.140625" style="16" customWidth="1"/>
    <col min="2" max="2" width="28.42578125" bestFit="1" customWidth="1"/>
  </cols>
  <sheetData>
    <row r="1" spans="1:6" x14ac:dyDescent="0.25">
      <c r="A1" s="16">
        <v>353260072918595</v>
      </c>
      <c r="B1" t="s">
        <v>233</v>
      </c>
      <c r="C1" t="s">
        <v>133</v>
      </c>
      <c r="D1">
        <v>1</v>
      </c>
      <c r="E1">
        <v>1</v>
      </c>
      <c r="F1">
        <v>2</v>
      </c>
    </row>
    <row r="2" spans="1:6" x14ac:dyDescent="0.25">
      <c r="A2" s="16">
        <v>355425077891448</v>
      </c>
      <c r="B2" t="s">
        <v>233</v>
      </c>
      <c r="C2" t="s">
        <v>132</v>
      </c>
      <c r="D2">
        <v>0</v>
      </c>
      <c r="E2">
        <v>1</v>
      </c>
      <c r="F2">
        <v>1</v>
      </c>
    </row>
    <row r="3" spans="1:6" x14ac:dyDescent="0.25">
      <c r="A3" s="16">
        <v>355696078972771</v>
      </c>
      <c r="B3" t="s">
        <v>233</v>
      </c>
      <c r="C3" t="s">
        <v>207</v>
      </c>
      <c r="D3">
        <v>1</v>
      </c>
      <c r="E3">
        <v>1</v>
      </c>
      <c r="F3">
        <v>7</v>
      </c>
    </row>
    <row r="4" spans="1:6" x14ac:dyDescent="0.25">
      <c r="A4" s="16">
        <v>355964077250083</v>
      </c>
      <c r="B4" t="s">
        <v>233</v>
      </c>
      <c r="C4" t="s">
        <v>133</v>
      </c>
      <c r="D4">
        <v>2</v>
      </c>
      <c r="E4">
        <v>0</v>
      </c>
      <c r="F4">
        <v>1</v>
      </c>
    </row>
    <row r="5" spans="1:6" x14ac:dyDescent="0.25">
      <c r="A5" s="16">
        <v>358567077220933</v>
      </c>
      <c r="B5" t="s">
        <v>233</v>
      </c>
      <c r="C5" t="s">
        <v>207</v>
      </c>
      <c r="D5">
        <v>1</v>
      </c>
      <c r="E5">
        <v>1</v>
      </c>
      <c r="F5">
        <v>12</v>
      </c>
    </row>
    <row r="6" spans="1:6" x14ac:dyDescent="0.25">
      <c r="A6" s="16">
        <v>335330070235712</v>
      </c>
      <c r="B6" t="s">
        <v>234</v>
      </c>
      <c r="C6" t="s">
        <v>132</v>
      </c>
      <c r="D6">
        <v>1</v>
      </c>
      <c r="E6">
        <v>3</v>
      </c>
      <c r="F6">
        <v>1</v>
      </c>
    </row>
    <row r="7" spans="1:6" x14ac:dyDescent="0.25">
      <c r="A7" s="16">
        <v>353329071551762</v>
      </c>
      <c r="B7" t="s">
        <v>234</v>
      </c>
      <c r="C7" t="s">
        <v>131</v>
      </c>
      <c r="D7">
        <v>59</v>
      </c>
      <c r="E7">
        <v>18</v>
      </c>
      <c r="F7">
        <v>4</v>
      </c>
    </row>
    <row r="8" spans="1:6" x14ac:dyDescent="0.25">
      <c r="A8" s="16">
        <v>355732072168650</v>
      </c>
      <c r="B8" t="s">
        <v>234</v>
      </c>
      <c r="C8" t="s">
        <v>207</v>
      </c>
      <c r="D8">
        <v>14</v>
      </c>
      <c r="E8">
        <v>30</v>
      </c>
      <c r="F8">
        <v>46</v>
      </c>
    </row>
    <row r="9" spans="1:6" x14ac:dyDescent="0.25">
      <c r="A9" s="16">
        <v>353825081869201</v>
      </c>
      <c r="B9" t="s">
        <v>235</v>
      </c>
      <c r="C9" t="s">
        <v>131</v>
      </c>
      <c r="D9">
        <v>41</v>
      </c>
      <c r="E9">
        <v>19</v>
      </c>
      <c r="F9">
        <v>8</v>
      </c>
    </row>
    <row r="10" spans="1:6" x14ac:dyDescent="0.25">
      <c r="A10" s="16">
        <v>355311082019490</v>
      </c>
      <c r="B10" t="s">
        <v>235</v>
      </c>
      <c r="C10" t="s">
        <v>135</v>
      </c>
      <c r="D10">
        <v>11</v>
      </c>
      <c r="E10">
        <v>0</v>
      </c>
      <c r="F10">
        <v>12</v>
      </c>
    </row>
    <row r="11" spans="1:6" x14ac:dyDescent="0.25">
      <c r="A11" s="16">
        <v>355311082069354</v>
      </c>
      <c r="B11" t="s">
        <v>235</v>
      </c>
      <c r="C11" t="s">
        <v>136</v>
      </c>
      <c r="D11">
        <v>7</v>
      </c>
      <c r="E11">
        <v>8</v>
      </c>
      <c r="F11">
        <v>1</v>
      </c>
    </row>
    <row r="12" spans="1:6" x14ac:dyDescent="0.25">
      <c r="A12" s="16">
        <v>355312086702883</v>
      </c>
      <c r="B12" t="s">
        <v>235</v>
      </c>
      <c r="C12" t="s">
        <v>136</v>
      </c>
      <c r="D12">
        <v>7</v>
      </c>
      <c r="E12">
        <v>2</v>
      </c>
      <c r="F12">
        <v>2</v>
      </c>
    </row>
    <row r="13" spans="1:6" x14ac:dyDescent="0.25">
      <c r="A13" s="16">
        <v>355344087157692</v>
      </c>
      <c r="B13" t="s">
        <v>235</v>
      </c>
      <c r="C13" t="s">
        <v>131</v>
      </c>
      <c r="D13">
        <v>38</v>
      </c>
      <c r="E13">
        <v>10</v>
      </c>
      <c r="F13">
        <v>2</v>
      </c>
    </row>
    <row r="14" spans="1:6" x14ac:dyDescent="0.25">
      <c r="A14" s="16">
        <v>359017079302608</v>
      </c>
      <c r="B14" t="s">
        <v>235</v>
      </c>
      <c r="C14" t="s">
        <v>131</v>
      </c>
      <c r="D14">
        <v>8</v>
      </c>
      <c r="E14">
        <v>13</v>
      </c>
      <c r="F14">
        <v>7</v>
      </c>
    </row>
    <row r="15" spans="1:6" x14ac:dyDescent="0.25">
      <c r="A15" s="16">
        <v>359460588601473</v>
      </c>
      <c r="B15" t="s">
        <v>235</v>
      </c>
      <c r="C15" t="s">
        <v>131</v>
      </c>
      <c r="D15">
        <v>6</v>
      </c>
      <c r="E15">
        <v>11</v>
      </c>
      <c r="F15">
        <v>5</v>
      </c>
    </row>
    <row r="16" spans="1:6" x14ac:dyDescent="0.25">
      <c r="A16" s="16">
        <v>353818088556368</v>
      </c>
      <c r="B16" t="s">
        <v>236</v>
      </c>
      <c r="C16" t="s">
        <v>131</v>
      </c>
      <c r="D16">
        <v>44</v>
      </c>
      <c r="E16">
        <v>3</v>
      </c>
      <c r="F16">
        <v>62</v>
      </c>
    </row>
    <row r="17" spans="1:6" x14ac:dyDescent="0.25">
      <c r="A17" s="16">
        <v>355374085040434</v>
      </c>
      <c r="B17" t="s">
        <v>236</v>
      </c>
      <c r="C17" t="s">
        <v>135</v>
      </c>
      <c r="D17">
        <v>3</v>
      </c>
      <c r="E17">
        <v>0</v>
      </c>
      <c r="F17">
        <v>0</v>
      </c>
    </row>
    <row r="18" spans="1:6" x14ac:dyDescent="0.25">
      <c r="A18" s="16">
        <v>355836084128972</v>
      </c>
      <c r="B18" t="s">
        <v>236</v>
      </c>
      <c r="C18" t="s">
        <v>132</v>
      </c>
      <c r="D18">
        <v>0</v>
      </c>
      <c r="E18">
        <v>0</v>
      </c>
      <c r="F18">
        <v>1</v>
      </c>
    </row>
    <row r="19" spans="1:6" x14ac:dyDescent="0.25">
      <c r="A19" s="16">
        <v>355838085703548</v>
      </c>
      <c r="B19" t="s">
        <v>236</v>
      </c>
      <c r="C19" t="s">
        <v>135</v>
      </c>
      <c r="D19">
        <v>133</v>
      </c>
      <c r="E19">
        <v>41</v>
      </c>
      <c r="F19">
        <v>264</v>
      </c>
    </row>
    <row r="20" spans="1:6" x14ac:dyDescent="0.25">
      <c r="A20" s="16">
        <v>356077090006642</v>
      </c>
      <c r="B20" t="s">
        <v>236</v>
      </c>
      <c r="C20" t="s">
        <v>135</v>
      </c>
      <c r="D20">
        <v>45</v>
      </c>
      <c r="E20">
        <v>22</v>
      </c>
      <c r="F20">
        <v>9</v>
      </c>
    </row>
    <row r="21" spans="1:6" x14ac:dyDescent="0.25">
      <c r="A21" s="16">
        <v>356694082347477</v>
      </c>
      <c r="B21" t="s">
        <v>236</v>
      </c>
      <c r="C21" t="s">
        <v>131</v>
      </c>
      <c r="D21">
        <v>126</v>
      </c>
      <c r="E21">
        <v>19</v>
      </c>
      <c r="F21">
        <v>49</v>
      </c>
    </row>
    <row r="22" spans="1:6" x14ac:dyDescent="0.25">
      <c r="A22" s="16">
        <v>356695084083481</v>
      </c>
      <c r="B22" t="s">
        <v>236</v>
      </c>
      <c r="C22" t="s">
        <v>207</v>
      </c>
      <c r="D22">
        <v>33</v>
      </c>
      <c r="E22">
        <v>29</v>
      </c>
      <c r="F22">
        <v>35</v>
      </c>
    </row>
    <row r="23" spans="1:6" x14ac:dyDescent="0.25">
      <c r="A23" s="16">
        <v>356697080389482</v>
      </c>
      <c r="B23" t="s">
        <v>236</v>
      </c>
      <c r="C23" t="s">
        <v>132</v>
      </c>
      <c r="D23">
        <v>0</v>
      </c>
      <c r="E23">
        <v>0</v>
      </c>
      <c r="F23">
        <v>6</v>
      </c>
    </row>
    <row r="24" spans="1:6" x14ac:dyDescent="0.25">
      <c r="A24" s="16">
        <v>359176078562399</v>
      </c>
      <c r="B24" t="s">
        <v>236</v>
      </c>
      <c r="C24" t="s">
        <v>136</v>
      </c>
      <c r="D24">
        <v>2</v>
      </c>
      <c r="E24">
        <v>5</v>
      </c>
      <c r="F24">
        <v>10</v>
      </c>
    </row>
    <row r="25" spans="1:6" x14ac:dyDescent="0.25">
      <c r="A25" s="16">
        <v>359470084654088</v>
      </c>
      <c r="B25" t="s">
        <v>236</v>
      </c>
      <c r="C25" t="s">
        <v>132</v>
      </c>
      <c r="D25">
        <v>0</v>
      </c>
      <c r="E25">
        <v>0</v>
      </c>
      <c r="F25">
        <v>9</v>
      </c>
    </row>
    <row r="26" spans="1:6" x14ac:dyDescent="0.25">
      <c r="A26" s="16">
        <v>353817087022299</v>
      </c>
      <c r="B26" t="s">
        <v>237</v>
      </c>
      <c r="C26" t="s">
        <v>131</v>
      </c>
      <c r="D26">
        <v>0</v>
      </c>
      <c r="E26">
        <v>2</v>
      </c>
      <c r="F26">
        <v>89</v>
      </c>
    </row>
    <row r="27" spans="1:6" x14ac:dyDescent="0.25">
      <c r="A27" s="16">
        <v>353818080727033</v>
      </c>
      <c r="B27" t="s">
        <v>237</v>
      </c>
      <c r="C27" t="s">
        <v>131</v>
      </c>
      <c r="D27">
        <v>13</v>
      </c>
      <c r="E27">
        <v>3</v>
      </c>
      <c r="F27">
        <v>72</v>
      </c>
    </row>
    <row r="28" spans="1:6" x14ac:dyDescent="0.25">
      <c r="A28" s="16">
        <v>355839084748120</v>
      </c>
      <c r="B28" t="s">
        <v>237</v>
      </c>
      <c r="C28" t="s">
        <v>131</v>
      </c>
      <c r="D28">
        <v>3</v>
      </c>
      <c r="E28">
        <v>0</v>
      </c>
      <c r="F28">
        <v>71</v>
      </c>
    </row>
    <row r="29" spans="1:6" x14ac:dyDescent="0.25">
      <c r="A29" s="16">
        <v>355840085958676</v>
      </c>
      <c r="B29" t="s">
        <v>237</v>
      </c>
      <c r="C29" t="s">
        <v>131</v>
      </c>
      <c r="D29">
        <v>11</v>
      </c>
      <c r="E29">
        <v>0</v>
      </c>
      <c r="F29">
        <v>72</v>
      </c>
    </row>
    <row r="30" spans="1:6" x14ac:dyDescent="0.25">
      <c r="A30" s="16">
        <v>356694081722407</v>
      </c>
      <c r="B30" t="s">
        <v>237</v>
      </c>
      <c r="C30" t="s">
        <v>131</v>
      </c>
      <c r="D30">
        <v>10</v>
      </c>
      <c r="E30">
        <v>0</v>
      </c>
      <c r="F30">
        <v>62</v>
      </c>
    </row>
    <row r="31" spans="1:6" x14ac:dyDescent="0.25">
      <c r="A31" s="16">
        <v>356696086957516</v>
      </c>
      <c r="B31" t="s">
        <v>237</v>
      </c>
      <c r="C31" t="s">
        <v>131</v>
      </c>
      <c r="D31">
        <v>0</v>
      </c>
      <c r="E31">
        <v>1</v>
      </c>
      <c r="F31">
        <v>68</v>
      </c>
    </row>
    <row r="32" spans="1:6" x14ac:dyDescent="0.25">
      <c r="A32" s="16">
        <v>356696087129974</v>
      </c>
      <c r="B32" t="s">
        <v>237</v>
      </c>
      <c r="C32" t="s">
        <v>131</v>
      </c>
      <c r="D32">
        <v>2</v>
      </c>
      <c r="E32">
        <v>1</v>
      </c>
      <c r="F32">
        <v>68</v>
      </c>
    </row>
    <row r="33" spans="1:6" x14ac:dyDescent="0.25">
      <c r="A33" s="16">
        <v>356697084163453</v>
      </c>
      <c r="B33" t="s">
        <v>237</v>
      </c>
      <c r="C33" t="s">
        <v>131</v>
      </c>
      <c r="D33">
        <v>2</v>
      </c>
      <c r="E33">
        <v>0</v>
      </c>
      <c r="F33">
        <v>80</v>
      </c>
    </row>
    <row r="34" spans="1:6" x14ac:dyDescent="0.25">
      <c r="A34" s="16">
        <v>305300090678775</v>
      </c>
      <c r="B34" t="s">
        <v>238</v>
      </c>
      <c r="C34" t="s">
        <v>133</v>
      </c>
      <c r="D34">
        <v>3</v>
      </c>
      <c r="E34">
        <v>0</v>
      </c>
      <c r="F34">
        <v>14</v>
      </c>
    </row>
    <row r="35" spans="1:6" x14ac:dyDescent="0.25">
      <c r="A35" s="16">
        <v>305301090447344</v>
      </c>
      <c r="B35" t="s">
        <v>238</v>
      </c>
      <c r="C35" t="s">
        <v>135</v>
      </c>
      <c r="D35">
        <v>1</v>
      </c>
      <c r="E35">
        <v>3</v>
      </c>
      <c r="F35">
        <v>3</v>
      </c>
    </row>
    <row r="36" spans="1:6" x14ac:dyDescent="0.25">
      <c r="A36" s="16">
        <v>356699082781187</v>
      </c>
      <c r="B36" t="s">
        <v>238</v>
      </c>
      <c r="C36" t="s">
        <v>132</v>
      </c>
      <c r="D36">
        <v>0</v>
      </c>
      <c r="E36">
        <v>0</v>
      </c>
      <c r="F36">
        <v>9</v>
      </c>
    </row>
    <row r="37" spans="1:6" x14ac:dyDescent="0.25">
      <c r="A37" s="16">
        <v>356706083486037</v>
      </c>
      <c r="B37" t="s">
        <v>238</v>
      </c>
      <c r="C37" t="s">
        <v>207</v>
      </c>
      <c r="D37">
        <v>63</v>
      </c>
      <c r="E37">
        <v>5</v>
      </c>
      <c r="F37">
        <v>19</v>
      </c>
    </row>
    <row r="38" spans="1:6" x14ac:dyDescent="0.25">
      <c r="A38" s="16">
        <v>356765080866674</v>
      </c>
      <c r="B38" t="s">
        <v>238</v>
      </c>
      <c r="C38" t="s">
        <v>135</v>
      </c>
      <c r="D38">
        <v>33</v>
      </c>
      <c r="E38">
        <v>2</v>
      </c>
      <c r="F38">
        <v>23</v>
      </c>
    </row>
    <row r="39" spans="1:6" x14ac:dyDescent="0.25">
      <c r="A39" s="16">
        <v>356766080561083</v>
      </c>
      <c r="B39" t="s">
        <v>238</v>
      </c>
      <c r="C39" t="s">
        <v>135</v>
      </c>
      <c r="D39">
        <v>10</v>
      </c>
      <c r="E39">
        <v>8</v>
      </c>
      <c r="F39">
        <v>35</v>
      </c>
    </row>
    <row r="40" spans="1:6" x14ac:dyDescent="0.25">
      <c r="A40" s="16">
        <v>354890092596077</v>
      </c>
      <c r="B40" t="s">
        <v>239</v>
      </c>
      <c r="C40" t="s">
        <v>132</v>
      </c>
      <c r="D40">
        <v>1</v>
      </c>
      <c r="E40">
        <v>0</v>
      </c>
      <c r="F40">
        <v>0</v>
      </c>
    </row>
    <row r="41" spans="1:6" x14ac:dyDescent="0.25">
      <c r="A41" s="16">
        <v>356698084295626</v>
      </c>
      <c r="B41" t="s">
        <v>239</v>
      </c>
      <c r="C41" t="s">
        <v>132</v>
      </c>
      <c r="D41">
        <v>1</v>
      </c>
      <c r="E41">
        <v>0</v>
      </c>
      <c r="F41">
        <v>4</v>
      </c>
    </row>
    <row r="42" spans="1:6" x14ac:dyDescent="0.25">
      <c r="A42" s="16">
        <v>356699081961558</v>
      </c>
      <c r="B42" t="s">
        <v>239</v>
      </c>
      <c r="C42" t="s">
        <v>133</v>
      </c>
      <c r="D42">
        <v>0</v>
      </c>
      <c r="E42">
        <v>1</v>
      </c>
      <c r="F42">
        <v>14</v>
      </c>
    </row>
    <row r="43" spans="1:6" x14ac:dyDescent="0.25">
      <c r="A43" s="16">
        <v>356706083856411</v>
      </c>
      <c r="B43" t="s">
        <v>239</v>
      </c>
      <c r="C43" t="s">
        <v>136</v>
      </c>
      <c r="D43">
        <v>7</v>
      </c>
      <c r="E43">
        <v>3</v>
      </c>
      <c r="F43">
        <v>0</v>
      </c>
    </row>
    <row r="44" spans="1:6" x14ac:dyDescent="0.25">
      <c r="A44" s="16">
        <v>356706084438474</v>
      </c>
      <c r="B44" t="s">
        <v>239</v>
      </c>
      <c r="C44" t="s">
        <v>132</v>
      </c>
      <c r="D44">
        <v>0</v>
      </c>
      <c r="E44">
        <v>2</v>
      </c>
      <c r="F44">
        <v>3</v>
      </c>
    </row>
    <row r="45" spans="1:6" x14ac:dyDescent="0.25">
      <c r="A45" s="16">
        <v>356763082182851</v>
      </c>
      <c r="B45" t="s">
        <v>239</v>
      </c>
      <c r="C45" t="s">
        <v>133</v>
      </c>
      <c r="D45">
        <v>1</v>
      </c>
      <c r="E45">
        <v>0</v>
      </c>
      <c r="F45">
        <v>14</v>
      </c>
    </row>
    <row r="46" spans="1:6" x14ac:dyDescent="0.25">
      <c r="A46" s="16">
        <v>356766082180296</v>
      </c>
      <c r="B46" t="s">
        <v>239</v>
      </c>
      <c r="C46" t="s">
        <v>133</v>
      </c>
      <c r="D46">
        <v>1</v>
      </c>
      <c r="E46">
        <v>0</v>
      </c>
      <c r="F46">
        <v>3</v>
      </c>
    </row>
    <row r="47" spans="1:6" x14ac:dyDescent="0.25">
      <c r="A47" s="16">
        <v>358870094193766</v>
      </c>
      <c r="B47" t="s">
        <v>239</v>
      </c>
      <c r="C47" t="s">
        <v>132</v>
      </c>
      <c r="D47">
        <v>1</v>
      </c>
      <c r="E47">
        <v>0</v>
      </c>
      <c r="F47">
        <v>0</v>
      </c>
    </row>
    <row r="48" spans="1:6" x14ac:dyDescent="0.25">
      <c r="A48" s="16">
        <v>354831095617577</v>
      </c>
      <c r="B48" t="s">
        <v>240</v>
      </c>
      <c r="C48" t="s">
        <v>131</v>
      </c>
      <c r="D48">
        <v>40</v>
      </c>
      <c r="E48">
        <v>13</v>
      </c>
      <c r="F48">
        <v>20</v>
      </c>
    </row>
    <row r="49" spans="1:6" x14ac:dyDescent="0.25">
      <c r="A49" s="16">
        <v>356111094192577</v>
      </c>
      <c r="B49" t="s">
        <v>240</v>
      </c>
      <c r="C49" t="s">
        <v>136</v>
      </c>
      <c r="D49">
        <v>7</v>
      </c>
      <c r="E49">
        <v>1</v>
      </c>
      <c r="F49">
        <v>3</v>
      </c>
    </row>
    <row r="50" spans="1:6" x14ac:dyDescent="0.25">
      <c r="A50" s="16">
        <v>356710085807604</v>
      </c>
      <c r="B50" t="s">
        <v>240</v>
      </c>
      <c r="C50" t="s">
        <v>133</v>
      </c>
      <c r="D50">
        <v>1</v>
      </c>
      <c r="E50">
        <v>0</v>
      </c>
      <c r="F50">
        <v>6</v>
      </c>
    </row>
    <row r="51" spans="1:6" x14ac:dyDescent="0.25">
      <c r="A51" s="16">
        <v>356711087644565</v>
      </c>
      <c r="B51" t="s">
        <v>240</v>
      </c>
      <c r="C51" t="s">
        <v>133</v>
      </c>
      <c r="D51">
        <v>0</v>
      </c>
      <c r="E51">
        <v>0</v>
      </c>
      <c r="F51">
        <v>15</v>
      </c>
    </row>
    <row r="52" spans="1:6" x14ac:dyDescent="0.25">
      <c r="A52" s="16">
        <v>356713080528514</v>
      </c>
      <c r="B52" t="s">
        <v>240</v>
      </c>
      <c r="C52" t="s">
        <v>131</v>
      </c>
      <c r="D52">
        <v>1</v>
      </c>
      <c r="E52">
        <v>6</v>
      </c>
      <c r="F52">
        <v>32</v>
      </c>
    </row>
    <row r="53" spans="1:6" x14ac:dyDescent="0.25">
      <c r="A53" s="16">
        <v>353052099143210</v>
      </c>
      <c r="B53" t="s">
        <v>241</v>
      </c>
      <c r="C53" t="s">
        <v>131</v>
      </c>
      <c r="D53">
        <v>55</v>
      </c>
      <c r="E53">
        <v>0</v>
      </c>
      <c r="F53">
        <v>53</v>
      </c>
    </row>
    <row r="54" spans="1:6" x14ac:dyDescent="0.25">
      <c r="A54" s="16">
        <v>354844092437964</v>
      </c>
      <c r="B54" t="s">
        <v>241</v>
      </c>
      <c r="C54" t="s">
        <v>135</v>
      </c>
      <c r="D54">
        <v>1</v>
      </c>
      <c r="E54">
        <v>6</v>
      </c>
      <c r="F54">
        <v>23</v>
      </c>
    </row>
    <row r="55" spans="1:6" x14ac:dyDescent="0.25">
      <c r="A55" s="16">
        <v>354848093221954</v>
      </c>
      <c r="B55" t="s">
        <v>241</v>
      </c>
      <c r="C55" t="s">
        <v>135</v>
      </c>
      <c r="D55">
        <v>0</v>
      </c>
      <c r="E55">
        <v>4</v>
      </c>
      <c r="F55">
        <v>21</v>
      </c>
    </row>
    <row r="56" spans="1:6" x14ac:dyDescent="0.25">
      <c r="A56" s="16">
        <v>354853093357907</v>
      </c>
      <c r="B56" t="s">
        <v>241</v>
      </c>
      <c r="C56" t="s">
        <v>133</v>
      </c>
      <c r="D56">
        <v>2</v>
      </c>
      <c r="E56">
        <v>1</v>
      </c>
      <c r="F56">
        <v>11</v>
      </c>
    </row>
    <row r="57" spans="1:6" x14ac:dyDescent="0.25">
      <c r="A57" s="16">
        <v>354857091981857</v>
      </c>
      <c r="B57" t="s">
        <v>241</v>
      </c>
      <c r="C57" t="s">
        <v>136</v>
      </c>
      <c r="D57">
        <v>8</v>
      </c>
      <c r="E57">
        <v>0</v>
      </c>
      <c r="F57">
        <v>6</v>
      </c>
    </row>
    <row r="58" spans="1:6" x14ac:dyDescent="0.25">
      <c r="A58" s="16">
        <v>356722088305361</v>
      </c>
      <c r="B58" t="s">
        <v>241</v>
      </c>
      <c r="C58" t="s">
        <v>135</v>
      </c>
      <c r="D58">
        <v>29</v>
      </c>
      <c r="E58">
        <v>2</v>
      </c>
      <c r="F58">
        <v>29</v>
      </c>
    </row>
    <row r="59" spans="1:6" x14ac:dyDescent="0.25">
      <c r="A59" s="16">
        <v>356722089763345</v>
      </c>
      <c r="B59" t="s">
        <v>241</v>
      </c>
      <c r="C59" t="s">
        <v>135</v>
      </c>
      <c r="D59">
        <v>43</v>
      </c>
      <c r="E59">
        <v>4</v>
      </c>
      <c r="F59">
        <v>38</v>
      </c>
    </row>
    <row r="60" spans="1:6" x14ac:dyDescent="0.25">
      <c r="A60" s="16">
        <v>357263099911276</v>
      </c>
      <c r="B60" t="s">
        <v>242</v>
      </c>
      <c r="C60" t="s">
        <v>207</v>
      </c>
      <c r="D60">
        <v>124</v>
      </c>
      <c r="E60">
        <v>1</v>
      </c>
      <c r="F60">
        <v>29</v>
      </c>
    </row>
    <row r="61" spans="1:6" x14ac:dyDescent="0.25">
      <c r="A61" s="16">
        <v>357268091303034</v>
      </c>
      <c r="B61" t="s">
        <v>242</v>
      </c>
      <c r="C61" t="s">
        <v>135</v>
      </c>
      <c r="D61">
        <v>27</v>
      </c>
      <c r="E61">
        <v>11</v>
      </c>
      <c r="F61">
        <v>52</v>
      </c>
    </row>
    <row r="62" spans="1:6" x14ac:dyDescent="0.25">
      <c r="A62" s="16">
        <v>357272092710890</v>
      </c>
      <c r="B62" t="s">
        <v>242</v>
      </c>
      <c r="C62" t="s">
        <v>207</v>
      </c>
      <c r="D62">
        <v>0</v>
      </c>
      <c r="E62">
        <v>0</v>
      </c>
      <c r="F62">
        <v>20</v>
      </c>
    </row>
    <row r="63" spans="1:6" x14ac:dyDescent="0.25">
      <c r="A63" s="16">
        <v>357273097329934</v>
      </c>
      <c r="B63" t="s">
        <v>242</v>
      </c>
      <c r="C63" t="s">
        <v>135</v>
      </c>
      <c r="D63">
        <v>21</v>
      </c>
      <c r="E63">
        <v>3</v>
      </c>
      <c r="F63">
        <v>33</v>
      </c>
    </row>
    <row r="64" spans="1:6" x14ac:dyDescent="0.25">
      <c r="A64" s="16">
        <v>357274096761200</v>
      </c>
      <c r="B64" t="s">
        <v>242</v>
      </c>
      <c r="C64" t="s">
        <v>207</v>
      </c>
      <c r="D64">
        <v>227</v>
      </c>
      <c r="E64">
        <v>1</v>
      </c>
      <c r="F64">
        <v>68</v>
      </c>
    </row>
    <row r="65" spans="1:6" x14ac:dyDescent="0.25">
      <c r="A65" s="16">
        <v>345407065245010</v>
      </c>
      <c r="B65" t="s">
        <v>243</v>
      </c>
      <c r="C65" t="s">
        <v>136</v>
      </c>
      <c r="D65">
        <v>2</v>
      </c>
      <c r="E65">
        <v>1</v>
      </c>
      <c r="F65">
        <v>18</v>
      </c>
    </row>
    <row r="66" spans="1:6" x14ac:dyDescent="0.25">
      <c r="A66" s="16">
        <v>354450066247775</v>
      </c>
      <c r="B66" t="s">
        <v>243</v>
      </c>
      <c r="C66" t="s">
        <v>132</v>
      </c>
      <c r="D66">
        <v>1</v>
      </c>
      <c r="E66">
        <v>1</v>
      </c>
      <c r="F66">
        <v>2</v>
      </c>
    </row>
    <row r="67" spans="1:6" x14ac:dyDescent="0.25">
      <c r="A67" s="16">
        <v>355876066333265</v>
      </c>
      <c r="B67" t="s">
        <v>244</v>
      </c>
      <c r="C67" t="s">
        <v>207</v>
      </c>
      <c r="D67">
        <v>143</v>
      </c>
      <c r="E67">
        <v>51</v>
      </c>
      <c r="F67">
        <v>42</v>
      </c>
    </row>
    <row r="68" spans="1:6" x14ac:dyDescent="0.25">
      <c r="A68" s="16">
        <v>359320061440565</v>
      </c>
      <c r="B68" t="s">
        <v>244</v>
      </c>
      <c r="C68" t="s">
        <v>131</v>
      </c>
      <c r="D68">
        <v>11</v>
      </c>
      <c r="E68">
        <v>11</v>
      </c>
      <c r="F68">
        <v>11</v>
      </c>
    </row>
    <row r="69" spans="1:6" x14ac:dyDescent="0.25">
      <c r="A69" s="16">
        <v>355415071270392</v>
      </c>
      <c r="B69" t="s">
        <v>245</v>
      </c>
      <c r="C69" t="s">
        <v>135</v>
      </c>
      <c r="D69">
        <v>62</v>
      </c>
      <c r="E69">
        <v>24</v>
      </c>
      <c r="F69">
        <v>10</v>
      </c>
    </row>
    <row r="70" spans="1:6" x14ac:dyDescent="0.25">
      <c r="A70" s="16">
        <v>356676080625475</v>
      </c>
      <c r="B70" t="s">
        <v>245</v>
      </c>
      <c r="C70" t="s">
        <v>136</v>
      </c>
      <c r="D70">
        <v>0</v>
      </c>
      <c r="E70">
        <v>0</v>
      </c>
      <c r="F70">
        <v>4</v>
      </c>
    </row>
    <row r="71" spans="1:6" x14ac:dyDescent="0.25">
      <c r="A71" s="16">
        <v>358566072702077</v>
      </c>
      <c r="B71" t="s">
        <v>245</v>
      </c>
      <c r="C71" t="s">
        <v>135</v>
      </c>
      <c r="D71">
        <v>1</v>
      </c>
      <c r="E71">
        <v>1</v>
      </c>
      <c r="F71">
        <v>4</v>
      </c>
    </row>
    <row r="72" spans="1:6" x14ac:dyDescent="0.25">
      <c r="A72" s="16">
        <v>358571078417324</v>
      </c>
      <c r="B72" t="s">
        <v>245</v>
      </c>
      <c r="C72" t="s">
        <v>131</v>
      </c>
      <c r="D72">
        <v>19</v>
      </c>
      <c r="E72">
        <v>1</v>
      </c>
      <c r="F72">
        <v>2</v>
      </c>
    </row>
    <row r="73" spans="1:6" x14ac:dyDescent="0.25">
      <c r="A73" s="16">
        <v>359484083673759</v>
      </c>
      <c r="B73" t="s">
        <v>245</v>
      </c>
      <c r="C73" t="s">
        <v>136</v>
      </c>
      <c r="D73">
        <v>4</v>
      </c>
      <c r="E73">
        <v>2</v>
      </c>
      <c r="F73">
        <v>2</v>
      </c>
    </row>
    <row r="74" spans="1:6" x14ac:dyDescent="0.25">
      <c r="A74" s="16">
        <v>352999091084183</v>
      </c>
      <c r="B74" t="s">
        <v>246</v>
      </c>
      <c r="C74" t="s">
        <v>135</v>
      </c>
      <c r="D74">
        <v>21</v>
      </c>
      <c r="E74">
        <v>10</v>
      </c>
      <c r="F74">
        <v>12</v>
      </c>
    </row>
    <row r="75" spans="1:6" x14ac:dyDescent="0.25">
      <c r="A75" s="16">
        <v>352999095016215</v>
      </c>
      <c r="B75" t="s">
        <v>246</v>
      </c>
      <c r="C75" t="s">
        <v>131</v>
      </c>
      <c r="D75">
        <v>14</v>
      </c>
      <c r="E75">
        <v>1</v>
      </c>
      <c r="F75">
        <v>14</v>
      </c>
    </row>
    <row r="76" spans="1:6" x14ac:dyDescent="0.25">
      <c r="A76" s="16">
        <v>353002095725437</v>
      </c>
      <c r="B76" t="s">
        <v>246</v>
      </c>
      <c r="C76" t="s">
        <v>135</v>
      </c>
      <c r="D76">
        <v>7</v>
      </c>
      <c r="E76">
        <v>9</v>
      </c>
      <c r="F76">
        <v>163</v>
      </c>
    </row>
    <row r="77" spans="1:6" x14ac:dyDescent="0.25">
      <c r="A77" s="16">
        <v>353002099046111</v>
      </c>
      <c r="B77" t="s">
        <v>246</v>
      </c>
      <c r="C77" t="s">
        <v>135</v>
      </c>
      <c r="D77">
        <v>13</v>
      </c>
      <c r="E77">
        <v>1</v>
      </c>
      <c r="F77">
        <v>41</v>
      </c>
    </row>
    <row r="78" spans="1:6" x14ac:dyDescent="0.25">
      <c r="A78" s="16">
        <v>354889091694933</v>
      </c>
      <c r="B78" t="s">
        <v>246</v>
      </c>
      <c r="C78" t="s">
        <v>135</v>
      </c>
      <c r="D78">
        <v>11</v>
      </c>
      <c r="E78">
        <v>5</v>
      </c>
      <c r="F78">
        <v>68</v>
      </c>
    </row>
    <row r="79" spans="1:6" x14ac:dyDescent="0.25">
      <c r="A79" s="16">
        <v>354891090876867</v>
      </c>
      <c r="B79" t="s">
        <v>246</v>
      </c>
      <c r="C79" t="s">
        <v>135</v>
      </c>
      <c r="D79">
        <v>11</v>
      </c>
      <c r="E79">
        <v>1</v>
      </c>
      <c r="F79">
        <v>16</v>
      </c>
    </row>
    <row r="80" spans="1:6" x14ac:dyDescent="0.25">
      <c r="A80" s="16">
        <v>354893092003797</v>
      </c>
      <c r="B80" t="s">
        <v>246</v>
      </c>
      <c r="C80" t="s">
        <v>135</v>
      </c>
      <c r="D80">
        <v>15</v>
      </c>
      <c r="E80">
        <v>9</v>
      </c>
      <c r="F80">
        <v>10</v>
      </c>
    </row>
    <row r="81" spans="1:6" x14ac:dyDescent="0.25">
      <c r="A81" s="16">
        <v>354898090316760</v>
      </c>
      <c r="B81" t="s">
        <v>246</v>
      </c>
      <c r="C81" t="s">
        <v>135</v>
      </c>
      <c r="D81">
        <v>58</v>
      </c>
      <c r="E81">
        <v>23</v>
      </c>
      <c r="F81">
        <v>49</v>
      </c>
    </row>
    <row r="82" spans="1:6" x14ac:dyDescent="0.25">
      <c r="A82" s="16">
        <v>356699087294913</v>
      </c>
      <c r="B82" t="s">
        <v>246</v>
      </c>
      <c r="C82" t="s">
        <v>135</v>
      </c>
      <c r="D82">
        <v>9</v>
      </c>
      <c r="E82">
        <v>4</v>
      </c>
      <c r="F82">
        <v>33</v>
      </c>
    </row>
    <row r="83" spans="1:6" x14ac:dyDescent="0.25">
      <c r="A83" s="16">
        <v>356701081379235</v>
      </c>
      <c r="B83" t="s">
        <v>246</v>
      </c>
      <c r="C83" t="s">
        <v>135</v>
      </c>
      <c r="D83">
        <v>17</v>
      </c>
      <c r="E83">
        <v>0</v>
      </c>
      <c r="F83">
        <v>28</v>
      </c>
    </row>
    <row r="84" spans="1:6" x14ac:dyDescent="0.25">
      <c r="A84" s="16">
        <v>356112090638324</v>
      </c>
      <c r="B84" t="s">
        <v>247</v>
      </c>
      <c r="C84" t="s">
        <v>135</v>
      </c>
      <c r="D84">
        <v>18</v>
      </c>
      <c r="E84">
        <v>0</v>
      </c>
      <c r="F84">
        <v>4</v>
      </c>
    </row>
    <row r="85" spans="1:6" x14ac:dyDescent="0.25">
      <c r="A85" s="16">
        <v>356112092300329</v>
      </c>
      <c r="B85" t="s">
        <v>247</v>
      </c>
      <c r="C85" t="s">
        <v>136</v>
      </c>
      <c r="D85">
        <v>7</v>
      </c>
      <c r="E85">
        <v>2</v>
      </c>
      <c r="F85">
        <v>12</v>
      </c>
    </row>
    <row r="86" spans="1:6" x14ac:dyDescent="0.25">
      <c r="A86" s="16">
        <v>353011096280094</v>
      </c>
      <c r="B86" t="s">
        <v>248</v>
      </c>
      <c r="C86" t="s">
        <v>135</v>
      </c>
      <c r="D86">
        <v>21</v>
      </c>
      <c r="E86">
        <v>12</v>
      </c>
      <c r="F86">
        <v>34</v>
      </c>
    </row>
    <row r="87" spans="1:6" x14ac:dyDescent="0.25">
      <c r="A87" s="16">
        <v>353013097473322</v>
      </c>
      <c r="B87" t="s">
        <v>248</v>
      </c>
      <c r="C87" t="s">
        <v>133</v>
      </c>
      <c r="D87">
        <v>3</v>
      </c>
      <c r="E87">
        <v>2</v>
      </c>
      <c r="F87">
        <v>7</v>
      </c>
    </row>
    <row r="88" spans="1:6" x14ac:dyDescent="0.25">
      <c r="A88" s="16">
        <v>356115092995675</v>
      </c>
      <c r="B88" t="s">
        <v>248</v>
      </c>
      <c r="C88" t="s">
        <v>135</v>
      </c>
      <c r="D88">
        <v>14</v>
      </c>
      <c r="E88">
        <v>10</v>
      </c>
      <c r="F88">
        <v>31</v>
      </c>
    </row>
    <row r="89" spans="1:6" x14ac:dyDescent="0.25">
      <c r="A89" s="16">
        <v>356769083714840</v>
      </c>
      <c r="B89" t="s">
        <v>248</v>
      </c>
      <c r="C89" t="s">
        <v>133</v>
      </c>
      <c r="D89">
        <v>2</v>
      </c>
      <c r="E89">
        <v>0</v>
      </c>
      <c r="F89">
        <v>5</v>
      </c>
    </row>
    <row r="90" spans="1:6" x14ac:dyDescent="0.25">
      <c r="A90" s="16">
        <v>356775081340611</v>
      </c>
      <c r="B90" t="s">
        <v>248</v>
      </c>
      <c r="C90" t="s">
        <v>135</v>
      </c>
      <c r="D90">
        <v>22</v>
      </c>
      <c r="E90">
        <v>5</v>
      </c>
      <c r="F90">
        <v>32</v>
      </c>
    </row>
    <row r="91" spans="1:6" x14ac:dyDescent="0.25">
      <c r="A91" s="16">
        <v>353050099093906</v>
      </c>
      <c r="B91" t="s">
        <v>249</v>
      </c>
      <c r="C91" t="s">
        <v>135</v>
      </c>
      <c r="D91">
        <v>4</v>
      </c>
      <c r="E91">
        <v>0</v>
      </c>
      <c r="F91">
        <v>15</v>
      </c>
    </row>
    <row r="92" spans="1:6" x14ac:dyDescent="0.25">
      <c r="A92" s="16">
        <v>353051098575836</v>
      </c>
      <c r="B92" t="s">
        <v>249</v>
      </c>
      <c r="C92" t="s">
        <v>131</v>
      </c>
      <c r="D92">
        <v>11</v>
      </c>
      <c r="E92">
        <v>0</v>
      </c>
      <c r="F92">
        <v>24</v>
      </c>
    </row>
    <row r="93" spans="1:6" x14ac:dyDescent="0.25">
      <c r="A93" s="16">
        <v>353053099141097</v>
      </c>
      <c r="B93" t="s">
        <v>249</v>
      </c>
      <c r="C93" t="s">
        <v>131</v>
      </c>
      <c r="D93">
        <v>21</v>
      </c>
      <c r="E93">
        <v>1</v>
      </c>
      <c r="F93">
        <v>52</v>
      </c>
    </row>
    <row r="94" spans="1:6" x14ac:dyDescent="0.25">
      <c r="A94" s="16">
        <v>353056090887592</v>
      </c>
      <c r="B94" t="s">
        <v>249</v>
      </c>
      <c r="C94" t="s">
        <v>135</v>
      </c>
      <c r="D94">
        <v>13</v>
      </c>
      <c r="E94">
        <v>3</v>
      </c>
      <c r="F94">
        <v>28</v>
      </c>
    </row>
    <row r="95" spans="1:6" x14ac:dyDescent="0.25">
      <c r="A95" s="16">
        <v>354840091215260</v>
      </c>
      <c r="B95" t="s">
        <v>249</v>
      </c>
      <c r="C95" t="s">
        <v>135</v>
      </c>
      <c r="D95">
        <v>11</v>
      </c>
      <c r="E95">
        <v>0</v>
      </c>
      <c r="F95">
        <v>22</v>
      </c>
    </row>
    <row r="96" spans="1:6" x14ac:dyDescent="0.25">
      <c r="A96" s="16">
        <v>354845095672416</v>
      </c>
      <c r="B96" t="s">
        <v>249</v>
      </c>
      <c r="C96" t="s">
        <v>135</v>
      </c>
      <c r="D96">
        <v>57</v>
      </c>
      <c r="E96">
        <v>2</v>
      </c>
      <c r="F96">
        <v>92</v>
      </c>
    </row>
    <row r="97" spans="1:6" x14ac:dyDescent="0.25">
      <c r="A97" s="16">
        <v>354849093930123</v>
      </c>
      <c r="B97" t="s">
        <v>249</v>
      </c>
      <c r="C97" t="s">
        <v>133</v>
      </c>
      <c r="D97">
        <v>3</v>
      </c>
      <c r="E97">
        <v>0</v>
      </c>
      <c r="F97">
        <v>10</v>
      </c>
    </row>
    <row r="98" spans="1:6" x14ac:dyDescent="0.25">
      <c r="A98" s="16">
        <v>354852092174750</v>
      </c>
      <c r="B98" t="s">
        <v>249</v>
      </c>
      <c r="C98" t="s">
        <v>135</v>
      </c>
      <c r="D98">
        <v>5</v>
      </c>
      <c r="E98">
        <v>2</v>
      </c>
      <c r="F98">
        <v>57</v>
      </c>
    </row>
    <row r="99" spans="1:6" x14ac:dyDescent="0.25">
      <c r="A99" s="16">
        <v>354852092277769</v>
      </c>
      <c r="B99" t="s">
        <v>249</v>
      </c>
      <c r="C99" t="s">
        <v>131</v>
      </c>
      <c r="D99">
        <v>16</v>
      </c>
      <c r="E99">
        <v>0</v>
      </c>
      <c r="F99">
        <v>46</v>
      </c>
    </row>
    <row r="100" spans="1:6" x14ac:dyDescent="0.25">
      <c r="A100" s="16">
        <v>354856093602883</v>
      </c>
      <c r="B100" t="s">
        <v>249</v>
      </c>
      <c r="C100" t="s">
        <v>135</v>
      </c>
      <c r="D100">
        <v>2</v>
      </c>
      <c r="E100">
        <v>1</v>
      </c>
      <c r="F100">
        <v>11</v>
      </c>
    </row>
    <row r="101" spans="1:6" x14ac:dyDescent="0.25">
      <c r="A101" s="16">
        <v>356720082895049</v>
      </c>
      <c r="B101" t="s">
        <v>249</v>
      </c>
      <c r="C101" t="s">
        <v>135</v>
      </c>
      <c r="D101">
        <v>5</v>
      </c>
      <c r="E101">
        <v>1</v>
      </c>
      <c r="F101">
        <v>23</v>
      </c>
    </row>
    <row r="102" spans="1:6" x14ac:dyDescent="0.25">
      <c r="A102" s="16">
        <v>359408089062527</v>
      </c>
      <c r="B102" t="s">
        <v>249</v>
      </c>
      <c r="C102" t="s">
        <v>133</v>
      </c>
      <c r="D102">
        <v>3</v>
      </c>
      <c r="E102">
        <v>0</v>
      </c>
      <c r="F102">
        <v>10</v>
      </c>
    </row>
    <row r="103" spans="1:6" x14ac:dyDescent="0.25">
      <c r="A103" s="16">
        <v>356169093817578</v>
      </c>
      <c r="B103" t="s">
        <v>250</v>
      </c>
      <c r="C103" t="s">
        <v>131</v>
      </c>
      <c r="D103">
        <v>46</v>
      </c>
      <c r="E103">
        <v>0</v>
      </c>
      <c r="F103">
        <v>16</v>
      </c>
    </row>
    <row r="104" spans="1:6" x14ac:dyDescent="0.25">
      <c r="A104" s="16">
        <v>357204095475833</v>
      </c>
      <c r="B104" t="s">
        <v>250</v>
      </c>
      <c r="C104" t="s">
        <v>135</v>
      </c>
      <c r="D104">
        <v>15</v>
      </c>
      <c r="E104">
        <v>0</v>
      </c>
      <c r="F104">
        <v>38</v>
      </c>
    </row>
    <row r="105" spans="1:6" x14ac:dyDescent="0.25">
      <c r="A105" s="16">
        <v>355825083382730</v>
      </c>
      <c r="B105" t="s">
        <v>251</v>
      </c>
      <c r="C105" t="s">
        <v>131</v>
      </c>
      <c r="D105">
        <v>67</v>
      </c>
      <c r="E105">
        <v>9</v>
      </c>
      <c r="F105">
        <v>35</v>
      </c>
    </row>
    <row r="106" spans="1:6" x14ac:dyDescent="0.25">
      <c r="A106" s="16">
        <v>355829082731889</v>
      </c>
      <c r="B106" t="s">
        <v>251</v>
      </c>
      <c r="C106" t="s">
        <v>131</v>
      </c>
      <c r="D106">
        <v>114</v>
      </c>
      <c r="E106">
        <v>22</v>
      </c>
      <c r="F106">
        <v>12</v>
      </c>
    </row>
    <row r="107" spans="1:6" x14ac:dyDescent="0.25">
      <c r="A107" s="16">
        <v>359462080633059</v>
      </c>
      <c r="B107" t="s">
        <v>251</v>
      </c>
      <c r="C107" t="s">
        <v>136</v>
      </c>
      <c r="D107">
        <v>10</v>
      </c>
      <c r="E107">
        <v>5</v>
      </c>
      <c r="F107">
        <v>13</v>
      </c>
    </row>
    <row r="108" spans="1:6" x14ac:dyDescent="0.25">
      <c r="A108" s="16">
        <v>355308081948299</v>
      </c>
      <c r="B108" t="s">
        <v>252</v>
      </c>
      <c r="C108" t="s">
        <v>136</v>
      </c>
      <c r="D108">
        <v>2</v>
      </c>
      <c r="E108">
        <v>1</v>
      </c>
      <c r="F108">
        <v>4</v>
      </c>
    </row>
    <row r="109" spans="1:6" x14ac:dyDescent="0.25">
      <c r="A109" s="16">
        <v>355312081767147</v>
      </c>
      <c r="B109" t="s">
        <v>252</v>
      </c>
      <c r="C109" t="s">
        <v>135</v>
      </c>
      <c r="D109">
        <v>35</v>
      </c>
      <c r="E109">
        <v>26</v>
      </c>
      <c r="F109">
        <v>18</v>
      </c>
    </row>
    <row r="110" spans="1:6" x14ac:dyDescent="0.25">
      <c r="A110" s="16">
        <v>355312084476373</v>
      </c>
      <c r="B110" t="s">
        <v>252</v>
      </c>
      <c r="C110" t="s">
        <v>136</v>
      </c>
      <c r="D110">
        <v>0</v>
      </c>
      <c r="E110">
        <v>2</v>
      </c>
      <c r="F110">
        <v>21</v>
      </c>
    </row>
    <row r="111" spans="1:6" x14ac:dyDescent="0.25">
      <c r="A111" s="16">
        <v>355340086189926</v>
      </c>
      <c r="B111" t="s">
        <v>252</v>
      </c>
      <c r="C111" t="s">
        <v>133</v>
      </c>
      <c r="D111">
        <v>6</v>
      </c>
      <c r="E111">
        <v>1</v>
      </c>
      <c r="F111">
        <v>1</v>
      </c>
    </row>
    <row r="112" spans="1:6" x14ac:dyDescent="0.25">
      <c r="A112" s="16">
        <v>355342080131011</v>
      </c>
      <c r="B112" t="s">
        <v>252</v>
      </c>
      <c r="C112" t="s">
        <v>135</v>
      </c>
      <c r="D112">
        <v>14</v>
      </c>
      <c r="E112">
        <v>19</v>
      </c>
      <c r="F112">
        <v>32</v>
      </c>
    </row>
    <row r="113" spans="1:6" x14ac:dyDescent="0.25">
      <c r="A113" s="16">
        <v>355343085034697</v>
      </c>
      <c r="B113" t="s">
        <v>252</v>
      </c>
      <c r="C113" t="s">
        <v>135</v>
      </c>
      <c r="D113">
        <v>22</v>
      </c>
      <c r="E113">
        <v>20</v>
      </c>
      <c r="F113">
        <v>13</v>
      </c>
    </row>
    <row r="114" spans="1:6" x14ac:dyDescent="0.25">
      <c r="A114" s="16">
        <v>359163072183042</v>
      </c>
      <c r="B114" t="s">
        <v>252</v>
      </c>
      <c r="C114" t="s">
        <v>135</v>
      </c>
      <c r="D114">
        <v>44</v>
      </c>
      <c r="E114">
        <v>44</v>
      </c>
      <c r="F114">
        <v>111</v>
      </c>
    </row>
    <row r="115" spans="1:6" x14ac:dyDescent="0.25">
      <c r="A115" s="16">
        <v>359165079932040</v>
      </c>
      <c r="B115" t="s">
        <v>252</v>
      </c>
      <c r="C115" t="s">
        <v>131</v>
      </c>
      <c r="D115">
        <v>44</v>
      </c>
      <c r="E115">
        <v>22</v>
      </c>
      <c r="F115">
        <v>56</v>
      </c>
    </row>
    <row r="116" spans="1:6" x14ac:dyDescent="0.25">
      <c r="A116" s="16">
        <v>359463082247948</v>
      </c>
      <c r="B116" t="s">
        <v>252</v>
      </c>
      <c r="C116" t="s">
        <v>136</v>
      </c>
      <c r="D116">
        <v>2</v>
      </c>
      <c r="E116">
        <v>1</v>
      </c>
      <c r="F116">
        <v>10</v>
      </c>
    </row>
    <row r="117" spans="1:6" x14ac:dyDescent="0.25">
      <c r="A117" s="16">
        <v>359463085144159</v>
      </c>
      <c r="B117" t="s">
        <v>252</v>
      </c>
      <c r="C117" t="s">
        <v>207</v>
      </c>
      <c r="D117">
        <v>22</v>
      </c>
      <c r="E117">
        <v>21</v>
      </c>
      <c r="F11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6934-5202-4CCA-B2EF-A62100A72356}">
  <dimension ref="A1:F150"/>
  <sheetViews>
    <sheetView topLeftCell="A37" workbookViewId="0">
      <selection activeCell="A126" sqref="A126"/>
    </sheetView>
  </sheetViews>
  <sheetFormatPr defaultRowHeight="15" x14ac:dyDescent="0.25"/>
  <cols>
    <col min="1" max="1" width="23.42578125" style="16" bestFit="1" customWidth="1"/>
    <col min="2" max="2" width="29.140625" bestFit="1" customWidth="1"/>
  </cols>
  <sheetData>
    <row r="1" spans="1:6" x14ac:dyDescent="0.25">
      <c r="A1" s="16">
        <v>353822082476839</v>
      </c>
      <c r="B1" t="s">
        <v>260</v>
      </c>
      <c r="C1" t="s">
        <v>261</v>
      </c>
      <c r="D1">
        <v>40</v>
      </c>
      <c r="E1">
        <v>18</v>
      </c>
      <c r="F1">
        <v>74</v>
      </c>
    </row>
    <row r="2" spans="1:6" x14ac:dyDescent="0.25">
      <c r="A2" s="16">
        <v>353823089128282</v>
      </c>
      <c r="B2" t="s">
        <v>260</v>
      </c>
      <c r="C2" t="s">
        <v>131</v>
      </c>
      <c r="D2">
        <v>64</v>
      </c>
      <c r="E2">
        <v>101</v>
      </c>
      <c r="F2">
        <v>159</v>
      </c>
    </row>
    <row r="3" spans="1:6" x14ac:dyDescent="0.25">
      <c r="A3" s="16">
        <v>354913091609087</v>
      </c>
      <c r="B3" t="s">
        <v>260</v>
      </c>
      <c r="C3" t="s">
        <v>131</v>
      </c>
      <c r="D3">
        <v>2</v>
      </c>
      <c r="E3">
        <v>0</v>
      </c>
      <c r="F3">
        <v>84</v>
      </c>
    </row>
    <row r="4" spans="1:6" x14ac:dyDescent="0.25">
      <c r="A4" s="16">
        <v>355308082338383</v>
      </c>
      <c r="B4" t="s">
        <v>260</v>
      </c>
      <c r="C4" t="s">
        <v>131</v>
      </c>
      <c r="D4">
        <v>53</v>
      </c>
      <c r="E4">
        <v>55</v>
      </c>
      <c r="F4">
        <v>91</v>
      </c>
    </row>
    <row r="5" spans="1:6" x14ac:dyDescent="0.25">
      <c r="A5" s="16">
        <v>355309081619757</v>
      </c>
      <c r="B5" t="s">
        <v>260</v>
      </c>
      <c r="C5" t="s">
        <v>131</v>
      </c>
      <c r="D5">
        <v>2</v>
      </c>
      <c r="E5">
        <v>1</v>
      </c>
      <c r="F5">
        <v>35</v>
      </c>
    </row>
    <row r="6" spans="1:6" x14ac:dyDescent="0.25">
      <c r="A6" s="16">
        <v>355309081710879</v>
      </c>
      <c r="B6" t="s">
        <v>260</v>
      </c>
      <c r="C6" t="s">
        <v>261</v>
      </c>
      <c r="D6">
        <v>0</v>
      </c>
      <c r="E6">
        <v>0</v>
      </c>
      <c r="F6">
        <v>66</v>
      </c>
    </row>
    <row r="7" spans="1:6" x14ac:dyDescent="0.25">
      <c r="A7" s="16">
        <v>355310086270109</v>
      </c>
      <c r="B7" t="s">
        <v>260</v>
      </c>
      <c r="C7" t="s">
        <v>135</v>
      </c>
      <c r="D7">
        <v>38</v>
      </c>
      <c r="E7">
        <v>51</v>
      </c>
      <c r="F7">
        <v>95</v>
      </c>
    </row>
    <row r="8" spans="1:6" x14ac:dyDescent="0.25">
      <c r="A8" s="16">
        <v>355340084191890</v>
      </c>
      <c r="B8" t="s">
        <v>260</v>
      </c>
      <c r="C8" t="s">
        <v>131</v>
      </c>
      <c r="D8">
        <v>0</v>
      </c>
      <c r="E8">
        <v>0</v>
      </c>
      <c r="F8">
        <v>32</v>
      </c>
    </row>
    <row r="9" spans="1:6" x14ac:dyDescent="0.25">
      <c r="A9" s="16">
        <v>355829086709501</v>
      </c>
      <c r="B9" t="s">
        <v>260</v>
      </c>
      <c r="C9" t="s">
        <v>131</v>
      </c>
      <c r="D9">
        <v>18</v>
      </c>
      <c r="E9">
        <v>9</v>
      </c>
      <c r="F9">
        <v>86</v>
      </c>
    </row>
    <row r="10" spans="1:6" x14ac:dyDescent="0.25">
      <c r="A10" s="16">
        <v>359168076124876</v>
      </c>
      <c r="B10" t="s">
        <v>260</v>
      </c>
      <c r="C10" t="s">
        <v>131</v>
      </c>
      <c r="D10">
        <v>0</v>
      </c>
      <c r="E10">
        <v>1</v>
      </c>
      <c r="F10">
        <v>31</v>
      </c>
    </row>
    <row r="11" spans="1:6" x14ac:dyDescent="0.25">
      <c r="A11" s="16">
        <v>353823083185080</v>
      </c>
      <c r="B11" t="s">
        <v>252</v>
      </c>
      <c r="C11" t="s">
        <v>136</v>
      </c>
      <c r="D11">
        <v>2</v>
      </c>
      <c r="E11">
        <v>5</v>
      </c>
      <c r="F11">
        <v>9</v>
      </c>
    </row>
    <row r="12" spans="1:6" x14ac:dyDescent="0.25">
      <c r="A12" s="16">
        <v>353826080017123</v>
      </c>
      <c r="B12" t="s">
        <v>252</v>
      </c>
      <c r="C12" t="s">
        <v>131</v>
      </c>
      <c r="D12">
        <v>1</v>
      </c>
      <c r="E12">
        <v>4</v>
      </c>
      <c r="F12">
        <v>27</v>
      </c>
    </row>
    <row r="13" spans="1:6" x14ac:dyDescent="0.25">
      <c r="A13" s="16">
        <v>354912090646678</v>
      </c>
      <c r="B13" t="s">
        <v>252</v>
      </c>
      <c r="C13" t="s">
        <v>136</v>
      </c>
      <c r="D13">
        <v>4</v>
      </c>
      <c r="E13">
        <v>5</v>
      </c>
      <c r="F13">
        <v>10</v>
      </c>
    </row>
    <row r="14" spans="1:6" x14ac:dyDescent="0.25">
      <c r="A14" s="16">
        <v>355309080290246</v>
      </c>
      <c r="B14" t="s">
        <v>252</v>
      </c>
      <c r="C14" t="s">
        <v>136</v>
      </c>
      <c r="D14">
        <v>2</v>
      </c>
      <c r="E14">
        <v>3</v>
      </c>
      <c r="F14">
        <v>10</v>
      </c>
    </row>
    <row r="15" spans="1:6" x14ac:dyDescent="0.25">
      <c r="A15" s="16">
        <v>355309087596884</v>
      </c>
      <c r="B15" t="s">
        <v>252</v>
      </c>
      <c r="C15" t="s">
        <v>136</v>
      </c>
      <c r="D15">
        <v>1</v>
      </c>
      <c r="E15">
        <v>2</v>
      </c>
      <c r="F15">
        <v>12</v>
      </c>
    </row>
    <row r="16" spans="1:6" x14ac:dyDescent="0.25">
      <c r="A16" s="16">
        <v>355342080805127</v>
      </c>
      <c r="B16" t="s">
        <v>252</v>
      </c>
      <c r="C16" t="s">
        <v>131</v>
      </c>
      <c r="D16">
        <v>14</v>
      </c>
      <c r="E16">
        <v>9</v>
      </c>
      <c r="F16">
        <v>15</v>
      </c>
    </row>
    <row r="17" spans="1:6" x14ac:dyDescent="0.25">
      <c r="A17" s="16">
        <v>355343085107741</v>
      </c>
      <c r="B17" t="s">
        <v>252</v>
      </c>
      <c r="C17" t="s">
        <v>136</v>
      </c>
      <c r="D17">
        <v>8</v>
      </c>
      <c r="E17">
        <v>5</v>
      </c>
      <c r="F17">
        <v>11</v>
      </c>
    </row>
    <row r="18" spans="1:6" x14ac:dyDescent="0.25">
      <c r="A18" s="16">
        <v>355824080690872</v>
      </c>
      <c r="B18" t="s">
        <v>252</v>
      </c>
      <c r="C18" t="s">
        <v>136</v>
      </c>
      <c r="D18">
        <v>2</v>
      </c>
      <c r="E18">
        <v>4</v>
      </c>
      <c r="F18">
        <v>1</v>
      </c>
    </row>
    <row r="19" spans="1:6" x14ac:dyDescent="0.25">
      <c r="A19" s="16">
        <v>355827080449579</v>
      </c>
      <c r="B19" t="s">
        <v>252</v>
      </c>
      <c r="C19" t="s">
        <v>134</v>
      </c>
      <c r="D19">
        <v>0</v>
      </c>
      <c r="E19">
        <v>0</v>
      </c>
      <c r="F19">
        <v>0</v>
      </c>
    </row>
    <row r="20" spans="1:6" x14ac:dyDescent="0.25">
      <c r="A20" s="16">
        <v>355830088309035</v>
      </c>
      <c r="B20" t="s">
        <v>252</v>
      </c>
      <c r="C20" t="s">
        <v>131</v>
      </c>
      <c r="D20">
        <v>1</v>
      </c>
      <c r="E20">
        <v>8</v>
      </c>
      <c r="F20">
        <v>35</v>
      </c>
    </row>
    <row r="21" spans="1:6" x14ac:dyDescent="0.25">
      <c r="A21" s="16">
        <v>355833089657097</v>
      </c>
      <c r="B21" t="s">
        <v>252</v>
      </c>
      <c r="C21" t="s">
        <v>136</v>
      </c>
      <c r="D21">
        <v>0</v>
      </c>
      <c r="E21">
        <v>4</v>
      </c>
      <c r="F21">
        <v>7</v>
      </c>
    </row>
    <row r="22" spans="1:6" x14ac:dyDescent="0.25">
      <c r="A22" s="16">
        <v>359162072055341</v>
      </c>
      <c r="B22" t="s">
        <v>252</v>
      </c>
      <c r="C22" t="s">
        <v>131</v>
      </c>
      <c r="D22">
        <v>4</v>
      </c>
      <c r="E22">
        <v>11</v>
      </c>
      <c r="F22">
        <v>16</v>
      </c>
    </row>
    <row r="23" spans="1:6" x14ac:dyDescent="0.25">
      <c r="A23" s="16">
        <v>359162074459749</v>
      </c>
      <c r="B23" t="s">
        <v>252</v>
      </c>
      <c r="C23" t="s">
        <v>136</v>
      </c>
      <c r="D23">
        <v>5</v>
      </c>
      <c r="E23">
        <v>3</v>
      </c>
      <c r="F23">
        <v>14</v>
      </c>
    </row>
    <row r="24" spans="1:6" x14ac:dyDescent="0.25">
      <c r="A24" s="16">
        <v>359162075382767</v>
      </c>
      <c r="B24" t="s">
        <v>252</v>
      </c>
      <c r="C24" t="s">
        <v>136</v>
      </c>
      <c r="D24">
        <v>6</v>
      </c>
      <c r="E24">
        <v>6</v>
      </c>
      <c r="F24">
        <v>12</v>
      </c>
    </row>
    <row r="25" spans="1:6" x14ac:dyDescent="0.25">
      <c r="A25" s="16">
        <v>359164075810789</v>
      </c>
      <c r="B25" t="s">
        <v>252</v>
      </c>
      <c r="C25" t="s">
        <v>131</v>
      </c>
      <c r="D25">
        <v>1</v>
      </c>
      <c r="E25">
        <v>1</v>
      </c>
      <c r="F25">
        <v>20</v>
      </c>
    </row>
    <row r="26" spans="1:6" x14ac:dyDescent="0.25">
      <c r="A26" s="16">
        <v>359165073783209</v>
      </c>
      <c r="B26" t="s">
        <v>252</v>
      </c>
      <c r="C26" t="s">
        <v>136</v>
      </c>
      <c r="D26">
        <v>7</v>
      </c>
      <c r="E26">
        <v>2</v>
      </c>
      <c r="F26">
        <v>17</v>
      </c>
    </row>
    <row r="27" spans="1:6" x14ac:dyDescent="0.25">
      <c r="A27" s="16">
        <v>359166071681049</v>
      </c>
      <c r="B27" t="s">
        <v>252</v>
      </c>
      <c r="C27" t="s">
        <v>136</v>
      </c>
      <c r="D27">
        <v>12</v>
      </c>
      <c r="E27">
        <v>5</v>
      </c>
      <c r="F27">
        <v>7</v>
      </c>
    </row>
    <row r="28" spans="1:6" x14ac:dyDescent="0.25">
      <c r="A28" s="16">
        <v>359170073915868</v>
      </c>
      <c r="B28" t="s">
        <v>252</v>
      </c>
      <c r="C28" t="s">
        <v>131</v>
      </c>
      <c r="D28">
        <v>9</v>
      </c>
      <c r="E28">
        <v>2</v>
      </c>
      <c r="F28">
        <v>204</v>
      </c>
    </row>
    <row r="29" spans="1:6" x14ac:dyDescent="0.25">
      <c r="A29" s="16">
        <v>359461083328030</v>
      </c>
      <c r="B29" t="s">
        <v>252</v>
      </c>
      <c r="C29" t="s">
        <v>131</v>
      </c>
      <c r="D29">
        <v>4</v>
      </c>
      <c r="E29">
        <v>1</v>
      </c>
      <c r="F29">
        <v>53</v>
      </c>
    </row>
    <row r="30" spans="1:6" x14ac:dyDescent="0.25">
      <c r="A30" s="16">
        <v>359463087947450</v>
      </c>
      <c r="B30" t="s">
        <v>252</v>
      </c>
      <c r="C30" t="s">
        <v>131</v>
      </c>
      <c r="D30">
        <v>10</v>
      </c>
      <c r="E30">
        <v>2</v>
      </c>
      <c r="F30">
        <v>17</v>
      </c>
    </row>
    <row r="31" spans="1:6" x14ac:dyDescent="0.25">
      <c r="A31" s="16">
        <v>353818081613760</v>
      </c>
      <c r="B31" t="s">
        <v>262</v>
      </c>
      <c r="C31" t="s">
        <v>131</v>
      </c>
      <c r="D31">
        <v>0</v>
      </c>
      <c r="E31">
        <v>148</v>
      </c>
      <c r="F31">
        <v>48</v>
      </c>
    </row>
    <row r="32" spans="1:6" x14ac:dyDescent="0.25">
      <c r="A32" s="16">
        <v>353818086799234</v>
      </c>
      <c r="B32" t="s">
        <v>262</v>
      </c>
      <c r="C32" t="s">
        <v>131</v>
      </c>
      <c r="D32">
        <v>0</v>
      </c>
      <c r="E32">
        <v>105</v>
      </c>
      <c r="F32">
        <v>50</v>
      </c>
    </row>
    <row r="33" spans="1:6" x14ac:dyDescent="0.25">
      <c r="A33" s="16">
        <v>353820081196796</v>
      </c>
      <c r="B33" t="s">
        <v>262</v>
      </c>
      <c r="C33" t="s">
        <v>131</v>
      </c>
      <c r="D33">
        <v>0</v>
      </c>
      <c r="E33">
        <v>172</v>
      </c>
      <c r="F33">
        <v>80</v>
      </c>
    </row>
    <row r="34" spans="1:6" x14ac:dyDescent="0.25">
      <c r="A34" s="16">
        <v>353820085862203</v>
      </c>
      <c r="B34" t="s">
        <v>262</v>
      </c>
      <c r="C34" t="s">
        <v>131</v>
      </c>
      <c r="D34">
        <v>0</v>
      </c>
      <c r="E34">
        <v>581</v>
      </c>
      <c r="F34">
        <v>56</v>
      </c>
    </row>
    <row r="35" spans="1:6" x14ac:dyDescent="0.25">
      <c r="A35" s="16">
        <v>353821085453464</v>
      </c>
      <c r="B35" t="s">
        <v>262</v>
      </c>
      <c r="C35" t="s">
        <v>131</v>
      </c>
      <c r="D35">
        <v>0</v>
      </c>
      <c r="E35">
        <v>138</v>
      </c>
      <c r="F35">
        <v>56</v>
      </c>
    </row>
    <row r="36" spans="1:6" x14ac:dyDescent="0.25">
      <c r="A36" s="16">
        <v>355375084019667</v>
      </c>
      <c r="B36" t="s">
        <v>262</v>
      </c>
      <c r="C36" t="s">
        <v>131</v>
      </c>
      <c r="D36">
        <v>0</v>
      </c>
      <c r="E36">
        <v>100</v>
      </c>
      <c r="F36">
        <v>78</v>
      </c>
    </row>
    <row r="37" spans="1:6" x14ac:dyDescent="0.25">
      <c r="A37" s="16">
        <v>355375087892284</v>
      </c>
      <c r="B37" t="s">
        <v>262</v>
      </c>
      <c r="C37" t="s">
        <v>131</v>
      </c>
      <c r="D37">
        <v>0</v>
      </c>
      <c r="E37">
        <v>149</v>
      </c>
      <c r="F37">
        <v>51</v>
      </c>
    </row>
    <row r="38" spans="1:6" x14ac:dyDescent="0.25">
      <c r="A38" s="16">
        <v>355375088443517</v>
      </c>
      <c r="B38" t="s">
        <v>262</v>
      </c>
      <c r="C38" t="s">
        <v>131</v>
      </c>
      <c r="D38">
        <v>0</v>
      </c>
      <c r="E38">
        <v>170</v>
      </c>
      <c r="F38">
        <v>229</v>
      </c>
    </row>
    <row r="39" spans="1:6" x14ac:dyDescent="0.25">
      <c r="A39" s="16">
        <v>355834084389702</v>
      </c>
      <c r="B39" t="s">
        <v>262</v>
      </c>
      <c r="C39" t="s">
        <v>131</v>
      </c>
      <c r="D39">
        <v>0</v>
      </c>
      <c r="E39">
        <v>132</v>
      </c>
      <c r="F39">
        <v>49</v>
      </c>
    </row>
    <row r="40" spans="1:6" x14ac:dyDescent="0.25">
      <c r="A40" s="16">
        <v>355835082376443</v>
      </c>
      <c r="B40" t="s">
        <v>262</v>
      </c>
      <c r="C40" t="s">
        <v>131</v>
      </c>
      <c r="D40">
        <v>0</v>
      </c>
      <c r="E40">
        <v>154</v>
      </c>
      <c r="F40">
        <v>52</v>
      </c>
    </row>
    <row r="41" spans="1:6" x14ac:dyDescent="0.25">
      <c r="A41" s="16">
        <v>355836084516705</v>
      </c>
      <c r="B41" t="s">
        <v>262</v>
      </c>
      <c r="C41" t="s">
        <v>131</v>
      </c>
      <c r="D41">
        <v>0</v>
      </c>
      <c r="E41">
        <v>196</v>
      </c>
      <c r="F41">
        <v>174</v>
      </c>
    </row>
    <row r="42" spans="1:6" x14ac:dyDescent="0.25">
      <c r="A42" s="16">
        <v>355839089230785</v>
      </c>
      <c r="B42" t="s">
        <v>262</v>
      </c>
      <c r="C42" t="s">
        <v>131</v>
      </c>
      <c r="D42">
        <v>0</v>
      </c>
      <c r="E42">
        <v>411</v>
      </c>
      <c r="F42">
        <v>336</v>
      </c>
    </row>
    <row r="43" spans="1:6" x14ac:dyDescent="0.25">
      <c r="A43" s="16">
        <v>355841085645875</v>
      </c>
      <c r="B43" t="s">
        <v>262</v>
      </c>
      <c r="C43" t="s">
        <v>131</v>
      </c>
      <c r="D43">
        <v>0</v>
      </c>
      <c r="E43">
        <v>1164</v>
      </c>
      <c r="F43">
        <v>137</v>
      </c>
    </row>
    <row r="44" spans="1:6" x14ac:dyDescent="0.25">
      <c r="A44" s="16">
        <v>355843088473982</v>
      </c>
      <c r="B44" t="s">
        <v>262</v>
      </c>
      <c r="C44" t="s">
        <v>131</v>
      </c>
      <c r="D44">
        <v>0</v>
      </c>
      <c r="E44">
        <v>69</v>
      </c>
      <c r="F44">
        <v>43</v>
      </c>
    </row>
    <row r="45" spans="1:6" x14ac:dyDescent="0.25">
      <c r="A45" s="16">
        <v>356695080078816</v>
      </c>
      <c r="B45" t="s">
        <v>262</v>
      </c>
      <c r="C45" t="s">
        <v>131</v>
      </c>
      <c r="D45">
        <v>0</v>
      </c>
      <c r="E45">
        <v>57</v>
      </c>
      <c r="F45">
        <v>59</v>
      </c>
    </row>
    <row r="46" spans="1:6" x14ac:dyDescent="0.25">
      <c r="A46" s="16">
        <v>356696080637007</v>
      </c>
      <c r="B46" t="s">
        <v>262</v>
      </c>
      <c r="C46" t="s">
        <v>131</v>
      </c>
      <c r="D46">
        <v>0</v>
      </c>
      <c r="E46">
        <v>156</v>
      </c>
      <c r="F46">
        <v>60</v>
      </c>
    </row>
    <row r="47" spans="1:6" x14ac:dyDescent="0.25">
      <c r="A47" s="16">
        <v>356696082228243</v>
      </c>
      <c r="B47" t="s">
        <v>262</v>
      </c>
      <c r="C47" t="s">
        <v>131</v>
      </c>
      <c r="D47">
        <v>0</v>
      </c>
      <c r="E47">
        <v>131</v>
      </c>
      <c r="F47">
        <v>85</v>
      </c>
    </row>
    <row r="48" spans="1:6" x14ac:dyDescent="0.25">
      <c r="A48" s="16">
        <v>356696084308779</v>
      </c>
      <c r="B48" t="s">
        <v>262</v>
      </c>
      <c r="C48" t="s">
        <v>131</v>
      </c>
      <c r="D48">
        <v>0</v>
      </c>
      <c r="E48">
        <v>87</v>
      </c>
      <c r="F48">
        <v>65</v>
      </c>
    </row>
    <row r="49" spans="1:6" x14ac:dyDescent="0.25">
      <c r="A49" s="16">
        <v>356696088362335</v>
      </c>
      <c r="B49" t="s">
        <v>262</v>
      </c>
      <c r="C49" t="s">
        <v>131</v>
      </c>
      <c r="D49">
        <v>0</v>
      </c>
      <c r="E49">
        <v>166</v>
      </c>
      <c r="F49">
        <v>44</v>
      </c>
    </row>
    <row r="50" spans="1:6" x14ac:dyDescent="0.25">
      <c r="A50" s="16">
        <v>356697083426380</v>
      </c>
      <c r="B50" t="s">
        <v>262</v>
      </c>
      <c r="C50" t="s">
        <v>131</v>
      </c>
      <c r="D50">
        <v>0</v>
      </c>
      <c r="E50">
        <v>153</v>
      </c>
      <c r="F50">
        <v>78</v>
      </c>
    </row>
    <row r="51" spans="1:6" x14ac:dyDescent="0.25">
      <c r="A51" s="16">
        <v>359173076297417</v>
      </c>
      <c r="B51" t="s">
        <v>262</v>
      </c>
      <c r="C51" t="s">
        <v>131</v>
      </c>
      <c r="D51">
        <v>0</v>
      </c>
      <c r="E51">
        <v>117</v>
      </c>
      <c r="F51">
        <v>70</v>
      </c>
    </row>
    <row r="52" spans="1:6" x14ac:dyDescent="0.25">
      <c r="A52" s="16">
        <v>359175072955427</v>
      </c>
      <c r="B52" t="s">
        <v>262</v>
      </c>
      <c r="C52" t="s">
        <v>131</v>
      </c>
      <c r="D52">
        <v>0</v>
      </c>
      <c r="E52">
        <v>372</v>
      </c>
      <c r="F52">
        <v>299</v>
      </c>
    </row>
    <row r="53" spans="1:6" x14ac:dyDescent="0.25">
      <c r="A53" s="16">
        <v>359176071927003</v>
      </c>
      <c r="B53" t="s">
        <v>262</v>
      </c>
      <c r="C53" t="s">
        <v>131</v>
      </c>
      <c r="D53">
        <v>0</v>
      </c>
      <c r="E53">
        <v>182</v>
      </c>
      <c r="F53">
        <v>57</v>
      </c>
    </row>
    <row r="54" spans="1:6" x14ac:dyDescent="0.25">
      <c r="A54" s="16">
        <v>359177070907483</v>
      </c>
      <c r="B54" t="s">
        <v>262</v>
      </c>
      <c r="C54" t="s">
        <v>131</v>
      </c>
      <c r="D54">
        <v>0</v>
      </c>
      <c r="E54">
        <v>168</v>
      </c>
      <c r="F54">
        <v>47</v>
      </c>
    </row>
    <row r="55" spans="1:6" x14ac:dyDescent="0.25">
      <c r="A55" s="16">
        <v>359178074701385</v>
      </c>
      <c r="B55" t="s">
        <v>262</v>
      </c>
      <c r="C55" t="s">
        <v>131</v>
      </c>
      <c r="D55">
        <v>0</v>
      </c>
      <c r="E55">
        <v>348</v>
      </c>
      <c r="F55">
        <v>67</v>
      </c>
    </row>
    <row r="56" spans="1:6" x14ac:dyDescent="0.25">
      <c r="A56" s="16">
        <v>359179073673351</v>
      </c>
      <c r="B56" t="s">
        <v>262</v>
      </c>
      <c r="C56" t="s">
        <v>131</v>
      </c>
      <c r="D56">
        <v>0</v>
      </c>
      <c r="E56">
        <v>106</v>
      </c>
      <c r="F56">
        <v>50</v>
      </c>
    </row>
    <row r="57" spans="1:6" x14ac:dyDescent="0.25">
      <c r="A57" s="16">
        <v>359180074086981</v>
      </c>
      <c r="B57" t="s">
        <v>262</v>
      </c>
      <c r="C57" t="s">
        <v>131</v>
      </c>
      <c r="D57">
        <v>0</v>
      </c>
      <c r="E57">
        <v>174</v>
      </c>
      <c r="F57">
        <v>67</v>
      </c>
    </row>
    <row r="58" spans="1:6" x14ac:dyDescent="0.25">
      <c r="A58" s="16">
        <v>359468084139498</v>
      </c>
      <c r="B58" t="s">
        <v>262</v>
      </c>
      <c r="C58" t="s">
        <v>131</v>
      </c>
      <c r="D58">
        <v>0</v>
      </c>
      <c r="E58">
        <v>154</v>
      </c>
      <c r="F58">
        <v>33</v>
      </c>
    </row>
    <row r="59" spans="1:6" x14ac:dyDescent="0.25">
      <c r="A59" s="16">
        <v>359472083323665</v>
      </c>
      <c r="B59" t="s">
        <v>262</v>
      </c>
      <c r="C59" t="s">
        <v>131</v>
      </c>
      <c r="D59">
        <v>0</v>
      </c>
      <c r="E59">
        <v>148</v>
      </c>
      <c r="F59">
        <v>120</v>
      </c>
    </row>
    <row r="60" spans="1:6" x14ac:dyDescent="0.25">
      <c r="A60" s="16">
        <v>359476082102236</v>
      </c>
      <c r="B60" t="s">
        <v>262</v>
      </c>
      <c r="C60" t="s">
        <v>131</v>
      </c>
      <c r="D60">
        <v>0</v>
      </c>
      <c r="E60">
        <v>265</v>
      </c>
      <c r="F60">
        <v>197</v>
      </c>
    </row>
    <row r="61" spans="1:6" x14ac:dyDescent="0.25">
      <c r="A61" s="16">
        <v>352999096005894</v>
      </c>
      <c r="B61" t="s">
        <v>263</v>
      </c>
      <c r="C61" t="s">
        <v>131</v>
      </c>
      <c r="D61">
        <v>43</v>
      </c>
      <c r="E61">
        <v>52</v>
      </c>
      <c r="F61">
        <v>56</v>
      </c>
    </row>
    <row r="62" spans="1:6" x14ac:dyDescent="0.25">
      <c r="A62" s="16">
        <v>352999099660828</v>
      </c>
      <c r="B62" t="s">
        <v>263</v>
      </c>
      <c r="C62" t="s">
        <v>131</v>
      </c>
      <c r="D62">
        <v>130</v>
      </c>
      <c r="E62">
        <v>10</v>
      </c>
      <c r="F62">
        <v>19</v>
      </c>
    </row>
    <row r="63" spans="1:6" x14ac:dyDescent="0.25">
      <c r="A63" s="16">
        <v>353001096151148</v>
      </c>
      <c r="B63" t="s">
        <v>263</v>
      </c>
      <c r="C63" t="s">
        <v>136</v>
      </c>
      <c r="D63">
        <v>9</v>
      </c>
      <c r="E63">
        <v>2</v>
      </c>
      <c r="F63">
        <v>8</v>
      </c>
    </row>
    <row r="64" spans="1:6" x14ac:dyDescent="0.25">
      <c r="A64" s="16">
        <v>353001098895288</v>
      </c>
      <c r="B64" t="s">
        <v>263</v>
      </c>
      <c r="C64" t="s">
        <v>131</v>
      </c>
      <c r="D64">
        <v>81</v>
      </c>
      <c r="E64">
        <v>10</v>
      </c>
      <c r="F64">
        <v>27</v>
      </c>
    </row>
    <row r="65" spans="1:6" x14ac:dyDescent="0.25">
      <c r="A65" s="16">
        <v>353001099098262</v>
      </c>
      <c r="B65" t="s">
        <v>263</v>
      </c>
      <c r="C65" t="s">
        <v>131</v>
      </c>
      <c r="D65">
        <v>20</v>
      </c>
      <c r="E65">
        <v>3</v>
      </c>
      <c r="F65">
        <v>14</v>
      </c>
    </row>
    <row r="66" spans="1:6" x14ac:dyDescent="0.25">
      <c r="A66" s="16">
        <v>353002096090724</v>
      </c>
      <c r="B66" t="s">
        <v>263</v>
      </c>
      <c r="C66" t="s">
        <v>136</v>
      </c>
      <c r="D66">
        <v>15</v>
      </c>
      <c r="E66">
        <v>4</v>
      </c>
      <c r="F66">
        <v>6</v>
      </c>
    </row>
    <row r="67" spans="1:6" x14ac:dyDescent="0.25">
      <c r="A67" s="16">
        <v>353002096217681</v>
      </c>
      <c r="B67" t="s">
        <v>263</v>
      </c>
      <c r="C67" t="s">
        <v>131</v>
      </c>
      <c r="D67">
        <v>61</v>
      </c>
      <c r="E67">
        <v>1</v>
      </c>
      <c r="F67">
        <v>9</v>
      </c>
    </row>
    <row r="68" spans="1:6" x14ac:dyDescent="0.25">
      <c r="A68" s="16">
        <v>353002096456636</v>
      </c>
      <c r="B68" t="s">
        <v>263</v>
      </c>
      <c r="C68" t="s">
        <v>131</v>
      </c>
      <c r="D68">
        <v>201</v>
      </c>
      <c r="E68">
        <v>198</v>
      </c>
      <c r="F68">
        <v>48</v>
      </c>
    </row>
    <row r="69" spans="1:6" x14ac:dyDescent="0.25">
      <c r="A69" s="16">
        <v>354889090183938</v>
      </c>
      <c r="B69" t="s">
        <v>263</v>
      </c>
      <c r="C69" t="s">
        <v>136</v>
      </c>
      <c r="D69">
        <v>5</v>
      </c>
      <c r="E69">
        <v>7</v>
      </c>
      <c r="F69">
        <v>5</v>
      </c>
    </row>
    <row r="70" spans="1:6" x14ac:dyDescent="0.25">
      <c r="A70" s="16">
        <v>354889090796283</v>
      </c>
      <c r="B70" t="s">
        <v>263</v>
      </c>
      <c r="C70" t="s">
        <v>131</v>
      </c>
      <c r="D70">
        <v>66</v>
      </c>
      <c r="E70">
        <v>14</v>
      </c>
      <c r="F70">
        <v>1</v>
      </c>
    </row>
    <row r="71" spans="1:6" x14ac:dyDescent="0.25">
      <c r="A71" s="16">
        <v>354891091624233</v>
      </c>
      <c r="B71" t="s">
        <v>263</v>
      </c>
      <c r="C71" t="s">
        <v>131</v>
      </c>
      <c r="D71">
        <v>34</v>
      </c>
      <c r="E71">
        <v>8</v>
      </c>
      <c r="F71">
        <v>3</v>
      </c>
    </row>
    <row r="72" spans="1:6" x14ac:dyDescent="0.25">
      <c r="A72" s="16">
        <v>354891097926335</v>
      </c>
      <c r="B72" t="s">
        <v>263</v>
      </c>
      <c r="C72" t="s">
        <v>136</v>
      </c>
      <c r="D72">
        <v>13</v>
      </c>
      <c r="E72">
        <v>3</v>
      </c>
      <c r="F72">
        <v>2</v>
      </c>
    </row>
    <row r="73" spans="1:6" x14ac:dyDescent="0.25">
      <c r="A73" s="16">
        <v>354892091404618</v>
      </c>
      <c r="B73" t="s">
        <v>263</v>
      </c>
      <c r="C73" t="s">
        <v>131</v>
      </c>
      <c r="D73">
        <v>96</v>
      </c>
      <c r="E73">
        <v>37</v>
      </c>
      <c r="F73">
        <v>52</v>
      </c>
    </row>
    <row r="74" spans="1:6" x14ac:dyDescent="0.25">
      <c r="A74" s="16">
        <v>354892091636045</v>
      </c>
      <c r="B74" t="s">
        <v>263</v>
      </c>
      <c r="C74" t="s">
        <v>131</v>
      </c>
      <c r="D74">
        <v>71</v>
      </c>
      <c r="E74">
        <v>11</v>
      </c>
      <c r="F74">
        <v>8</v>
      </c>
    </row>
    <row r="75" spans="1:6" x14ac:dyDescent="0.25">
      <c r="A75" s="16">
        <v>354892093411157</v>
      </c>
      <c r="B75" t="s">
        <v>263</v>
      </c>
      <c r="C75" t="s">
        <v>131</v>
      </c>
      <c r="D75">
        <v>41</v>
      </c>
      <c r="E75">
        <v>9</v>
      </c>
      <c r="F75">
        <v>5</v>
      </c>
    </row>
    <row r="76" spans="1:6" x14ac:dyDescent="0.25">
      <c r="A76" s="16">
        <v>354893091510206</v>
      </c>
      <c r="B76" t="s">
        <v>263</v>
      </c>
      <c r="C76" t="s">
        <v>131</v>
      </c>
      <c r="D76">
        <v>45</v>
      </c>
      <c r="E76">
        <v>1</v>
      </c>
      <c r="F76">
        <v>1</v>
      </c>
    </row>
    <row r="77" spans="1:6" x14ac:dyDescent="0.25">
      <c r="A77" s="16">
        <v>354894090156769</v>
      </c>
      <c r="B77" t="s">
        <v>263</v>
      </c>
      <c r="C77" t="s">
        <v>131</v>
      </c>
      <c r="D77">
        <v>25</v>
      </c>
      <c r="E77">
        <v>0</v>
      </c>
      <c r="F77">
        <v>13</v>
      </c>
    </row>
    <row r="78" spans="1:6" x14ac:dyDescent="0.25">
      <c r="A78" s="16">
        <v>354894091510071</v>
      </c>
      <c r="B78" t="s">
        <v>263</v>
      </c>
      <c r="C78" t="s">
        <v>131</v>
      </c>
      <c r="D78">
        <v>71</v>
      </c>
      <c r="E78">
        <v>44</v>
      </c>
      <c r="F78">
        <v>103</v>
      </c>
    </row>
    <row r="79" spans="1:6" x14ac:dyDescent="0.25">
      <c r="A79" s="16">
        <v>354894092541042</v>
      </c>
      <c r="B79" t="s">
        <v>263</v>
      </c>
      <c r="C79" t="s">
        <v>131</v>
      </c>
      <c r="D79">
        <v>18</v>
      </c>
      <c r="E79">
        <v>2</v>
      </c>
      <c r="F79">
        <v>8</v>
      </c>
    </row>
    <row r="80" spans="1:6" x14ac:dyDescent="0.25">
      <c r="A80" s="16">
        <v>354896091553522</v>
      </c>
      <c r="B80" t="s">
        <v>263</v>
      </c>
      <c r="C80" t="s">
        <v>131</v>
      </c>
      <c r="D80">
        <v>49</v>
      </c>
      <c r="E80">
        <v>7</v>
      </c>
      <c r="F80">
        <v>5</v>
      </c>
    </row>
    <row r="81" spans="1:6" x14ac:dyDescent="0.25">
      <c r="A81" s="16">
        <v>352979092073617</v>
      </c>
      <c r="B81" t="s">
        <v>264</v>
      </c>
      <c r="C81" t="s">
        <v>131</v>
      </c>
      <c r="D81">
        <v>0</v>
      </c>
      <c r="E81">
        <v>40</v>
      </c>
      <c r="F81">
        <v>16</v>
      </c>
    </row>
    <row r="82" spans="1:6" x14ac:dyDescent="0.25">
      <c r="A82" s="16">
        <v>353009094903089</v>
      </c>
      <c r="B82" t="s">
        <v>264</v>
      </c>
      <c r="C82" t="s">
        <v>131</v>
      </c>
      <c r="D82">
        <v>0</v>
      </c>
      <c r="E82">
        <v>31</v>
      </c>
      <c r="F82">
        <v>9</v>
      </c>
    </row>
    <row r="83" spans="1:6" x14ac:dyDescent="0.25">
      <c r="A83" s="16">
        <v>353010091762239</v>
      </c>
      <c r="B83" t="s">
        <v>264</v>
      </c>
      <c r="C83" t="s">
        <v>131</v>
      </c>
      <c r="D83">
        <v>0</v>
      </c>
      <c r="E83">
        <v>52</v>
      </c>
      <c r="F83">
        <v>22</v>
      </c>
    </row>
    <row r="84" spans="1:6" x14ac:dyDescent="0.25">
      <c r="A84" s="16">
        <v>356712086586088</v>
      </c>
      <c r="B84" t="s">
        <v>264</v>
      </c>
      <c r="C84" t="s">
        <v>131</v>
      </c>
      <c r="D84">
        <v>0</v>
      </c>
      <c r="E84">
        <v>71</v>
      </c>
      <c r="F84">
        <v>90</v>
      </c>
    </row>
    <row r="85" spans="1:6" x14ac:dyDescent="0.25">
      <c r="A85" s="16">
        <v>356715087934124</v>
      </c>
      <c r="B85" t="s">
        <v>264</v>
      </c>
      <c r="C85" t="s">
        <v>131</v>
      </c>
      <c r="D85">
        <v>0</v>
      </c>
      <c r="E85">
        <v>44</v>
      </c>
      <c r="F85">
        <v>51</v>
      </c>
    </row>
    <row r="86" spans="1:6" x14ac:dyDescent="0.25">
      <c r="A86" s="16">
        <v>353009098303914</v>
      </c>
      <c r="B86" t="s">
        <v>247</v>
      </c>
      <c r="C86" t="s">
        <v>131</v>
      </c>
      <c r="D86">
        <v>19</v>
      </c>
      <c r="E86">
        <v>4</v>
      </c>
      <c r="F86">
        <v>65</v>
      </c>
    </row>
    <row r="87" spans="1:6" x14ac:dyDescent="0.25">
      <c r="A87" s="16">
        <v>356110092792156</v>
      </c>
      <c r="B87" t="s">
        <v>247</v>
      </c>
      <c r="C87" t="s">
        <v>131</v>
      </c>
      <c r="D87">
        <v>33</v>
      </c>
      <c r="E87">
        <v>3</v>
      </c>
      <c r="F87">
        <v>12</v>
      </c>
    </row>
    <row r="88" spans="1:6" x14ac:dyDescent="0.25">
      <c r="A88" s="16">
        <v>356117094143452</v>
      </c>
      <c r="B88" t="s">
        <v>247</v>
      </c>
      <c r="C88" t="s">
        <v>135</v>
      </c>
      <c r="D88">
        <v>10</v>
      </c>
      <c r="E88">
        <v>4</v>
      </c>
      <c r="F88">
        <v>44</v>
      </c>
    </row>
    <row r="89" spans="1:6" x14ac:dyDescent="0.25">
      <c r="A89" s="16">
        <v>356118090113069</v>
      </c>
      <c r="B89" t="s">
        <v>247</v>
      </c>
      <c r="C89" t="s">
        <v>135</v>
      </c>
      <c r="D89">
        <v>13</v>
      </c>
      <c r="E89">
        <v>4</v>
      </c>
      <c r="F89">
        <v>41</v>
      </c>
    </row>
    <row r="90" spans="1:6" x14ac:dyDescent="0.25">
      <c r="A90" s="16">
        <v>358692091243636</v>
      </c>
      <c r="B90" t="s">
        <v>247</v>
      </c>
      <c r="C90" t="s">
        <v>135</v>
      </c>
      <c r="D90">
        <v>25</v>
      </c>
      <c r="E90">
        <v>9</v>
      </c>
      <c r="F90">
        <v>26</v>
      </c>
    </row>
    <row r="91" spans="1:6" x14ac:dyDescent="0.25">
      <c r="A91" s="16">
        <v>354889092766656</v>
      </c>
      <c r="B91" t="s">
        <v>246</v>
      </c>
      <c r="C91" t="s">
        <v>133</v>
      </c>
      <c r="D91">
        <v>2</v>
      </c>
      <c r="E91">
        <v>0</v>
      </c>
      <c r="F91">
        <v>7</v>
      </c>
    </row>
    <row r="92" spans="1:6" x14ac:dyDescent="0.25">
      <c r="A92" s="16">
        <v>354890090851326</v>
      </c>
      <c r="B92" t="s">
        <v>246</v>
      </c>
      <c r="C92" t="s">
        <v>131</v>
      </c>
      <c r="D92">
        <v>16</v>
      </c>
      <c r="E92">
        <v>1</v>
      </c>
      <c r="F92">
        <v>10</v>
      </c>
    </row>
    <row r="93" spans="1:6" x14ac:dyDescent="0.25">
      <c r="A93" s="16">
        <v>354894092176708</v>
      </c>
      <c r="B93" t="s">
        <v>246</v>
      </c>
      <c r="C93" t="s">
        <v>135</v>
      </c>
      <c r="D93">
        <v>12</v>
      </c>
      <c r="E93">
        <v>11</v>
      </c>
      <c r="F93">
        <v>10</v>
      </c>
    </row>
    <row r="94" spans="1:6" x14ac:dyDescent="0.25">
      <c r="A94" s="16">
        <v>354896098573937</v>
      </c>
      <c r="B94" t="s">
        <v>246</v>
      </c>
      <c r="C94" t="s">
        <v>136</v>
      </c>
      <c r="D94">
        <v>6</v>
      </c>
      <c r="E94">
        <v>6</v>
      </c>
      <c r="F94">
        <v>5</v>
      </c>
    </row>
    <row r="95" spans="1:6" x14ac:dyDescent="0.25">
      <c r="A95" s="16">
        <v>354897099282908</v>
      </c>
      <c r="B95" t="s">
        <v>246</v>
      </c>
      <c r="C95" t="s">
        <v>136</v>
      </c>
      <c r="D95">
        <v>12</v>
      </c>
      <c r="E95">
        <v>4</v>
      </c>
      <c r="F95">
        <v>2</v>
      </c>
    </row>
    <row r="96" spans="1:6" x14ac:dyDescent="0.25">
      <c r="A96" s="16">
        <v>356698083011941</v>
      </c>
      <c r="B96" t="s">
        <v>246</v>
      </c>
      <c r="C96" t="s">
        <v>131</v>
      </c>
      <c r="D96">
        <v>21</v>
      </c>
      <c r="E96">
        <v>1</v>
      </c>
      <c r="F96">
        <v>7</v>
      </c>
    </row>
    <row r="97" spans="1:6" x14ac:dyDescent="0.25">
      <c r="A97" s="16">
        <v>356701080550919</v>
      </c>
      <c r="B97" t="s">
        <v>246</v>
      </c>
      <c r="C97" t="s">
        <v>135</v>
      </c>
      <c r="D97">
        <v>7</v>
      </c>
      <c r="E97">
        <v>1</v>
      </c>
      <c r="F97">
        <v>31</v>
      </c>
    </row>
    <row r="98" spans="1:6" x14ac:dyDescent="0.25">
      <c r="A98" s="16">
        <v>356704082565323</v>
      </c>
      <c r="B98" t="s">
        <v>246</v>
      </c>
      <c r="C98" t="s">
        <v>136</v>
      </c>
      <c r="D98">
        <v>13</v>
      </c>
      <c r="E98">
        <v>1</v>
      </c>
      <c r="F98">
        <v>2</v>
      </c>
    </row>
    <row r="99" spans="1:6" x14ac:dyDescent="0.25">
      <c r="A99" s="16">
        <v>356704088467409</v>
      </c>
      <c r="B99" t="s">
        <v>246</v>
      </c>
      <c r="C99" t="s">
        <v>133</v>
      </c>
      <c r="D99">
        <v>4</v>
      </c>
      <c r="E99">
        <v>1</v>
      </c>
      <c r="F99">
        <v>4</v>
      </c>
    </row>
    <row r="100" spans="1:6" x14ac:dyDescent="0.25">
      <c r="A100" s="16">
        <v>356707083847319</v>
      </c>
      <c r="B100" t="s">
        <v>246</v>
      </c>
      <c r="C100" t="s">
        <v>131</v>
      </c>
      <c r="D100">
        <v>6</v>
      </c>
      <c r="E100">
        <v>0</v>
      </c>
      <c r="F100">
        <v>50</v>
      </c>
    </row>
    <row r="101" spans="1:6" x14ac:dyDescent="0.25">
      <c r="A101" s="16">
        <v>352979094541165</v>
      </c>
      <c r="B101" t="s">
        <v>248</v>
      </c>
      <c r="C101" t="s">
        <v>135</v>
      </c>
      <c r="D101">
        <v>3</v>
      </c>
      <c r="E101">
        <v>8</v>
      </c>
      <c r="F101">
        <v>12</v>
      </c>
    </row>
    <row r="102" spans="1:6" x14ac:dyDescent="0.25">
      <c r="A102" s="16">
        <v>352979096041370</v>
      </c>
      <c r="B102" t="s">
        <v>248</v>
      </c>
      <c r="C102" t="s">
        <v>135</v>
      </c>
      <c r="D102">
        <v>2</v>
      </c>
      <c r="E102">
        <v>5</v>
      </c>
      <c r="F102">
        <v>27</v>
      </c>
    </row>
    <row r="103" spans="1:6" x14ac:dyDescent="0.25">
      <c r="A103" s="16">
        <v>352980090844637</v>
      </c>
      <c r="B103" t="s">
        <v>248</v>
      </c>
      <c r="C103" t="s">
        <v>135</v>
      </c>
      <c r="D103">
        <v>8</v>
      </c>
      <c r="E103">
        <v>11</v>
      </c>
      <c r="F103">
        <v>9</v>
      </c>
    </row>
    <row r="104" spans="1:6" x14ac:dyDescent="0.25">
      <c r="A104" s="16">
        <v>352981098354710</v>
      </c>
      <c r="B104" t="s">
        <v>248</v>
      </c>
      <c r="C104" t="s">
        <v>131</v>
      </c>
      <c r="D104">
        <v>4</v>
      </c>
      <c r="E104">
        <v>5</v>
      </c>
      <c r="F104">
        <v>22</v>
      </c>
    </row>
    <row r="105" spans="1:6" x14ac:dyDescent="0.25">
      <c r="A105" s="16">
        <v>352982097956174</v>
      </c>
      <c r="B105" t="s">
        <v>248</v>
      </c>
      <c r="C105" t="s">
        <v>131</v>
      </c>
      <c r="D105">
        <v>3</v>
      </c>
      <c r="E105">
        <v>0</v>
      </c>
      <c r="F105">
        <v>5</v>
      </c>
    </row>
    <row r="106" spans="1:6" x14ac:dyDescent="0.25">
      <c r="A106" s="16">
        <v>352983090606808</v>
      </c>
      <c r="B106" t="s">
        <v>248</v>
      </c>
      <c r="C106" t="s">
        <v>131</v>
      </c>
      <c r="D106">
        <v>2</v>
      </c>
      <c r="E106">
        <v>9</v>
      </c>
      <c r="F106">
        <v>14</v>
      </c>
    </row>
    <row r="107" spans="1:6" x14ac:dyDescent="0.25">
      <c r="A107" s="16">
        <v>352983097821814</v>
      </c>
      <c r="B107" t="s">
        <v>248</v>
      </c>
      <c r="C107" t="s">
        <v>131</v>
      </c>
      <c r="D107">
        <v>1</v>
      </c>
      <c r="E107">
        <v>12</v>
      </c>
      <c r="F107">
        <v>2</v>
      </c>
    </row>
    <row r="108" spans="1:6" x14ac:dyDescent="0.25">
      <c r="A108" s="16">
        <v>353013093681217</v>
      </c>
      <c r="B108" t="s">
        <v>248</v>
      </c>
      <c r="C108" t="s">
        <v>131</v>
      </c>
      <c r="D108">
        <v>8</v>
      </c>
      <c r="E108">
        <v>6</v>
      </c>
      <c r="F108">
        <v>13</v>
      </c>
    </row>
    <row r="109" spans="1:6" x14ac:dyDescent="0.25">
      <c r="A109" s="16">
        <v>353013094656630</v>
      </c>
      <c r="B109" t="s">
        <v>248</v>
      </c>
      <c r="C109" t="s">
        <v>131</v>
      </c>
      <c r="D109">
        <v>4</v>
      </c>
      <c r="E109">
        <v>10</v>
      </c>
      <c r="F109">
        <v>23</v>
      </c>
    </row>
    <row r="110" spans="1:6" x14ac:dyDescent="0.25">
      <c r="A110" s="16">
        <v>353013094763691</v>
      </c>
      <c r="B110" t="s">
        <v>248</v>
      </c>
      <c r="C110" t="s">
        <v>135</v>
      </c>
      <c r="D110">
        <v>6</v>
      </c>
      <c r="E110">
        <v>9</v>
      </c>
      <c r="F110">
        <v>31</v>
      </c>
    </row>
    <row r="111" spans="1:6" x14ac:dyDescent="0.25">
      <c r="A111" s="16">
        <v>356114092795094</v>
      </c>
      <c r="B111" t="s">
        <v>248</v>
      </c>
      <c r="C111" t="s">
        <v>131</v>
      </c>
      <c r="D111">
        <v>6</v>
      </c>
      <c r="E111">
        <v>9</v>
      </c>
      <c r="F111">
        <v>6</v>
      </c>
    </row>
    <row r="112" spans="1:6" x14ac:dyDescent="0.25">
      <c r="A112" s="16">
        <v>356708081011262</v>
      </c>
      <c r="B112" t="s">
        <v>248</v>
      </c>
      <c r="C112" t="s">
        <v>135</v>
      </c>
      <c r="D112">
        <v>15</v>
      </c>
      <c r="E112">
        <v>7</v>
      </c>
      <c r="F112">
        <v>15</v>
      </c>
    </row>
    <row r="113" spans="1:6" x14ac:dyDescent="0.25">
      <c r="A113" s="16">
        <v>356708084084779</v>
      </c>
      <c r="B113" t="s">
        <v>248</v>
      </c>
      <c r="C113" t="s">
        <v>135</v>
      </c>
      <c r="D113">
        <v>5</v>
      </c>
      <c r="E113">
        <v>6</v>
      </c>
      <c r="F113">
        <v>28</v>
      </c>
    </row>
    <row r="114" spans="1:6" x14ac:dyDescent="0.25">
      <c r="A114" s="16">
        <v>356710081323960</v>
      </c>
      <c r="B114" t="s">
        <v>248</v>
      </c>
      <c r="C114" t="s">
        <v>135</v>
      </c>
      <c r="D114">
        <v>3</v>
      </c>
      <c r="E114">
        <v>12</v>
      </c>
      <c r="F114">
        <v>25</v>
      </c>
    </row>
    <row r="115" spans="1:6" x14ac:dyDescent="0.25">
      <c r="A115" s="16">
        <v>356712080621055</v>
      </c>
      <c r="B115" t="s">
        <v>248</v>
      </c>
      <c r="C115" t="s">
        <v>131</v>
      </c>
      <c r="D115">
        <v>6</v>
      </c>
      <c r="E115">
        <v>12</v>
      </c>
      <c r="F115">
        <v>30</v>
      </c>
    </row>
    <row r="116" spans="1:6" x14ac:dyDescent="0.25">
      <c r="A116" s="16">
        <v>356712081299604</v>
      </c>
      <c r="B116" t="s">
        <v>248</v>
      </c>
      <c r="C116" t="s">
        <v>131</v>
      </c>
      <c r="D116">
        <v>4</v>
      </c>
      <c r="E116">
        <v>8</v>
      </c>
      <c r="F116">
        <v>13</v>
      </c>
    </row>
    <row r="117" spans="1:6" x14ac:dyDescent="0.25">
      <c r="A117" s="16">
        <v>356712083664243</v>
      </c>
      <c r="B117" t="s">
        <v>248</v>
      </c>
      <c r="C117" t="s">
        <v>135</v>
      </c>
      <c r="D117">
        <v>8</v>
      </c>
      <c r="E117">
        <v>8</v>
      </c>
      <c r="F117">
        <v>8</v>
      </c>
    </row>
    <row r="118" spans="1:6" x14ac:dyDescent="0.25">
      <c r="A118" s="16">
        <v>356713084033453</v>
      </c>
      <c r="B118" t="s">
        <v>248</v>
      </c>
      <c r="C118" t="s">
        <v>136</v>
      </c>
      <c r="D118">
        <v>0</v>
      </c>
      <c r="E118">
        <v>3</v>
      </c>
      <c r="F118">
        <v>5</v>
      </c>
    </row>
    <row r="119" spans="1:6" x14ac:dyDescent="0.25">
      <c r="A119" s="16">
        <v>356715080744942</v>
      </c>
      <c r="B119" t="s">
        <v>248</v>
      </c>
      <c r="C119" t="s">
        <v>131</v>
      </c>
      <c r="D119">
        <v>82</v>
      </c>
      <c r="E119">
        <v>33</v>
      </c>
      <c r="F119">
        <v>59</v>
      </c>
    </row>
    <row r="120" spans="1:6" x14ac:dyDescent="0.25">
      <c r="A120" s="16">
        <v>356717083048156</v>
      </c>
      <c r="B120" t="s">
        <v>248</v>
      </c>
      <c r="C120" t="s">
        <v>135</v>
      </c>
      <c r="D120">
        <v>2</v>
      </c>
      <c r="E120">
        <v>6</v>
      </c>
      <c r="F120">
        <v>14</v>
      </c>
    </row>
    <row r="121" spans="1:6" x14ac:dyDescent="0.25">
      <c r="A121" s="16">
        <v>353054098371917</v>
      </c>
      <c r="B121" t="s">
        <v>241</v>
      </c>
      <c r="C121" t="s">
        <v>131</v>
      </c>
      <c r="D121">
        <v>2</v>
      </c>
      <c r="E121">
        <v>0</v>
      </c>
      <c r="F121">
        <v>34</v>
      </c>
    </row>
    <row r="122" spans="1:6" x14ac:dyDescent="0.25">
      <c r="A122" s="16">
        <v>354839095556513</v>
      </c>
      <c r="B122" t="s">
        <v>241</v>
      </c>
      <c r="C122" t="s">
        <v>135</v>
      </c>
      <c r="D122">
        <v>12</v>
      </c>
      <c r="E122">
        <v>1</v>
      </c>
      <c r="F122">
        <v>70</v>
      </c>
    </row>
    <row r="123" spans="1:6" x14ac:dyDescent="0.25">
      <c r="A123" s="16">
        <v>354841093144383</v>
      </c>
      <c r="B123" t="s">
        <v>241</v>
      </c>
      <c r="C123" t="s">
        <v>135</v>
      </c>
      <c r="D123">
        <v>1</v>
      </c>
      <c r="E123">
        <v>5</v>
      </c>
      <c r="F123">
        <v>43</v>
      </c>
    </row>
    <row r="124" spans="1:6" x14ac:dyDescent="0.25">
      <c r="A124" s="16">
        <v>356723089072075</v>
      </c>
      <c r="B124" t="s">
        <v>241</v>
      </c>
      <c r="C124" t="s">
        <v>131</v>
      </c>
      <c r="D124">
        <v>57</v>
      </c>
      <c r="E124">
        <v>0</v>
      </c>
      <c r="F124">
        <v>21</v>
      </c>
    </row>
    <row r="125" spans="1:6" x14ac:dyDescent="0.25">
      <c r="A125" s="16">
        <v>356725084651068</v>
      </c>
      <c r="B125" t="s">
        <v>241</v>
      </c>
      <c r="C125" t="s">
        <v>135</v>
      </c>
      <c r="D125">
        <v>68</v>
      </c>
      <c r="E125">
        <v>0</v>
      </c>
      <c r="F125">
        <v>20</v>
      </c>
    </row>
    <row r="126" spans="1:6" x14ac:dyDescent="0.25">
      <c r="A126" s="16">
        <v>353050098718545</v>
      </c>
      <c r="B126" t="s">
        <v>249</v>
      </c>
      <c r="C126" t="s">
        <v>135</v>
      </c>
      <c r="D126">
        <v>9</v>
      </c>
      <c r="E126">
        <v>1</v>
      </c>
      <c r="F126">
        <v>23</v>
      </c>
    </row>
    <row r="127" spans="1:6" x14ac:dyDescent="0.25">
      <c r="A127" s="16">
        <v>353056099110269</v>
      </c>
      <c r="B127" t="s">
        <v>249</v>
      </c>
      <c r="C127" t="s">
        <v>136</v>
      </c>
      <c r="D127">
        <v>4</v>
      </c>
      <c r="E127">
        <v>0</v>
      </c>
      <c r="F127">
        <v>19</v>
      </c>
    </row>
    <row r="128" spans="1:6" x14ac:dyDescent="0.25">
      <c r="A128" s="16">
        <v>353057098925590</v>
      </c>
      <c r="B128" t="s">
        <v>249</v>
      </c>
      <c r="C128" t="s">
        <v>131</v>
      </c>
      <c r="D128">
        <v>6</v>
      </c>
      <c r="E128">
        <v>0</v>
      </c>
      <c r="F128">
        <v>25</v>
      </c>
    </row>
    <row r="129" spans="1:6" x14ac:dyDescent="0.25">
      <c r="A129" s="16">
        <v>353057099100623</v>
      </c>
      <c r="B129" t="s">
        <v>249</v>
      </c>
      <c r="C129" t="s">
        <v>135</v>
      </c>
      <c r="D129">
        <v>1</v>
      </c>
      <c r="E129">
        <v>1</v>
      </c>
      <c r="F129">
        <v>18</v>
      </c>
    </row>
    <row r="130" spans="1:6" x14ac:dyDescent="0.25">
      <c r="A130" s="16">
        <v>353058093863562</v>
      </c>
      <c r="B130" t="s">
        <v>249</v>
      </c>
      <c r="C130" t="s">
        <v>135</v>
      </c>
      <c r="D130">
        <v>11</v>
      </c>
      <c r="E130">
        <v>3</v>
      </c>
      <c r="F130">
        <v>31</v>
      </c>
    </row>
    <row r="131" spans="1:6" x14ac:dyDescent="0.25">
      <c r="A131" s="16">
        <v>353058097775051</v>
      </c>
      <c r="B131" t="s">
        <v>249</v>
      </c>
      <c r="C131" t="s">
        <v>131</v>
      </c>
      <c r="D131">
        <v>6</v>
      </c>
      <c r="E131">
        <v>0</v>
      </c>
      <c r="F131">
        <v>22</v>
      </c>
    </row>
    <row r="132" spans="1:6" x14ac:dyDescent="0.25">
      <c r="A132" s="16">
        <v>353058098071054</v>
      </c>
      <c r="B132" t="s">
        <v>249</v>
      </c>
      <c r="C132" t="s">
        <v>131</v>
      </c>
      <c r="D132">
        <v>20</v>
      </c>
      <c r="E132">
        <v>0</v>
      </c>
      <c r="F132">
        <v>26</v>
      </c>
    </row>
    <row r="133" spans="1:6" x14ac:dyDescent="0.25">
      <c r="A133" s="16">
        <v>354839093249780</v>
      </c>
      <c r="B133" t="s">
        <v>249</v>
      </c>
      <c r="C133" t="s">
        <v>135</v>
      </c>
      <c r="D133">
        <v>0</v>
      </c>
      <c r="E133">
        <v>1</v>
      </c>
      <c r="F133">
        <v>75</v>
      </c>
    </row>
    <row r="134" spans="1:6" x14ac:dyDescent="0.25">
      <c r="A134" s="16">
        <v>354842094364145</v>
      </c>
      <c r="B134" t="s">
        <v>249</v>
      </c>
      <c r="C134" t="s">
        <v>131</v>
      </c>
      <c r="D134">
        <v>23</v>
      </c>
      <c r="E134">
        <v>0</v>
      </c>
      <c r="F134">
        <v>40</v>
      </c>
    </row>
    <row r="135" spans="1:6" x14ac:dyDescent="0.25">
      <c r="A135" s="16">
        <v>354843090622726</v>
      </c>
      <c r="B135" t="s">
        <v>249</v>
      </c>
      <c r="C135" t="s">
        <v>131</v>
      </c>
      <c r="D135">
        <v>23</v>
      </c>
      <c r="E135">
        <v>0</v>
      </c>
      <c r="F135">
        <v>21</v>
      </c>
    </row>
    <row r="136" spans="1:6" x14ac:dyDescent="0.25">
      <c r="A136" s="16">
        <v>354844095875715</v>
      </c>
      <c r="B136" t="s">
        <v>249</v>
      </c>
      <c r="C136" t="s">
        <v>135</v>
      </c>
      <c r="D136">
        <v>5</v>
      </c>
      <c r="E136">
        <v>3</v>
      </c>
      <c r="F136">
        <v>25</v>
      </c>
    </row>
    <row r="137" spans="1:6" x14ac:dyDescent="0.25">
      <c r="A137" s="16">
        <v>354845091761122</v>
      </c>
      <c r="B137" t="s">
        <v>249</v>
      </c>
      <c r="C137" t="s">
        <v>131</v>
      </c>
      <c r="D137">
        <v>4</v>
      </c>
      <c r="E137">
        <v>0</v>
      </c>
      <c r="F137">
        <v>37</v>
      </c>
    </row>
    <row r="138" spans="1:6" x14ac:dyDescent="0.25">
      <c r="A138" s="16">
        <v>354848093985665</v>
      </c>
      <c r="B138" t="s">
        <v>249</v>
      </c>
      <c r="C138" t="s">
        <v>133</v>
      </c>
      <c r="D138">
        <v>3</v>
      </c>
      <c r="E138">
        <v>0</v>
      </c>
      <c r="F138">
        <v>10</v>
      </c>
    </row>
    <row r="139" spans="1:6" x14ac:dyDescent="0.25">
      <c r="A139" s="16">
        <v>354856093658646</v>
      </c>
      <c r="B139" t="s">
        <v>249</v>
      </c>
      <c r="C139" t="s">
        <v>135</v>
      </c>
      <c r="D139">
        <v>8</v>
      </c>
      <c r="E139">
        <v>1</v>
      </c>
      <c r="F139">
        <v>16</v>
      </c>
    </row>
    <row r="140" spans="1:6" x14ac:dyDescent="0.25">
      <c r="A140" s="16">
        <v>356719089713759</v>
      </c>
      <c r="B140" t="s">
        <v>249</v>
      </c>
      <c r="C140" t="s">
        <v>131</v>
      </c>
      <c r="D140">
        <v>5</v>
      </c>
      <c r="E140">
        <v>0</v>
      </c>
      <c r="F140">
        <v>57</v>
      </c>
    </row>
    <row r="141" spans="1:6" x14ac:dyDescent="0.25">
      <c r="A141" s="16">
        <v>356721082900110</v>
      </c>
      <c r="B141" t="s">
        <v>249</v>
      </c>
      <c r="C141" t="s">
        <v>131</v>
      </c>
      <c r="D141">
        <v>14</v>
      </c>
      <c r="E141">
        <v>0</v>
      </c>
      <c r="F141">
        <v>19</v>
      </c>
    </row>
    <row r="142" spans="1:6" x14ac:dyDescent="0.25">
      <c r="A142" s="16">
        <v>356721084028712</v>
      </c>
      <c r="B142" t="s">
        <v>249</v>
      </c>
      <c r="C142" t="s">
        <v>136</v>
      </c>
      <c r="D142">
        <v>9</v>
      </c>
      <c r="E142">
        <v>0</v>
      </c>
      <c r="F142">
        <v>15</v>
      </c>
    </row>
    <row r="143" spans="1:6" x14ac:dyDescent="0.25">
      <c r="A143" s="16">
        <v>356723083433034</v>
      </c>
      <c r="B143" t="s">
        <v>249</v>
      </c>
      <c r="C143" t="s">
        <v>131</v>
      </c>
      <c r="D143">
        <v>1</v>
      </c>
      <c r="E143">
        <v>0</v>
      </c>
      <c r="F143">
        <v>20</v>
      </c>
    </row>
    <row r="144" spans="1:6" x14ac:dyDescent="0.25">
      <c r="A144" s="16">
        <v>356723088279077</v>
      </c>
      <c r="B144" t="s">
        <v>249</v>
      </c>
      <c r="C144" t="s">
        <v>135</v>
      </c>
      <c r="D144">
        <v>10</v>
      </c>
      <c r="E144">
        <v>0</v>
      </c>
      <c r="F144">
        <v>10</v>
      </c>
    </row>
    <row r="145" spans="1:6" x14ac:dyDescent="0.25">
      <c r="A145" s="16">
        <v>356725083626434</v>
      </c>
      <c r="B145" t="s">
        <v>249</v>
      </c>
      <c r="C145" t="s">
        <v>131</v>
      </c>
      <c r="D145">
        <v>15</v>
      </c>
      <c r="E145">
        <v>0</v>
      </c>
      <c r="F145">
        <v>18</v>
      </c>
    </row>
    <row r="146" spans="1:6" x14ac:dyDescent="0.25">
      <c r="A146" s="16">
        <v>356725087695971</v>
      </c>
      <c r="B146" t="s">
        <v>249</v>
      </c>
      <c r="C146" t="s">
        <v>133</v>
      </c>
      <c r="D146">
        <v>5</v>
      </c>
      <c r="E146">
        <v>0</v>
      </c>
      <c r="F146">
        <v>9</v>
      </c>
    </row>
    <row r="147" spans="1:6" x14ac:dyDescent="0.25">
      <c r="A147" s="16">
        <v>356726080062938</v>
      </c>
      <c r="B147" t="s">
        <v>249</v>
      </c>
      <c r="C147" t="s">
        <v>131</v>
      </c>
      <c r="D147">
        <v>27</v>
      </c>
      <c r="E147">
        <v>0</v>
      </c>
      <c r="F147">
        <v>19</v>
      </c>
    </row>
    <row r="148" spans="1:6" x14ac:dyDescent="0.25">
      <c r="A148" s="16">
        <v>356727080032731</v>
      </c>
      <c r="B148" t="s">
        <v>249</v>
      </c>
      <c r="C148" t="s">
        <v>131</v>
      </c>
      <c r="D148">
        <v>9</v>
      </c>
      <c r="E148">
        <v>0</v>
      </c>
      <c r="F148">
        <v>13</v>
      </c>
    </row>
    <row r="149" spans="1:6" x14ac:dyDescent="0.25">
      <c r="A149" s="16">
        <v>356727080285107</v>
      </c>
      <c r="B149" t="s">
        <v>249</v>
      </c>
      <c r="C149" t="s">
        <v>131</v>
      </c>
      <c r="D149">
        <v>3</v>
      </c>
      <c r="E149">
        <v>0</v>
      </c>
      <c r="F149">
        <v>23</v>
      </c>
    </row>
    <row r="150" spans="1:6" x14ac:dyDescent="0.25">
      <c r="A150" s="16">
        <v>356727082558238</v>
      </c>
      <c r="B150" t="s">
        <v>249</v>
      </c>
      <c r="C150" t="s">
        <v>135</v>
      </c>
      <c r="D150">
        <v>10</v>
      </c>
      <c r="E150">
        <v>1</v>
      </c>
      <c r="F150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21AD71928AE4684247CE68B1511D2" ma:contentTypeVersion="13" ma:contentTypeDescription="Create a new document." ma:contentTypeScope="" ma:versionID="a014947ddfcc3746e9801104a27adff7">
  <xsd:schema xmlns:xsd="http://www.w3.org/2001/XMLSchema" xmlns:xs="http://www.w3.org/2001/XMLSchema" xmlns:p="http://schemas.microsoft.com/office/2006/metadata/properties" xmlns:ns3="f287813c-6603-483a-b4df-f6506762d1a3" xmlns:ns4="cdb46fcc-52c0-496f-8eeb-1834e56008b4" targetNamespace="http://schemas.microsoft.com/office/2006/metadata/properties" ma:root="true" ma:fieldsID="8427bb3fddfc768869e23b4d10bc0a91" ns3:_="" ns4:_="">
    <xsd:import namespace="f287813c-6603-483a-b4df-f6506762d1a3"/>
    <xsd:import namespace="cdb46fcc-52c0-496f-8eeb-1834e56008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7813c-6603-483a-b4df-f6506762d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46fcc-52c0-496f-8eeb-1834e56008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5F83A-1692-4D35-8ADD-C3FD909A9D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8B9B3-6098-4FB5-96E9-10B3ECAAD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0BC33-EE22-4A99-A1E3-129DCE428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87813c-6603-483a-b4df-f6506762d1a3"/>
    <ds:schemaRef ds:uri="cdb46fcc-52c0-496f-8eeb-1834e5600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GRR Summary</vt:lpstr>
      <vt:lpstr>GRR 117</vt:lpstr>
      <vt:lpstr>GRR 150</vt:lpstr>
      <vt:lpstr>SMART Grade 117</vt:lpstr>
      <vt:lpstr>SMART Grade 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Zhang</dc:creator>
  <cp:lastModifiedBy>Richard Zhang</cp:lastModifiedBy>
  <cp:lastPrinted>2019-11-24T03:57:05Z</cp:lastPrinted>
  <dcterms:created xsi:type="dcterms:W3CDTF">2019-11-06T19:13:30Z</dcterms:created>
  <dcterms:modified xsi:type="dcterms:W3CDTF">2019-11-25T21:10:47Z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0x01010000A21AD71928AE4684247CE68B1511D2</vt:lpwstr>
  </property>
</Properties>
</file>