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F95E017-B92D-475F-81B8-A3CFEA09E62C}" xr6:coauthVersionLast="47" xr6:coauthVersionMax="47" xr10:uidLastSave="{00000000-0000-0000-0000-000000000000}"/>
  <bookViews>
    <workbookView xWindow="-120" yWindow="-120" windowWidth="29040" windowHeight="15840" firstSheet="7" activeTab="15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E36" i="18"/>
  <c r="G35" i="18"/>
  <c r="F35" i="18"/>
  <c r="E33" i="18"/>
  <c r="G32" i="18"/>
  <c r="F32" i="18"/>
  <c r="G31" i="18"/>
  <c r="E30" i="18"/>
  <c r="E27" i="18"/>
  <c r="G24" i="18"/>
  <c r="F24" i="18"/>
  <c r="G23" i="18"/>
  <c r="E22" i="18"/>
  <c r="G21" i="18"/>
  <c r="G20" i="18"/>
  <c r="E19" i="18"/>
  <c r="E16" i="18"/>
  <c r="G15" i="18"/>
  <c r="F15" i="18"/>
  <c r="T12" i="18"/>
  <c r="T11" i="18"/>
  <c r="G11" i="18"/>
  <c r="G36" i="18" s="1"/>
  <c r="F11" i="18"/>
  <c r="F36" i="18" s="1"/>
  <c r="E11" i="18"/>
  <c r="E24" i="18" s="1"/>
  <c r="T10" i="18"/>
  <c r="G10" i="18"/>
  <c r="F10" i="18"/>
  <c r="F23" i="18" s="1"/>
  <c r="E10" i="18"/>
  <c r="T9" i="18"/>
  <c r="G9" i="18"/>
  <c r="F9" i="18"/>
  <c r="E9" i="18"/>
  <c r="E34" i="18" s="1"/>
  <c r="T8" i="18"/>
  <c r="G8" i="18"/>
  <c r="G33" i="18" s="1"/>
  <c r="F8" i="18"/>
  <c r="F33" i="18" s="1"/>
  <c r="E8" i="18"/>
  <c r="E21" i="18" s="1"/>
  <c r="T7" i="18"/>
  <c r="G7" i="18"/>
  <c r="F7" i="18"/>
  <c r="F20" i="18" s="1"/>
  <c r="E7" i="18"/>
  <c r="T6" i="18"/>
  <c r="G6" i="18"/>
  <c r="G19" i="18" s="1"/>
  <c r="F6" i="18"/>
  <c r="E6" i="18"/>
  <c r="E31" i="18" s="1"/>
  <c r="T5" i="18"/>
  <c r="G5" i="18"/>
  <c r="G30" i="18" s="1"/>
  <c r="F5" i="18"/>
  <c r="F30" i="18" s="1"/>
  <c r="E5" i="18"/>
  <c r="E18" i="18" s="1"/>
  <c r="T4" i="18"/>
  <c r="G4" i="18"/>
  <c r="G29" i="18" s="1"/>
  <c r="F4" i="18"/>
  <c r="E4" i="18"/>
  <c r="E29" i="18" s="1"/>
  <c r="T3" i="18"/>
  <c r="G3" i="18"/>
  <c r="G16" i="18" s="1"/>
  <c r="F3" i="18"/>
  <c r="E3" i="18"/>
  <c r="E28" i="18" s="1"/>
  <c r="G2" i="18"/>
  <c r="G27" i="18" s="1"/>
  <c r="F2" i="18"/>
  <c r="F27" i="18" s="1"/>
  <c r="E2" i="18"/>
  <c r="E15" i="18" s="1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U101" i="15"/>
  <c r="T101" i="15"/>
  <c r="S101" i="15"/>
  <c r="U100" i="15"/>
  <c r="S100" i="15"/>
  <c r="T100" i="15" s="1"/>
  <c r="U99" i="15"/>
  <c r="S99" i="15"/>
  <c r="T99" i="15" s="1"/>
  <c r="S98" i="15"/>
  <c r="U97" i="15"/>
  <c r="S97" i="15"/>
  <c r="T97" i="15" s="1"/>
  <c r="U96" i="15"/>
  <c r="S96" i="15"/>
  <c r="T96" i="15" s="1"/>
  <c r="T95" i="15"/>
  <c r="S95" i="15"/>
  <c r="U95" i="15" s="1"/>
  <c r="S94" i="15"/>
  <c r="T93" i="15"/>
  <c r="S93" i="15"/>
  <c r="U93" i="15" s="1"/>
  <c r="U92" i="15"/>
  <c r="S92" i="15"/>
  <c r="T92" i="15" s="1"/>
  <c r="U89" i="15"/>
  <c r="U88" i="15"/>
  <c r="U87" i="15"/>
  <c r="W79" i="15"/>
  <c r="T79" i="15"/>
  <c r="W78" i="15"/>
  <c r="T78" i="15"/>
  <c r="W77" i="15"/>
  <c r="T77" i="15"/>
  <c r="W76" i="15"/>
  <c r="T76" i="15"/>
  <c r="W75" i="15"/>
  <c r="T75" i="15"/>
  <c r="W74" i="15"/>
  <c r="T74" i="15"/>
  <c r="W73" i="15"/>
  <c r="T73" i="15"/>
  <c r="W72" i="15"/>
  <c r="T72" i="15"/>
  <c r="W71" i="15"/>
  <c r="T71" i="15"/>
  <c r="W70" i="15"/>
  <c r="T70" i="15"/>
  <c r="W69" i="15"/>
  <c r="T69" i="15"/>
  <c r="W68" i="15"/>
  <c r="T68" i="15"/>
  <c r="W67" i="15"/>
  <c r="T67" i="15"/>
  <c r="W66" i="15"/>
  <c r="T66" i="15"/>
  <c r="U21" i="15"/>
  <c r="U22" i="15" s="1"/>
  <c r="U23" i="15" s="1"/>
  <c r="U24" i="15" s="1"/>
  <c r="U25" i="15" s="1"/>
  <c r="U26" i="15" s="1"/>
  <c r="U27" i="15" s="1"/>
  <c r="U28" i="15" s="1"/>
  <c r="U20" i="15"/>
  <c r="U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AL22" i="5"/>
  <c r="AJ22" i="5" s="1"/>
  <c r="Z22" i="5"/>
  <c r="Z21" i="5"/>
  <c r="Z20" i="5"/>
  <c r="Z19" i="5"/>
  <c r="AL18" i="5"/>
  <c r="AJ18" i="5" s="1"/>
  <c r="Z18" i="5"/>
  <c r="AL17" i="5"/>
  <c r="AJ17" i="5" s="1"/>
  <c r="Z17" i="5"/>
  <c r="AL16" i="5"/>
  <c r="AJ16" i="5" s="1"/>
  <c r="Z16" i="5"/>
  <c r="Z15" i="5"/>
  <c r="AL14" i="5"/>
  <c r="AJ14" i="5" s="1"/>
  <c r="AL13" i="5"/>
  <c r="AJ13" i="5" s="1"/>
  <c r="AL12" i="5"/>
  <c r="AJ12" i="5"/>
  <c r="AH12" i="5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L11" i="5"/>
  <c r="AJ11" i="5"/>
  <c r="AL10" i="5"/>
  <c r="AJ10" i="5" s="1"/>
  <c r="AJ9" i="5"/>
  <c r="AJ8" i="5"/>
  <c r="S8" i="5"/>
  <c r="T8" i="5" s="1"/>
  <c r="AA8" i="5" s="1"/>
  <c r="AD8" i="5" s="1"/>
  <c r="AJ7" i="5"/>
  <c r="S7" i="5"/>
  <c r="T7" i="5" s="1"/>
  <c r="AA7" i="5" s="1"/>
  <c r="AD7" i="5" s="1"/>
  <c r="AJ6" i="5"/>
  <c r="AH6" i="5"/>
  <c r="AH7" i="5" s="1"/>
  <c r="AH8" i="5" s="1"/>
  <c r="AH9" i="5" s="1"/>
  <c r="AH10" i="5" s="1"/>
  <c r="AH11" i="5" s="1"/>
  <c r="AD6" i="5"/>
  <c r="Z6" i="5"/>
  <c r="Y6" i="5"/>
  <c r="Y7" i="5" s="1"/>
  <c r="Y8" i="5" s="1"/>
  <c r="Y9" i="5" s="1"/>
  <c r="Y10" i="5" s="1"/>
  <c r="Y11" i="5" s="1"/>
  <c r="S6" i="5"/>
  <c r="T6" i="5" s="1"/>
  <c r="AA6" i="5" s="1"/>
  <c r="AJ5" i="5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D5" i="2" l="1"/>
  <c r="B6" i="2"/>
  <c r="Y12" i="5"/>
  <c r="Z11" i="5"/>
  <c r="N10" i="1"/>
  <c r="U5" i="5"/>
  <c r="U8" i="5"/>
  <c r="U7" i="5"/>
  <c r="U6" i="5"/>
  <c r="Z10" i="5"/>
  <c r="D10" i="18"/>
  <c r="F2" i="20"/>
  <c r="F75" i="20" s="1"/>
  <c r="D9" i="18"/>
  <c r="D11" i="18"/>
  <c r="D4" i="18"/>
  <c r="D6" i="18"/>
  <c r="D8" i="18"/>
  <c r="D3" i="18"/>
  <c r="D5" i="18"/>
  <c r="D7" i="18"/>
  <c r="D2" i="18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R7" i="5" s="1"/>
  <c r="CR67" i="4"/>
  <c r="CS66" i="4"/>
  <c r="Z7" i="5"/>
  <c r="AE7" i="5" s="1"/>
  <c r="Z9" i="5"/>
  <c r="AG3" i="7"/>
  <c r="AG8" i="7"/>
  <c r="AG10" i="7"/>
  <c r="AG6" i="7"/>
  <c r="AG9" i="7"/>
  <c r="AG13" i="7"/>
  <c r="V8" i="5"/>
  <c r="R8" i="5" s="1"/>
  <c r="Z8" i="5"/>
  <c r="AE8" i="5" s="1"/>
  <c r="M7" i="1"/>
  <c r="AG4" i="7"/>
  <c r="AE6" i="5"/>
  <c r="S9" i="5"/>
  <c r="M17" i="1"/>
  <c r="AL15" i="5"/>
  <c r="AL19" i="5"/>
  <c r="AL21" i="5"/>
  <c r="AL23" i="5"/>
  <c r="AL27" i="5"/>
  <c r="AJ27" i="5" s="1"/>
  <c r="AI8" i="7"/>
  <c r="AI4" i="7"/>
  <c r="AI10" i="7"/>
  <c r="AI6" i="7"/>
  <c r="AI13" i="7"/>
  <c r="AI11" i="7"/>
  <c r="AI7" i="7"/>
  <c r="M5" i="1"/>
  <c r="CW65" i="4"/>
  <c r="V6" i="5"/>
  <c r="R6" i="5" s="1"/>
  <c r="AG11" i="7"/>
  <c r="U94" i="15"/>
  <c r="T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U98" i="15"/>
  <c r="T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F17" i="18"/>
  <c r="F29" i="18"/>
  <c r="D4" i="20"/>
  <c r="E3" i="20"/>
  <c r="F3" i="20"/>
  <c r="F76" i="20" s="1"/>
  <c r="F34" i="18"/>
  <c r="F22" i="18"/>
  <c r="E32" i="18"/>
  <c r="E20" i="18"/>
  <c r="U2" i="20"/>
  <c r="G34" i="18"/>
  <c r="G22" i="18"/>
  <c r="E35" i="18"/>
  <c r="E23" i="18"/>
  <c r="G17" i="18"/>
  <c r="G28" i="18"/>
  <c r="F18" i="18"/>
  <c r="G18" i="18"/>
  <c r="U3" i="20"/>
  <c r="X2" i="20"/>
  <c r="V2" i="20"/>
  <c r="F28" i="18"/>
  <c r="F16" i="18"/>
  <c r="F21" i="18"/>
  <c r="W2" i="20"/>
  <c r="F31" i="18"/>
  <c r="F19" i="18"/>
  <c r="T92" i="20"/>
  <c r="Q89" i="20"/>
  <c r="E9" i="23"/>
  <c r="F8" i="23"/>
  <c r="E17" i="18"/>
  <c r="T94" i="20"/>
  <c r="Q91" i="20"/>
  <c r="J7" i="23"/>
  <c r="Q93" i="20"/>
  <c r="Q116" i="20"/>
  <c r="Q96" i="20"/>
  <c r="T99" i="20"/>
  <c r="Q119" i="20"/>
  <c r="T122" i="20"/>
  <c r="AJ15" i="5" l="1"/>
  <c r="AL20" i="5"/>
  <c r="M21" i="1"/>
  <c r="M10" i="1"/>
  <c r="P10" i="1" s="1"/>
  <c r="D31" i="18"/>
  <c r="D19" i="18"/>
  <c r="Z13" i="14"/>
  <c r="Y14" i="14"/>
  <c r="CR68" i="4"/>
  <c r="CS68" i="4" s="1"/>
  <c r="CS67" i="4"/>
  <c r="D29" i="18"/>
  <c r="D17" i="18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D24" i="18"/>
  <c r="D36" i="18"/>
  <c r="D34" i="18"/>
  <c r="D22" i="18"/>
  <c r="F9" i="23"/>
  <c r="E10" i="23"/>
  <c r="I3" i="20"/>
  <c r="H3" i="20"/>
  <c r="G3" i="20"/>
  <c r="M181" i="8"/>
  <c r="L181" i="8"/>
  <c r="T9" i="5"/>
  <c r="V9" i="5"/>
  <c r="S10" i="5"/>
  <c r="D35" i="18"/>
  <c r="D23" i="18"/>
  <c r="Q122" i="20"/>
  <c r="T125" i="20"/>
  <c r="Q125" i="20" s="1"/>
  <c r="D5" i="20"/>
  <c r="F4" i="20"/>
  <c r="E4" i="20"/>
  <c r="B7" i="17"/>
  <c r="D6" i="17"/>
  <c r="D15" i="18"/>
  <c r="D27" i="18"/>
  <c r="T97" i="20"/>
  <c r="Q94" i="20"/>
  <c r="D32" i="18"/>
  <c r="D20" i="18"/>
  <c r="Q99" i="20"/>
  <c r="T102" i="20"/>
  <c r="AJ23" i="5"/>
  <c r="AL28" i="5"/>
  <c r="AJ28" i="5" s="1"/>
  <c r="D18" i="18"/>
  <c r="D30" i="18"/>
  <c r="Z12" i="5"/>
  <c r="Y13" i="5"/>
  <c r="G5" i="17"/>
  <c r="Q3" i="17" s="1"/>
  <c r="C6" i="17"/>
  <c r="E5" i="17"/>
  <c r="O3" i="17" s="1"/>
  <c r="F5" i="17"/>
  <c r="P3" i="17" s="1"/>
  <c r="D6" i="16"/>
  <c r="B7" i="16"/>
  <c r="AJ21" i="5"/>
  <c r="AL26" i="5"/>
  <c r="AJ26" i="5" s="1"/>
  <c r="R5" i="5"/>
  <c r="D28" i="18"/>
  <c r="D16" i="18"/>
  <c r="B7" i="2"/>
  <c r="D6" i="2"/>
  <c r="T95" i="20"/>
  <c r="Q92" i="20"/>
  <c r="G6" i="16"/>
  <c r="E6" i="16"/>
  <c r="C7" i="16"/>
  <c r="F6" i="16"/>
  <c r="AJ19" i="5"/>
  <c r="AL24" i="5"/>
  <c r="C5" i="2"/>
  <c r="G4" i="2"/>
  <c r="F4" i="2"/>
  <c r="I3" i="16"/>
  <c r="I6" i="16" s="1"/>
  <c r="D21" i="18"/>
  <c r="D33" i="18"/>
  <c r="X4" i="17" l="1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AE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J24" i="5"/>
  <c r="AL29" i="5"/>
  <c r="AJ29" i="5" s="1"/>
  <c r="D7" i="2"/>
  <c r="B8" i="2"/>
  <c r="G76" i="20"/>
  <c r="V3" i="20"/>
  <c r="AJ20" i="5"/>
  <c r="AL25" i="5"/>
  <c r="AJ25" i="5" s="1"/>
  <c r="H76" i="20"/>
  <c r="W3" i="20"/>
  <c r="F11" i="23" l="1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B10" i="2" l="1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R11" i="5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B11" i="16" l="1"/>
  <c r="D10" i="16"/>
  <c r="Y18" i="14"/>
  <c r="Z18" i="14" s="1"/>
  <c r="Z17" i="14"/>
  <c r="Q111" i="20"/>
  <c r="T114" i="20"/>
  <c r="E14" i="23"/>
  <c r="F13" i="23"/>
  <c r="V13" i="5"/>
  <c r="S14" i="5"/>
  <c r="T13" i="5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U13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A13" i="5" l="1"/>
  <c r="AD13" i="5" s="1"/>
  <c r="AE13" i="5" s="1"/>
  <c r="S15" i="5"/>
  <c r="V14" i="5"/>
  <c r="T14" i="5"/>
  <c r="T117" i="20"/>
  <c r="Q114" i="20"/>
  <c r="R13" i="5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B13" i="17" l="1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Y10" i="17" l="1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5" i="5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F17" i="23" l="1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C16" i="16" l="1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F15" i="17" l="1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F17" i="16" l="1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R19" i="5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Y17" i="17" l="1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G18" i="17" l="1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C21" i="16" l="1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Y21" i="17" l="1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B23" i="17" l="1"/>
  <c r="D22" i="17"/>
  <c r="C23" i="16"/>
  <c r="G22" i="16"/>
  <c r="F22" i="16"/>
  <c r="E22" i="16"/>
  <c r="AA24" i="5"/>
  <c r="AD24" i="5" s="1"/>
  <c r="AE24" i="5" s="1"/>
  <c r="U24" i="5"/>
  <c r="R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Q11" i="17" l="1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G23" i="17" l="1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C23" i="2"/>
  <c r="F22" i="2"/>
  <c r="G22" i="2"/>
  <c r="H93" i="20"/>
  <c r="W24" i="20"/>
  <c r="W25" i="20"/>
  <c r="AA26" i="5"/>
  <c r="AD26" i="5" s="1"/>
  <c r="AE26" i="5" s="1"/>
  <c r="U26" i="5"/>
  <c r="R26" i="5"/>
  <c r="N12" i="17"/>
  <c r="X27" i="17"/>
  <c r="X25" i="17"/>
  <c r="X26" i="17"/>
  <c r="D24" i="2"/>
  <c r="B25" i="2"/>
  <c r="AA27" i="5" l="1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S29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A28" i="5" l="1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F27" i="16" l="1"/>
  <c r="E27" i="16"/>
  <c r="C28" i="16"/>
  <c r="G27" i="16"/>
  <c r="B28" i="2"/>
  <c r="D27" i="2"/>
  <c r="B28" i="16"/>
  <c r="D27" i="16"/>
  <c r="F25" i="20"/>
  <c r="F98" i="20" s="1"/>
  <c r="E25" i="20"/>
  <c r="D26" i="20"/>
  <c r="R29" i="5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F26" i="20" l="1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7" i="7" l="1"/>
  <c r="AN77" i="7"/>
  <c r="AV76" i="7"/>
  <c r="AN76" i="7"/>
  <c r="AV75" i="7"/>
  <c r="AN75" i="7"/>
  <c r="AV78" i="7"/>
  <c r="AN78" i="7"/>
  <c r="AN42" i="7"/>
  <c r="AN18" i="7"/>
  <c r="AN36" i="7"/>
  <c r="AN29" i="7"/>
  <c r="AN19" i="7"/>
  <c r="AN31" i="7"/>
  <c r="AN35" i="7"/>
  <c r="AN24" i="7"/>
  <c r="AN25" i="7"/>
  <c r="AN38" i="7"/>
  <c r="AN32" i="7"/>
  <c r="AN30" i="7"/>
  <c r="AN17" i="7"/>
  <c r="AN43" i="7"/>
  <c r="AN44" i="7"/>
  <c r="AN37" i="7"/>
  <c r="AN20" i="7"/>
  <c r="AN26" i="7"/>
  <c r="AN23" i="7"/>
  <c r="AN41" i="7"/>
  <c r="AP20" i="7"/>
  <c r="AP37" i="7"/>
  <c r="AP30" i="7"/>
  <c r="AP76" i="7"/>
  <c r="AP26" i="7"/>
  <c r="AP42" i="7"/>
  <c r="AP18" i="7"/>
  <c r="AP25" i="7"/>
  <c r="AP78" i="7"/>
  <c r="AP75" i="7"/>
  <c r="AP44" i="7"/>
  <c r="AP19" i="7"/>
  <c r="AP29" i="7"/>
  <c r="AP77" i="7"/>
  <c r="AP36" i="7"/>
  <c r="AP32" i="7"/>
  <c r="AP35" i="7"/>
  <c r="AP38" i="7"/>
  <c r="AP41" i="7"/>
  <c r="AP43" i="7"/>
  <c r="AP31" i="7"/>
  <c r="AP24" i="7"/>
  <c r="AP23" i="7"/>
  <c r="AP17" i="7"/>
  <c r="AX32" i="7"/>
  <c r="AX29" i="7"/>
  <c r="AX36" i="7"/>
  <c r="AX41" i="7"/>
  <c r="AX78" i="7"/>
  <c r="AX77" i="7"/>
  <c r="AX30" i="7"/>
  <c r="AX35" i="7"/>
  <c r="AX25" i="7"/>
  <c r="AX17" i="7"/>
  <c r="AX42" i="7"/>
  <c r="AX18" i="7"/>
  <c r="AX19" i="7"/>
  <c r="AX43" i="7"/>
  <c r="AX20" i="7"/>
  <c r="AX76" i="7"/>
  <c r="AX37" i="7"/>
  <c r="AX38" i="7"/>
  <c r="AX75" i="7"/>
  <c r="AX24" i="7"/>
  <c r="AX44" i="7"/>
  <c r="AX26" i="7"/>
  <c r="AX23" i="7"/>
  <c r="AX31" i="7"/>
  <c r="AV41" i="7"/>
  <c r="AV19" i="7"/>
  <c r="AV38" i="7"/>
  <c r="AV36" i="7"/>
  <c r="AV24" i="7"/>
  <c r="AV31" i="7"/>
  <c r="AV44" i="7"/>
  <c r="AV35" i="7"/>
  <c r="AV32" i="7"/>
  <c r="AV30" i="7"/>
  <c r="AV29" i="7"/>
  <c r="AV17" i="7"/>
  <c r="AV37" i="7"/>
  <c r="AV43" i="7"/>
  <c r="AV26" i="7"/>
  <c r="AV42" i="7"/>
  <c r="AV20" i="7"/>
  <c r="AV25" i="7"/>
  <c r="AV23" i="7"/>
  <c r="AV18" i="7"/>
  <c r="AQ44" i="7"/>
  <c r="AQ17" i="7"/>
  <c r="AQ20" i="7"/>
  <c r="AQ38" i="7"/>
  <c r="AQ75" i="7"/>
  <c r="AQ31" i="7"/>
  <c r="AQ42" i="7"/>
  <c r="AQ35" i="7"/>
  <c r="AQ30" i="7"/>
  <c r="AQ41" i="7"/>
  <c r="AQ77" i="7"/>
  <c r="AQ32" i="7"/>
  <c r="AQ19" i="7"/>
  <c r="AQ24" i="7"/>
  <c r="AQ76" i="7"/>
  <c r="AQ26" i="7"/>
  <c r="AQ29" i="7"/>
  <c r="AQ25" i="7"/>
  <c r="AQ18" i="7"/>
  <c r="AQ37" i="7"/>
  <c r="AQ36" i="7"/>
  <c r="AQ43" i="7"/>
  <c r="AQ23" i="7"/>
  <c r="AQ78" i="7"/>
  <c r="AY76" i="7"/>
  <c r="AY43" i="7"/>
  <c r="AY24" i="7"/>
  <c r="AY32" i="7"/>
  <c r="AY41" i="7"/>
  <c r="AY29" i="7"/>
  <c r="AY77" i="7"/>
  <c r="AY19" i="7"/>
  <c r="AY25" i="7"/>
  <c r="AY35" i="7"/>
  <c r="AY31" i="7"/>
  <c r="AY37" i="7"/>
  <c r="AY30" i="7"/>
  <c r="AY17" i="7"/>
  <c r="AY75" i="7"/>
  <c r="AY36" i="7"/>
  <c r="AY18" i="7"/>
  <c r="AY20" i="7"/>
  <c r="AY78" i="7"/>
  <c r="AY26" i="7"/>
  <c r="AY38" i="7"/>
  <c r="AY44" i="7"/>
  <c r="AY23" i="7"/>
  <c r="AY42" i="7"/>
  <c r="AO76" i="7"/>
  <c r="AO26" i="7"/>
  <c r="AO78" i="7"/>
  <c r="AO29" i="7"/>
  <c r="AO43" i="7"/>
  <c r="AO75" i="7"/>
  <c r="AO41" i="7"/>
  <c r="AO35" i="7"/>
  <c r="AO18" i="7"/>
  <c r="AO20" i="7"/>
  <c r="AO44" i="7"/>
  <c r="AO36" i="7"/>
  <c r="AO31" i="7"/>
  <c r="AO37" i="7"/>
  <c r="AO38" i="7"/>
  <c r="AO25" i="7"/>
  <c r="AO42" i="7"/>
  <c r="AO32" i="7"/>
  <c r="AO19" i="7"/>
  <c r="AO30" i="7"/>
  <c r="AO24" i="7"/>
  <c r="AO17" i="7"/>
  <c r="AO23" i="7"/>
  <c r="AO77" i="7"/>
  <c r="AW17" i="7"/>
  <c r="AW37" i="7"/>
  <c r="AW44" i="7"/>
  <c r="AW18" i="7"/>
  <c r="AW35" i="7"/>
  <c r="AW38" i="7"/>
  <c r="AW24" i="7"/>
  <c r="AW32" i="7"/>
  <c r="AW20" i="7"/>
  <c r="AW75" i="7"/>
  <c r="AW77" i="7"/>
  <c r="AW76" i="7"/>
  <c r="AW30" i="7"/>
  <c r="AW25" i="7"/>
  <c r="AW78" i="7"/>
  <c r="AW29" i="7"/>
  <c r="AW26" i="7"/>
  <c r="AW41" i="7"/>
  <c r="AW43" i="7"/>
  <c r="AW31" i="7"/>
  <c r="AW36" i="7"/>
  <c r="AW19" i="7"/>
  <c r="AW23" i="7"/>
  <c r="AW4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<sst xmlns="http://schemas.openxmlformats.org/spreadsheetml/2006/main" count="4746" uniqueCount="2793">
  <si>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</si>
  <si>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</si>
  <si>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</si>
  <si>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</si>
  <si>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</si>
  <si>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</si>
  <si>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</si>
  <si>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</si>
  <si>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</si>
  <si>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</si>
  <si>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</si>
  <si>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</si>
  <si>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</si>
  <si>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</si>
  <si>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</si>
  <si>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</si>
  <si>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</si>
  <si>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</si>
  <si>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</si>
  <si>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</si>
  <si>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</si>
  <si>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</si>
  <si>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</si>
  <si>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</si>
  <si>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</si>
  <si>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</si>
  <si>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</si>
  <si>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</si>
  <si>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</si>
  <si>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</si>
  <si>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</si>
  <si>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</si>
  <si>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</si>
  <si>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</si>
  <si>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</si>
  <si>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</si>
  <si>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</si>
  <si>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</si>
  <si>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</si>
  <si>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</si>
  <si>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</si>
  <si>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</si>
  <si>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</si>
  <si>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</si>
  <si>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</si>
  <si>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</si>
  <si>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</si>
  <si>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</si>
  <si>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</si>
  <si>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</si>
  <si>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</si>
  <si>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</si>
  <si>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</si>
  <si>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</si>
  <si>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</si>
  <si>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</si>
  <si>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</si>
  <si>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</si>
  <si>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</si>
  <si>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</si>
  <si>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</si>
  <si>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</si>
  <si>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</si>
  <si>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</si>
  <si>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</si>
  <si>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</si>
  <si>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</si>
  <si>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</si>
  <si>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</si>
  <si>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</si>
  <si>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</si>
  <si>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</si>
  <si>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</si>
  <si>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</si>
  <si>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</si>
  <si>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</si>
  <si>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</si>
  <si>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</si>
  <si>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</si>
  <si>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</si>
  <si>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</si>
  <si>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</si>
  <si>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</si>
  <si>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</si>
  <si>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</si>
  <si>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</si>
  <si>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</si>
  <si>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</si>
  <si>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</si>
  <si>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</si>
  <si>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</si>
  <si>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</si>
  <si>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</si>
  <si>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</si>
  <si>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</si>
  <si>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</si>
  <si>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</si>
  <si>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</si>
  <si>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</si>
  <si>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</si>
  <si>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</si>
  <si>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</si>
  <si>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</si>
  <si>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</si>
  <si>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</si>
  <si>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</si>
  <si>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</si>
  <si>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</si>
  <si>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</si>
  <si>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</si>
  <si>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</si>
  <si>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</si>
  <si>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</si>
  <si>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</si>
  <si>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</si>
  <si>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</si>
  <si>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</si>
  <si>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</si>
  <si>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</si>
  <si>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</si>
  <si>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</si>
  <si>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</si>
  <si>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</si>
  <si>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</si>
  <si>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</si>
  <si>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</si>
  <si>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</si>
  <si>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</si>
  <si>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</si>
  <si>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</si>
  <si>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</si>
  <si>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</si>
  <si>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</si>
  <si>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</si>
  <si>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</si>
  <si>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</si>
  <si>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</si>
  <si>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</si>
  <si>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</si>
  <si>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</si>
  <si>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</si>
  <si>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</si>
  <si>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</si>
  <si>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</si>
  <si>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</si>
  <si>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</si>
  <si>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</si>
  <si>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</si>
  <si>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</si>
  <si>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</si>
  <si>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</si>
  <si>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</si>
  <si>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</si>
  <si>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</si>
  <si>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</si>
  <si>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</si>
  <si>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</si>
  <si>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</si>
  <si>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</si>
  <si>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</si>
  <si>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</si>
  <si>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</si>
  <si>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</si>
  <si>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</si>
  <si>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</si>
  <si>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</si>
  <si>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</si>
  <si>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</si>
  <si>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</si>
  <si>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</si>
  <si>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</si>
  <si>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</si>
  <si>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</si>
  <si>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</si>
  <si>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</si>
  <si>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</si>
  <si>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</si>
  <si>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</si>
  <si>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</si>
  <si>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</si>
  <si>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</si>
  <si>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</si>
  <si>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</si>
  <si>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</si>
  <si>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</si>
  <si>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</si>
  <si>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</si>
  <si>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</si>
  <si>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</si>
  <si>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</si>
  <si>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</si>
  <si>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</si>
  <si>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</si>
  <si>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</si>
  <si>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</si>
  <si>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</si>
  <si>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</si>
  <si>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</si>
  <si>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</si>
  <si>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</si>
  <si>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</si>
  <si>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</si>
  <si>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</si>
  <si>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</si>
  <si>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</si>
  <si>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</si>
  <si>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</si>
  <si>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</si>
  <si>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</si>
  <si>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</si>
  <si>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</si>
  <si>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</si>
  <si>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</si>
  <si>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</si>
  <si>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</si>
  <si>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</si>
  <si>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</si>
  <si>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</si>
  <si>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</si>
  <si>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</si>
  <si>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</si>
  <si>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</si>
  <si>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</si>
  <si>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</si>
  <si>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</si>
  <si>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</si>
  <si>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</si>
  <si>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</si>
  <si>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</si>
  <si>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</si>
  <si>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</si>
  <si>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</si>
  <si>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</si>
  <si>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</si>
  <si>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</si>
  <si>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</si>
  <si>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</si>
  <si>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</si>
  <si>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</si>
  <si>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</si>
  <si>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</si>
  <si>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</si>
  <si>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</si>
  <si>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</si>
  <si>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</si>
  <si>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</si>
  <si>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</si>
  <si>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</si>
  <si>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</si>
  <si>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</si>
  <si>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</si>
  <si>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</si>
  <si>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</si>
  <si>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</si>
  <si>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</si>
  <si>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</si>
  <si>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</si>
  <si>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</si>
  <si>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</si>
  <si>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</si>
  <si>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</si>
  <si>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</si>
  <si>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</si>
  <si>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</si>
  <si>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</si>
  <si>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</si>
  <si>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</si>
  <si>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</si>
  <si>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</si>
  <si>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</si>
  <si>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</si>
  <si>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</si>
  <si>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</si>
  <si>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</si>
  <si>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</si>
  <si>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</si>
  <si>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</si>
  <si>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</si>
  <si>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</si>
  <si>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</si>
  <si>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</si>
  <si>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</si>
  <si>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</si>
  <si>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</si>
  <si>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</si>
  <si>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</si>
  <si>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</si>
  <si>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</si>
  <si>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</si>
  <si>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</si>
  <si>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</si>
  <si>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</si>
  <si>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</si>
  <si>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</si>
  <si>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</si>
  <si>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</si>
  <si>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</si>
  <si>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</si>
  <si>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</si>
  <si>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</si>
  <si>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</si>
  <si>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</si>
  <si>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</si>
  <si>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</si>
  <si>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</si>
  <si>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</si>
  <si>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</si>
  <si>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</si>
  <si>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</si>
  <si>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</si>
  <si>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</si>
  <si>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</si>
  <si>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</si>
  <si>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</si>
  <si>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</si>
  <si>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</si>
  <si>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</si>
  <si>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</si>
  <si>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</si>
  <si>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</si>
  <si>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</si>
  <si>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</si>
  <si>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</si>
  <si>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</si>
  <si>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</si>
  <si>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</si>
  <si>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</si>
  <si>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</si>
  <si>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</si>
  <si>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</si>
  <si>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</si>
  <si>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</si>
  <si>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</si>
  <si>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</si>
  <si>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</si>
  <si>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</si>
  <si>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</si>
  <si>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</si>
  <si>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</si>
  <si>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</si>
  <si>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</si>
  <si>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</si>
  <si>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</si>
  <si>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</si>
  <si>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</si>
  <si>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</si>
  <si>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</si>
  <si>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</si>
  <si>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</si>
  <si>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</si>
  <si>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</si>
  <si>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</si>
  <si>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</si>
  <si>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</si>
  <si>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</si>
  <si>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</si>
  <si>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</si>
  <si>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</si>
  <si>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</si>
  <si>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</si>
  <si>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</si>
  <si>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</si>
  <si>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</si>
  <si>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</si>
  <si>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</si>
  <si>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</si>
  <si>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</si>
  <si>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</si>
  <si>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</si>
  <si>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</si>
  <si>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</si>
  <si>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</si>
  <si>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</si>
  <si>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</si>
  <si>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</si>
  <si>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</si>
  <si>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</si>
  <si>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</si>
  <si>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</si>
  <si>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</si>
  <si>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</si>
  <si>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</si>
  <si>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</si>
  <si>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</si>
  <si>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</si>
  <si>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</si>
  <si>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</si>
  <si>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</si>
  <si>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</si>
  <si>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</si>
  <si>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</si>
  <si>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</si>
  <si>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</si>
  <si>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</si>
  <si>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</si>
  <si>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</si>
  <si>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</si>
  <si>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</si>
  <si>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</si>
  <si>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</si>
  <si>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</si>
  <si>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</si>
  <si>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</si>
  <si>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</si>
  <si>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</si>
  <si>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</si>
  <si>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</si>
  <si>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</si>
  <si>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</si>
  <si>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</si>
  <si>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</si>
  <si>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</si>
  <si>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</si>
  <si>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</si>
  <si>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</si>
  <si>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</si>
  <si>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</si>
  <si>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</si>
  <si>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</si>
  <si>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</si>
  <si>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</si>
  <si>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</si>
  <si>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</si>
  <si>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</si>
  <si>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</si>
  <si>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</si>
  <si>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</si>
  <si>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</si>
  <si>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</si>
  <si>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</si>
  <si>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</si>
  <si>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</si>
  <si>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</si>
  <si>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</si>
  <si>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</si>
  <si>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</si>
  <si>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</si>
  <si>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</si>
  <si>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</si>
  <si>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</si>
  <si>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</si>
  <si>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</si>
  <si>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</si>
  <si>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</si>
  <si>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</si>
  <si>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</si>
  <si>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</si>
  <si>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</si>
  <si>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</si>
  <si>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</si>
  <si>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</si>
  <si>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</si>
  <si>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</si>
  <si>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</si>
  <si>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</si>
  <si>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</si>
  <si>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</si>
  <si>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</si>
  <si>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</si>
  <si>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</si>
  <si>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</si>
  <si>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</si>
  <si>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</si>
  <si>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</si>
  <si>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</si>
  <si>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</si>
  <si>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</si>
  <si>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</si>
  <si>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</si>
  <si>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</si>
  <si>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</si>
  <si>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</si>
  <si>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</si>
  <si>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</si>
  <si>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</si>
  <si>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</si>
  <si>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</si>
  <si>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</si>
  <si>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</si>
  <si>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</si>
  <si>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</si>
  <si>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</si>
  <si>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</si>
  <si>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</si>
  <si>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</si>
  <si>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</si>
  <si>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</si>
  <si>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</si>
  <si>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</si>
  <si>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</si>
  <si>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</si>
  <si>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</si>
  <si>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</si>
  <si>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</si>
  <si>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</si>
  <si>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</si>
  <si>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</si>
  <si>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</si>
  <si>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</si>
  <si>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</si>
  <si>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</si>
  <si>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</si>
  <si>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</si>
  <si>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</si>
  <si>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</si>
  <si>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</si>
  <si>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</si>
  <si>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</si>
  <si>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</si>
  <si>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</si>
  <si>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</si>
  <si>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</si>
  <si>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</si>
  <si>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</si>
  <si>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</si>
  <si>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</si>
  <si>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</si>
  <si>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</si>
  <si>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</si>
  <si>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</si>
  <si>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</si>
  <si>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</si>
  <si>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</si>
  <si>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</si>
  <si>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</si>
  <si>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</si>
  <si>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</si>
  <si>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</si>
  <si>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</si>
  <si>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</si>
  <si>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</si>
  <si>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</si>
  <si>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</si>
  <si>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</si>
  <si>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</si>
  <si>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</si>
  <si>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</si>
  <si>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</si>
  <si>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</si>
  <si>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</si>
  <si>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</si>
  <si>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</si>
  <si>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</si>
  <si>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</si>
  <si>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</si>
  <si>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</si>
  <si>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</si>
  <si>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</si>
  <si>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</si>
  <si>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</si>
  <si>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</si>
  <si>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</si>
  <si>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</si>
  <si>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</si>
  <si>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</si>
  <si>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</si>
  <si>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</si>
  <si>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</si>
  <si>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</si>
  <si>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</si>
  <si>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</si>
  <si>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</si>
  <si>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</si>
  <si>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</si>
  <si>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</si>
  <si>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</si>
  <si>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</si>
  <si>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</si>
  <si>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</si>
  <si>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</si>
  <si>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</si>
  <si>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</si>
  <si>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</si>
  <si>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</si>
  <si>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</si>
  <si>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</si>
  <si>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</si>
  <si>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</si>
  <si>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</si>
  <si>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</si>
  <si>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</si>
  <si>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</si>
  <si>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</si>
  <si>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</si>
  <si>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</si>
  <si>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</si>
  <si>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</si>
  <si>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</si>
  <si>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</si>
  <si>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</si>
  <si>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</si>
  <si>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</si>
  <si>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</si>
  <si>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</si>
  <si>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</si>
  <si>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</si>
  <si>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</si>
  <si>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</si>
  <si>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</si>
  <si>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</si>
  <si>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</si>
  <si>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</si>
  <si>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</si>
  <si>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</si>
  <si>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</si>
  <si>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</si>
  <si>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</si>
  <si>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</si>
  <si>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</si>
  <si>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</si>
  <si>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</si>
  <si>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</si>
  <si>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</si>
  <si>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</si>
  <si>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</si>
  <si>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</si>
  <si>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</si>
  <si>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</si>
  <si>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</si>
  <si>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</si>
  <si>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</si>
  <si>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</si>
  <si>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</si>
  <si>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</si>
  <si>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</si>
  <si>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</si>
  <si>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</si>
  <si>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</si>
  <si>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</si>
  <si>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</si>
  <si>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</si>
  <si>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</si>
  <si>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</si>
  <si>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</si>
  <si>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</si>
  <si>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</si>
  <si>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</si>
  <si>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</si>
  <si>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</si>
  <si>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</si>
  <si>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</si>
  <si>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</si>
  <si>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</si>
  <si>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</si>
  <si>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</si>
  <si>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</si>
  <si>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</si>
  <si>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</si>
  <si>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</si>
  <si>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</si>
  <si>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</si>
  <si>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</si>
  <si>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</si>
  <si>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</si>
  <si>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</si>
  <si>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</si>
  <si>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</si>
  <si>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</si>
  <si>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</si>
  <si>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</si>
  <si>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</si>
  <si>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</si>
  <si>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</si>
  <si>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</si>
  <si>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</si>
  <si>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</si>
  <si>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</si>
  <si>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</si>
  <si>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</si>
  <si>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躲闪目标概率提升</t>
  </si>
  <si>
    <t>使用鉴定道具给自己的装备鉴定15次</t>
  </si>
  <si>
    <t>宠物合成5次</t>
  </si>
  <si>
    <t>抗暴</t>
  </si>
  <si>
    <t>抗暴概率提升</t>
  </si>
  <si>
    <t>在60级副本通关,并使自身的总输出占比大于40%</t>
  </si>
  <si>
    <t>合成1只战力达到7000点的宠物</t>
  </si>
  <si>
    <t>暴击</t>
  </si>
  <si>
    <t>暴击概率提升</t>
  </si>
  <si>
    <t>找到一个X点属性的装备</t>
  </si>
  <si>
    <t>开启30次普通藏宝图</t>
  </si>
  <si>
    <t>宠物使用宠之晶洗炼达到5次</t>
  </si>
  <si>
    <t>神佑</t>
  </si>
  <si>
    <t>濒临死亡状态5%概率重生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</si>
  <si>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</si>
  <si>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</si>
  <si>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</si>
  <si>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</si>
  <si>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</si>
  <si>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</si>
  <si>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</si>
  <si>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</si>
  <si>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</si>
  <si>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</si>
  <si>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</si>
  <si>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</si>
  <si>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</si>
  <si>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</si>
  <si>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</si>
  <si>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</si>
  <si>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</si>
  <si>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</si>
  <si>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</si>
  <si>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</si>
  <si>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</si>
  <si>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</si>
  <si>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</si>
  <si>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</si>
  <si>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</si>
  <si>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</si>
  <si>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</si>
  <si>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</si>
  <si>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</si>
  <si>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</si>
  <si>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</si>
  <si>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</si>
  <si>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</si>
  <si>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</si>
  <si>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</si>
  <si>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</si>
  <si>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</si>
  <si>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</si>
  <si>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</si>
  <si>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</si>
  <si>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</si>
  <si>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</si>
  <si>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</si>
  <si>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</si>
  <si>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</si>
  <si>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</si>
  <si>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</si>
  <si>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</si>
  <si>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</si>
  <si>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</si>
  <si>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</si>
  <si>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</si>
  <si>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</si>
  <si>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</si>
  <si>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</si>
  <si>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</si>
  <si>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</si>
  <si>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</si>
  <si>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</si>
  <si>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</si>
  <si>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</si>
  <si>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</si>
  <si>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</si>
  <si>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</si>
  <si>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</si>
  <si>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</si>
  <si>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</si>
  <si>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</si>
  <si>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</si>
  <si>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</si>
  <si>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</si>
  <si>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</si>
  <si>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</si>
  <si>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</si>
  <si>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悬空技能</t>
  </si>
  <si>
    <t>使目标处于悬空状态,悬空状态无法攻击和被攻击,30秒冷却时间</t>
  </si>
  <si>
    <t>恐惧技能</t>
  </si>
  <si>
    <t>使目标处于恐惧状态,被恐惧的玩家会自己到处行走无法使用攻击和技能,30秒冷却时间</t>
  </si>
  <si>
    <t>沉睡技能</t>
  </si>
  <si>
    <t>使目标处于沉睡状态,沉睡状态无法攻击和释放技能,但是受到攻击会立即苏醒,30秒冷却时间</t>
  </si>
  <si>
    <t>强制技能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</si>
  <si>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</si>
  <si>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</si>
  <si>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</si>
  <si>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</si>
  <si>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</si>
  <si>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</si>
  <si>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</si>
  <si>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</si>
  <si>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</si>
  <si>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</si>
  <si>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</si>
  <si>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</si>
  <si>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</si>
  <si>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</si>
  <si>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</si>
  <si>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</si>
  <si>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</si>
  <si>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</si>
  <si>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</si>
  <si>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</si>
  <si>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</si>
  <si>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</si>
  <si>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</si>
  <si>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</si>
  <si>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</si>
  <si>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</si>
  <si>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</si>
  <si>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</si>
  <si>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</si>
  <si>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</si>
  <si>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</si>
  <si>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</si>
  <si>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</si>
  <si>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</si>
  <si>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</si>
  <si>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</si>
  <si>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</si>
  <si>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</si>
  <si>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</si>
  <si>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</si>
  <si>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</si>
  <si>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</si>
  <si>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</si>
  <si>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</si>
  <si>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</si>
  <si>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</si>
  <si>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</si>
  <si>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</si>
  <si>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</si>
  <si>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</si>
  <si>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</si>
  <si>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</si>
  <si>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</si>
  <si>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</si>
  <si>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</si>
  <si>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</si>
  <si>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</si>
  <si>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</si>
  <si>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</si>
  <si>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</si>
  <si>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</si>
  <si>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</si>
  <si>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</si>
  <si>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</si>
  <si>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</si>
  <si>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</si>
  <si>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</si>
  <si>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</si>
  <si>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</si>
  <si>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</si>
  <si>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</si>
  <si>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</si>
  <si>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</si>
  <si>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</si>
  <si>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</si>
  <si>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</si>
  <si>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</si>
  <si>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</si>
  <si>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</si>
  <si>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</si>
  <si>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</si>
  <si>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</si>
  <si>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</si>
  <si>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</si>
  <si>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</si>
  <si>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</si>
  <si>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</si>
  <si>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</si>
  <si>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</si>
  <si>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</si>
  <si>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</si>
  <si>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</si>
  <si>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</si>
  <si>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</si>
  <si>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</si>
  <si>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</si>
  <si>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</si>
  <si>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</si>
  <si>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</si>
  <si>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</si>
  <si>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</si>
  <si>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</si>
  <si>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</si>
  <si>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</si>
  <si>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</si>
  <si>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</si>
  <si>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</si>
  <si>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</si>
  <si>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</si>
  <si>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</si>
  <si>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</si>
  <si>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</si>
  <si>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</si>
  <si>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</si>
  <si>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</si>
  <si>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</si>
  <si>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</si>
  <si>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</si>
  <si>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</si>
  <si>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</si>
  <si>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</si>
  <si>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</si>
  <si>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</si>
  <si>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</si>
  <si>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</si>
  <si>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</si>
  <si>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</si>
  <si>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</si>
  <si>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</si>
  <si>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</si>
  <si>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</si>
  <si>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</si>
  <si>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</si>
  <si>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</si>
  <si>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</si>
  <si>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</si>
  <si>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</si>
  <si>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</si>
  <si>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</si>
  <si>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</si>
  <si>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</si>
  <si>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</si>
  <si>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</si>
  <si>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</si>
  <si>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</si>
  <si>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</si>
  <si>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</si>
  <si>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</si>
  <si>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</si>
  <si>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</si>
  <si>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</si>
  <si>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</si>
  <si>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</si>
  <si>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</si>
  <si>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</si>
  <si>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</si>
  <si>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</si>
  <si>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</si>
  <si>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</si>
  <si>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</si>
  <si>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</si>
  <si>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</si>
  <si>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</si>
  <si>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</si>
  <si>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</si>
  <si>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</si>
  <si>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</si>
  <si>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</si>
  <si>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</si>
  <si>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</si>
  <si>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</si>
  <si>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</si>
  <si>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</si>
  <si>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</si>
  <si>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</si>
  <si>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</si>
  <si>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</si>
  <si>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</si>
  <si>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</si>
  <si>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</si>
  <si>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</si>
  <si>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</si>
  <si>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</si>
  <si>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</si>
  <si>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</si>
  <si>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</si>
  <si>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</si>
  <si>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</si>
  <si>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</si>
  <si>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</si>
  <si>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</si>
  <si>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</si>
  <si>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</si>
  <si>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</si>
  <si>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</si>
  <si>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</si>
  <si>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</si>
  <si>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</si>
  <si>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</si>
  <si>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</si>
  <si>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</si>
  <si>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</si>
  <si>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</si>
  <si>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</si>
  <si>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</si>
  <si>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</si>
  <si>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</si>
  <si>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</si>
  <si>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</si>
  <si>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</si>
  <si>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</si>
  <si>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</si>
  <si>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</si>
  <si>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</si>
  <si>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</si>
  <si>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</si>
  <si>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</si>
  <si>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</si>
  <si>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</si>
  <si>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</si>
  <si>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</si>
  <si>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</si>
  <si>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</si>
  <si>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</si>
  <si>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</si>
  <si>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</si>
  <si>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</si>
  <si>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</si>
  <si>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</si>
  <si>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</si>
  <si>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</si>
  <si>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</si>
  <si>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</si>
  <si>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</si>
  <si>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</si>
  <si>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</si>
  <si>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</si>
  <si>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</si>
  <si>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</si>
  <si>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</si>
  <si>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</si>
  <si>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</si>
  <si>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</si>
  <si>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</si>
  <si>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</si>
  <si>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</si>
  <si>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</si>
  <si>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</si>
  <si>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</si>
  <si>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</si>
  <si>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</si>
  <si>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</si>
  <si>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</si>
  <si>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</si>
  <si>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</si>
  <si>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</si>
  <si>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</si>
  <si>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</si>
  <si>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</si>
  <si>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</si>
  <si>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</si>
  <si>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</si>
  <si>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</si>
  <si>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</si>
  <si>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</si>
  <si>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</si>
  <si>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</si>
  <si>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</si>
  <si>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</si>
  <si>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</si>
  <si>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</si>
  <si>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</si>
  <si>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</si>
  <si>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</si>
  <si>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</si>
  <si>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</si>
  <si>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</si>
  <si>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</si>
  <si>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</si>
  <si>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</si>
  <si>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</si>
  <si>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</si>
  <si>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</si>
  <si>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</si>
  <si>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</si>
  <si>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</si>
  <si>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</si>
  <si>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</si>
  <si>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</si>
  <si>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</si>
  <si>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</si>
  <si>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</si>
  <si>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</si>
  <si>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</si>
  <si>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</si>
  <si>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</si>
  <si>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</si>
  <si>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</si>
  <si>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</si>
  <si>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</si>
  <si>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</si>
  <si>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</si>
  <si>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</si>
  <si>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</si>
  <si>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</si>
  <si>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</si>
  <si>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</si>
  <si>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</si>
  <si>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</si>
  <si>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</si>
  <si>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</si>
  <si>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</si>
  <si>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</si>
  <si>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</si>
  <si>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</si>
  <si>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</si>
  <si>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</si>
  <si>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</si>
  <si>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</si>
  <si>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</si>
  <si>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</si>
  <si>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</si>
  <si>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</si>
  <si>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</si>
  <si>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</si>
  <si>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</si>
  <si>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</si>
  <si>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</si>
  <si>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</si>
  <si>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</si>
  <si>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</si>
  <si>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</si>
  <si>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</si>
  <si>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</si>
  <si>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</si>
  <si>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</si>
  <si>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</si>
  <si>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</si>
  <si>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</si>
  <si>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</si>
  <si>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</si>
  <si>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</si>
  <si>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</si>
  <si>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</si>
  <si>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</si>
  <si>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</si>
  <si>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</si>
  <si>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</si>
  <si>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</si>
  <si>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</si>
  <si>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</si>
  <si>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</si>
  <si>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</si>
  <si>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</si>
  <si>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</si>
  <si>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</si>
  <si>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</si>
  <si>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</si>
  <si>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</si>
  <si>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</si>
  <si>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</si>
  <si>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</si>
  <si>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</si>
  <si>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</si>
  <si>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</si>
  <si>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</si>
  <si>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</si>
  <si>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</si>
  <si>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</si>
  <si>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</si>
  <si>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</si>
  <si>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</si>
  <si>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</si>
  <si>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</si>
  <si>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</si>
  <si>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</si>
  <si>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</si>
  <si>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</si>
  <si>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</si>
  <si>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</si>
  <si>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</si>
  <si>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</si>
  <si>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</si>
  <si>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</si>
  <si>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</si>
  <si>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</si>
  <si>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</si>
  <si>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</si>
  <si>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</si>
  <si>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</si>
  <si>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</si>
  <si>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</si>
  <si>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</si>
  <si>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</si>
  <si>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</si>
  <si>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</si>
  <si>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</si>
  <si>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</si>
  <si>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</si>
  <si>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</si>
  <si>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</si>
  <si>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</si>
  <si>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</si>
  <si>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</si>
  <si>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</si>
  <si>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</si>
  <si>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</si>
  <si>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</si>
  <si>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</si>
  <si>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</si>
  <si>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</si>
  <si>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</si>
  <si>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</si>
  <si>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</si>
  <si>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</si>
  <si>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</si>
  <si>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</si>
  <si>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</si>
  <si>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</si>
  <si>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</si>
  <si>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</si>
  <si>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</si>
  <si>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</si>
  <si>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</si>
  <si>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</si>
  <si>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</si>
  <si>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</si>
  <si>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</si>
  <si>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</si>
  <si>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</si>
  <si>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</si>
  <si>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</si>
  <si>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</si>
  <si>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</si>
  <si>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</si>
  <si>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</si>
  <si>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</si>
  <si>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</si>
  <si>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</si>
  <si>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</si>
  <si>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</si>
  <si>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</si>
  <si>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</si>
  <si>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</si>
  <si>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</si>
  <si>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</si>
  <si>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</si>
  <si>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</si>
  <si>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</si>
  <si>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</si>
  <si>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</si>
  <si>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</si>
  <si>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</si>
  <si>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</si>
  <si>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</si>
  <si>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</si>
  <si>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</si>
  <si>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</si>
  <si>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</si>
  <si>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</si>
  <si>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</si>
  <si>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</si>
  <si>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</si>
  <si>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</si>
  <si>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</si>
  <si>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</si>
  <si>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</si>
  <si>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</si>
  <si>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</si>
  <si>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</si>
  <si>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</si>
  <si>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</si>
  <si>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</si>
  <si>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</si>
  <si>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</si>
  <si>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</si>
  <si>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</si>
  <si>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</si>
  <si>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</si>
  <si>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</si>
  <si>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</si>
  <si>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</si>
  <si>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</si>
  <si>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</si>
  <si>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</si>
  <si>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</si>
  <si>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</si>
  <si>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</si>
  <si>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</si>
  <si>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</si>
  <si>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</si>
  <si>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</si>
  <si>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</si>
  <si>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</si>
  <si>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</si>
  <si>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</si>
  <si>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</si>
  <si>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</si>
  <si>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</si>
  <si>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</si>
  <si>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</si>
  <si>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</si>
  <si>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</si>
  <si>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</si>
  <si>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</si>
  <si>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</si>
  <si>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</si>
  <si>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</si>
  <si>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</si>
  <si>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</si>
  <si>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</si>
  <si>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</si>
  <si>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</si>
  <si>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</si>
  <si>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</si>
  <si>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</si>
  <si>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</si>
  <si>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</si>
  <si>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</si>
  <si>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</si>
  <si>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</si>
  <si>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</si>
  <si>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</si>
  <si>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</si>
  <si>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</si>
  <si>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</si>
  <si>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</si>
  <si>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</si>
  <si>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</si>
  <si>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</si>
  <si>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</si>
  <si>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</si>
  <si>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</si>
  <si>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</si>
  <si>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</si>
  <si>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</si>
  <si>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</si>
  <si>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</si>
  <si>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</si>
  <si>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</si>
  <si>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</si>
  <si>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</si>
  <si>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</si>
  <si>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</si>
  <si>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</si>
  <si>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</si>
  <si>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</si>
  <si>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</si>
  <si>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</si>
  <si>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</si>
  <si>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</si>
  <si>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</si>
  <si>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</si>
  <si>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</si>
  <si>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</si>
  <si>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</si>
  <si>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</si>
  <si>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</si>
  <si>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</si>
  <si>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</si>
  <si>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</si>
  <si>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</si>
  <si>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</si>
  <si>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</si>
  <si>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</si>
  <si>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</si>
  <si>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</si>
  <si>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</si>
  <si>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</si>
  <si>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</si>
  <si>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</si>
  <si>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</si>
  <si>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</si>
  <si>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</si>
  <si>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</si>
  <si>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</si>
  <si>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</si>
  <si>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</si>
  <si>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</si>
  <si>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</si>
  <si>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</si>
  <si>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</si>
  <si>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</si>
  <si>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</si>
  <si>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</si>
  <si>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</si>
  <si>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</si>
  <si>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</si>
  <si>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</si>
  <si>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</si>
  <si>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</si>
  <si>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</si>
  <si>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</si>
  <si>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</si>
  <si>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</si>
  <si>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</si>
  <si>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</si>
  <si>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</si>
  <si>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</si>
  <si>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</si>
  <si>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</si>
  <si>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</si>
  <si>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</si>
  <si>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</si>
  <si>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</si>
  <si>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</si>
  <si>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</si>
  <si>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</si>
  <si>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</si>
  <si>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</si>
  <si>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</si>
  <si>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</si>
  <si>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</si>
  <si>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</si>
  <si>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</si>
  <si>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</si>
  <si>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</si>
  <si>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</si>
  <si>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</si>
  <si>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</si>
  <si>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</si>
  <si>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</si>
  <si>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</si>
  <si>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</si>
  <si>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</si>
  <si>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</si>
  <si>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</si>
  <si>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</si>
  <si>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</si>
  <si>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</si>
  <si>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</si>
  <si>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</si>
  <si>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</si>
  <si>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</si>
  <si>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</si>
  <si>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</si>
  <si>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</si>
  <si>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</si>
  <si>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</si>
  <si>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</si>
  <si>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</si>
  <si>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</si>
  <si>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</si>
  <si>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</si>
  <si>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</si>
  <si>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</si>
  <si>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</si>
  <si>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</si>
  <si>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</si>
  <si>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</si>
  <si>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</si>
  <si>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</si>
  <si>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</si>
  <si>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</si>
  <si>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</si>
  <si>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</si>
  <si>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</si>
  <si>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</si>
  <si>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</si>
  <si>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</si>
  <si>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</si>
  <si>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</si>
  <si>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</si>
  <si>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</si>
  <si>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</si>
  <si>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</si>
  <si>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</si>
  <si>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</si>
  <si>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</si>
  <si>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</si>
  <si>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</si>
  <si>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</si>
  <si>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</si>
  <si>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</si>
  <si>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</si>
  <si>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</si>
  <si>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</si>
  <si>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</si>
  <si>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</si>
  <si>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</si>
  <si>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</si>
  <si>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</si>
  <si>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</si>
  <si>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</si>
  <si>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</si>
  <si>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</si>
  <si>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</si>
  <si>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</si>
  <si>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</si>
  <si>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</si>
  <si>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</si>
  <si>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</si>
  <si>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</si>
  <si>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</si>
  <si>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</si>
  <si>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</si>
  <si>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</si>
  <si>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</si>
  <si>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</si>
  <si>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</si>
  <si>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</si>
  <si>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</si>
  <si>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</si>
  <si>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</si>
  <si>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</si>
  <si>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</si>
  <si>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</si>
  <si>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</si>
  <si>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</si>
  <si>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</si>
  <si>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</si>
  <si>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</si>
  <si>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</si>
  <si>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</si>
  <si>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</si>
  <si>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</si>
  <si>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</si>
  <si>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</si>
  <si>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</si>
  <si>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</si>
  <si>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</si>
  <si>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</si>
  <si>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</si>
  <si>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</si>
  <si>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</si>
  <si>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</si>
  <si>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</si>
  <si>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</si>
  <si>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</si>
  <si>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</si>
  <si>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</si>
  <si>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</si>
  <si>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</si>
  <si>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</si>
  <si>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</si>
  <si>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</si>
  <si>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</si>
  <si>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</si>
  <si>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</si>
  <si>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</si>
  <si>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</si>
  <si>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</si>
  <si>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</si>
  <si>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</si>
  <si>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</si>
  <si>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</si>
  <si>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</si>
  <si>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</si>
  <si>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</si>
  <si>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</si>
  <si>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</si>
  <si>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</si>
  <si>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</si>
  <si>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</si>
  <si>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</si>
  <si>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</si>
  <si>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</si>
  <si>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</si>
  <si>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</si>
  <si>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</si>
  <si>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</si>
  <si>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</si>
  <si>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</si>
  <si>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</si>
  <si>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</si>
  <si>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</si>
  <si>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</si>
  <si>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</si>
  <si>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</si>
  <si>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</si>
  <si>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</si>
  <si>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</si>
  <si>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</si>
  <si>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</si>
  <si>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</si>
  <si>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</si>
  <si>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</si>
  <si>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</si>
  <si>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</si>
  <si>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</si>
  <si>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</si>
  <si>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</si>
  <si>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</si>
  <si>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</si>
  <si>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</si>
  <si>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</si>
  <si>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</si>
  <si>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</si>
  <si>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</si>
  <si>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</si>
  <si>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</si>
  <si>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</si>
  <si>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</si>
  <si>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</si>
  <si>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</si>
  <si>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</si>
  <si>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</si>
  <si>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</si>
  <si>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</si>
  <si>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</si>
  <si>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</si>
  <si>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</si>
  <si>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</si>
  <si>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</si>
  <si>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</si>
  <si>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</si>
  <si>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</si>
  <si>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</si>
  <si>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</si>
  <si>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</si>
  <si>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</si>
  <si>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</si>
  <si>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</si>
  <si>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</si>
  <si>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</si>
  <si>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</si>
  <si>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</si>
  <si>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</si>
  <si>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</si>
  <si>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</si>
  <si>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</si>
  <si>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</si>
  <si>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</si>
  <si>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</si>
  <si>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</si>
  <si>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</si>
  <si>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</si>
  <si>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</si>
  <si>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</si>
  <si>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</si>
  <si>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</si>
  <si>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</si>
  <si>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</si>
  <si>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</si>
  <si>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</si>
  <si>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</si>
  <si>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</si>
  <si>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</si>
  <si>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</si>
  <si>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</si>
  <si>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</si>
  <si>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</si>
  <si>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</si>
  <si>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</si>
  <si>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</si>
  <si>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</si>
  <si>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</si>
  <si>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</si>
  <si>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</si>
  <si>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</si>
  <si>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</si>
  <si>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</si>
  <si>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</si>
  <si>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</si>
  <si>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</si>
  <si>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</si>
  <si>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</si>
  <si>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</si>
  <si>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</si>
  <si>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</si>
  <si>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</si>
  <si>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</si>
  <si>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</si>
  <si>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</si>
  <si>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</si>
  <si>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</si>
  <si>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</si>
  <si>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</si>
  <si>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</si>
  <si>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</si>
  <si>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</si>
  <si>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</si>
  <si>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</si>
  <si>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</si>
  <si>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</si>
  <si>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</si>
  <si>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</si>
  <si>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</si>
  <si>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</si>
  <si>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</si>
  <si>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</si>
  <si>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</si>
  <si>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</si>
  <si>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</si>
  <si>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</si>
  <si>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</si>
  <si>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</si>
  <si>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</si>
  <si>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</si>
  <si>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</si>
  <si>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</si>
  <si>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</si>
  <si>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</si>
  <si>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</si>
  <si>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</si>
  <si>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</si>
  <si>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</si>
  <si>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</si>
  <si>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</si>
  <si>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</si>
  <si>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</si>
  <si>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</si>
  <si>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</si>
  <si>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</si>
  <si>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</si>
  <si>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</si>
  <si>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</si>
  <si>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</si>
  <si>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</si>
  <si>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</si>
  <si>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</si>
  <si>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</si>
  <si>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</si>
  <si>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</si>
  <si>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</si>
  <si>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</si>
  <si>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</si>
  <si>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</si>
  <si>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</si>
  <si>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</si>
  <si>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</si>
  <si>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</si>
  <si>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</si>
  <si>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</si>
  <si>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</si>
  <si>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</si>
  <si>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</si>
  <si>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</si>
  <si>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</si>
  <si>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</si>
  <si>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</si>
  <si>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</si>
  <si>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</si>
  <si>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</si>
  <si>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</si>
  <si>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</si>
  <si>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</si>
  <si>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</si>
  <si>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</si>
  <si>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</si>
  <si>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</si>
  <si>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</si>
  <si>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</si>
  <si>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</si>
  <si>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</si>
  <si>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</si>
  <si>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</si>
  <si>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</si>
  <si>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</si>
  <si>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</si>
  <si>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</si>
  <si>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</si>
  <si>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</si>
  <si>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</si>
  <si>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</si>
  <si>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</si>
  <si>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</si>
  <si>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</si>
  <si>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</si>
  <si>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</si>
  <si>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</si>
  <si>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</si>
  <si>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</si>
  <si>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</si>
  <si>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</si>
  <si>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</si>
  <si>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</si>
  <si>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</si>
  <si>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</si>
  <si>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</si>
  <si>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</si>
  <si>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</si>
  <si>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</si>
  <si>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</si>
  <si>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</si>
  <si>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</si>
  <si>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</si>
  <si>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</si>
  <si>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</si>
  <si>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</si>
  <si>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</si>
  <si>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</si>
  <si>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</si>
  <si>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</si>
  <si>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</si>
  <si>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</si>
  <si>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</si>
  <si>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</si>
  <si>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</si>
  <si>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</si>
  <si>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</si>
  <si>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</si>
  <si>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</si>
  <si>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</si>
  <si>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</si>
  <si>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</si>
  <si>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</si>
  <si>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</si>
  <si>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</si>
  <si>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</si>
  <si>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</si>
  <si>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</si>
  <si>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</si>
  <si>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</si>
  <si>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</si>
  <si>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</si>
  <si>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</si>
  <si>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</si>
  <si>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</si>
  <si>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</si>
  <si>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</si>
  <si>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</si>
  <si>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</si>
  <si>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</si>
  <si>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</si>
  <si>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</si>
  <si>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</si>
  <si>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</si>
  <si>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</si>
  <si>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</si>
  <si>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</si>
  <si>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</si>
  <si>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</si>
  <si>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</si>
  <si>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</si>
  <si>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</si>
  <si>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</si>
  <si>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</si>
  <si>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</si>
  <si>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</si>
  <si>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</si>
  <si>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</si>
  <si>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</si>
  <si>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</si>
  <si>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</si>
  <si>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</si>
  <si>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</si>
  <si>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</si>
  <si>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</si>
  <si>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</si>
  <si>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</si>
  <si>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</si>
  <si>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</si>
  <si>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</si>
  <si>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</si>
  <si>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</si>
  <si>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</si>
  <si>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</si>
  <si>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</si>
  <si>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</si>
  <si>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</si>
  <si>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</si>
  <si>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</si>
  <si>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</si>
  <si>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</si>
  <si>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</si>
  <si>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</si>
  <si>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</si>
  <si>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</si>
  <si>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</si>
  <si>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</si>
  <si>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</si>
  <si>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</si>
  <si>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</si>
  <si>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</si>
  <si>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</si>
  <si>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</si>
  <si>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</si>
  <si>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</si>
  <si>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</si>
  <si>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</si>
  <si>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</si>
  <si>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</si>
  <si>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</si>
  <si>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</si>
  <si>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</si>
  <si>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</si>
  <si>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</si>
  <si>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</si>
  <si>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</si>
  <si>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</si>
  <si>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</si>
  <si>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</si>
  <si>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</si>
  <si>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</si>
  <si>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</si>
  <si>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</si>
  <si>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</si>
  <si>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</si>
  <si>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</si>
  <si>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</si>
  <si>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</si>
  <si>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</si>
  <si>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</si>
  <si>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</si>
  <si>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</si>
  <si>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</si>
  <si>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</si>
  <si>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</si>
  <si>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</si>
  <si>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</si>
  <si>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</si>
  <si>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</si>
  <si>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</si>
  <si>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</si>
  <si>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</si>
  <si>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</si>
  <si>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</si>
  <si>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</si>
  <si>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</si>
  <si>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</si>
  <si>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</si>
  <si>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</si>
  <si>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</si>
  <si>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</si>
  <si>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</si>
  <si>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</si>
  <si>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</si>
  <si>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</si>
  <si>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</si>
  <si>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</si>
  <si>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</si>
  <si>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</si>
  <si>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</si>
  <si>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</si>
  <si>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</si>
  <si>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</si>
  <si>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</si>
  <si>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</si>
  <si>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</si>
  <si>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</si>
  <si>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</si>
  <si>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</si>
  <si>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</si>
  <si>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</si>
  <si>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</si>
  <si>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</si>
  <si>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</si>
  <si>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</si>
  <si>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</si>
  <si>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</si>
  <si>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</si>
  <si>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</si>
  <si>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</si>
  <si>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</si>
  <si>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</si>
  <si>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</si>
  <si>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</si>
  <si>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</si>
  <si>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</si>
  <si>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</si>
  <si>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</si>
  <si>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</si>
  <si>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</si>
  <si>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</si>
  <si>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</si>
  <si>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</si>
  <si>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</si>
  <si>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</si>
  <si>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</si>
  <si>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</si>
  <si>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</si>
  <si>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</si>
  <si>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</si>
  <si>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</si>
  <si>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</si>
  <si>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</si>
  <si>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</si>
  <si>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</si>
  <si>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</si>
  <si>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</si>
  <si>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</si>
  <si>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</si>
  <si>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</si>
  <si>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</si>
  <si>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</si>
  <si>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</si>
  <si>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</si>
  <si>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</si>
  <si>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</si>
  <si>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</si>
  <si>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</si>
  <si>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</si>
  <si>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</si>
  <si>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</si>
  <si>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</si>
  <si>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</si>
  <si>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</si>
  <si>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</si>
  <si>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</si>
  <si>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</si>
  <si>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</si>
  <si>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</si>
  <si>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</si>
  <si>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</si>
  <si>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</si>
  <si>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</si>
  <si>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</si>
  <si>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</si>
  <si>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</si>
  <si>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</si>
  <si>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</si>
  <si>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</si>
  <si>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</si>
  <si>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</si>
  <si>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</si>
  <si>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</si>
  <si>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</si>
  <si>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</si>
  <si>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</si>
  <si>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</si>
  <si>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</si>
  <si>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</si>
  <si>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</si>
  <si>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</si>
  <si>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</si>
  <si>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</si>
  <si>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</si>
  <si>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</si>
  <si>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</si>
  <si>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</si>
  <si>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</si>
  <si>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</si>
  <si>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</si>
  <si>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</si>
  <si>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</si>
  <si>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</si>
  <si>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</si>
  <si>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</si>
  <si>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</si>
  <si>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</si>
  <si>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</si>
  <si>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</si>
  <si>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</si>
  <si>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</si>
  <si>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</si>
  <si>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</si>
  <si>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</si>
  <si>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</si>
  <si>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</si>
  <si>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</si>
  <si>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</si>
  <si>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</si>
  <si>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</si>
  <si>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</si>
  <si>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</si>
  <si>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</si>
  <si>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</si>
  <si>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</si>
  <si>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</si>
  <si>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</si>
  <si>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</si>
  <si>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</si>
  <si>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</si>
  <si>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</si>
  <si>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</si>
  <si>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</si>
  <si>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</si>
  <si>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</si>
  <si>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</si>
  <si>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</si>
  <si>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</si>
  <si>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</si>
  <si>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</si>
  <si>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</si>
  <si>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</si>
  <si>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</si>
  <si>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</si>
  <si>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</si>
  <si>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</si>
  <si>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</si>
  <si>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</si>
  <si>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</si>
  <si>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</si>
  <si>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</si>
  <si>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</si>
  <si>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</si>
  <si>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</si>
  <si>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</si>
  <si>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</si>
  <si>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</si>
  <si>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</si>
  <si>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</si>
  <si>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</si>
  <si>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</si>
  <si>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</si>
  <si>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</si>
  <si>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</si>
  <si>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</si>
  <si>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</si>
  <si>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</si>
  <si>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</si>
  <si>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</si>
  <si>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</si>
  <si>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</si>
  <si>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</si>
  <si>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</si>
  <si>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</si>
  <si>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</si>
  <si>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</si>
  <si>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</si>
  <si>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</si>
  <si>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</si>
  <si>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</si>
  <si>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</si>
  <si>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</si>
  <si>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</si>
  <si>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</si>
  <si>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</si>
  <si>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</si>
  <si>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</si>
  <si>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</si>
  <si>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</si>
  <si>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</si>
  <si>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</si>
  <si>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</si>
  <si>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</si>
  <si>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</si>
  <si>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</si>
  <si>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</si>
  <si>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</si>
  <si>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</si>
  <si>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</si>
  <si>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</si>
  <si>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</si>
  <si>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</si>
  <si>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</si>
  <si>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</si>
  <si>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</si>
  <si>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</si>
  <si>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</si>
  <si>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</si>
  <si>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</si>
  <si>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</si>
  <si>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</si>
  <si>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</si>
  <si>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</si>
  <si>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</si>
  <si>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</si>
  <si>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</si>
  <si>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</si>
  <si>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</si>
  <si>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</si>
  <si>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</si>
  <si>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</si>
  <si>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</si>
  <si>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</si>
  <si>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</si>
  <si>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</si>
  <si>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</si>
  <si>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</si>
  <si>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</si>
  <si>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</si>
  <si>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</si>
  <si>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</si>
  <si>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</si>
  <si>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</si>
  <si>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</si>
  <si>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</si>
  <si>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</si>
  <si>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</si>
  <si>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</si>
  <si>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</si>
  <si>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</si>
  <si>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</si>
  <si>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</si>
  <si>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</si>
  <si>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</si>
  <si>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</si>
  <si>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</si>
  <si>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</si>
  <si>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</si>
  <si>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</si>
  <si>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</si>
  <si>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</si>
  <si>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</si>
  <si>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</si>
  <si>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</si>
  <si>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</si>
  <si>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</si>
  <si>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</si>
  <si>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</si>
  <si>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</si>
  <si>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</si>
  <si>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</si>
  <si>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</si>
  <si>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</si>
  <si>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</si>
  <si>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</si>
  <si>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</si>
  <si>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</si>
  <si>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</si>
  <si>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</si>
  <si>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</si>
  <si>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</si>
  <si>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</si>
  <si>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</si>
  <si>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</si>
  <si>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</si>
  <si>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</si>
  <si>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</si>
  <si>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</si>
  <si>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</si>
  <si>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</si>
  <si>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</si>
  <si>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</si>
  <si>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</si>
  <si>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</si>
  <si>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</si>
  <si>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</si>
  <si>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</si>
  <si>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</si>
  <si>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</si>
  <si>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</si>
  <si>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</si>
  <si>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</si>
  <si>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</si>
  <si>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</si>
  <si>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</si>
  <si>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</si>
  <si>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</si>
  <si>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</si>
  <si>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</si>
  <si>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</si>
  <si>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</si>
  <si>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</si>
  <si>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</si>
  <si>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</si>
  <si>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</si>
  <si>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</si>
  <si>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</si>
  <si>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</si>
  <si>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</si>
  <si>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</si>
  <si>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</si>
  <si>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</si>
  <si>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</si>
  <si>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</si>
  <si>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</si>
  <si>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</si>
  <si>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</si>
  <si>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</si>
  <si>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</si>
  <si>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</si>
  <si>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</si>
  <si>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</si>
  <si>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</si>
  <si>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</si>
  <si>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</si>
  <si>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</si>
  <si>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</si>
  <si>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</si>
  <si>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</si>
  <si>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</si>
  <si>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</si>
  <si>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</si>
  <si>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</si>
  <si>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</si>
  <si>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</si>
  <si>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</si>
  <si>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</si>
  <si>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</si>
  <si>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</si>
  <si>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</si>
  <si>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</si>
  <si>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</si>
  <si>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</si>
  <si>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</si>
  <si>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</si>
  <si>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</si>
  <si>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</si>
  <si>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</si>
  <si>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</si>
  <si>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</si>
  <si>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</si>
  <si>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</si>
  <si>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</si>
  <si>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</si>
  <si>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</si>
  <si>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</si>
  <si>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</si>
  <si>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</si>
  <si>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</si>
  <si>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</si>
  <si>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</si>
  <si>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</si>
  <si>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</si>
  <si>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</si>
  <si>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</si>
  <si>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</si>
  <si>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</si>
  <si>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</si>
  <si>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</si>
  <si>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</si>
  <si>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</si>
  <si>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</si>
  <si>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</si>
  <si>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</si>
  <si>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</si>
  <si>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</si>
  <si>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</si>
  <si>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</si>
  <si>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</si>
  <si>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</si>
  <si>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</si>
  <si>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</si>
  <si>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</si>
  <si>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</si>
  <si>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</si>
  <si>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</si>
  <si>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</si>
  <si>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</si>
  <si>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</si>
  <si>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</si>
  <si>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</si>
  <si>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</si>
  <si>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</si>
  <si>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</si>
  <si>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</si>
  <si>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</si>
  <si>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</si>
  <si>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</si>
  <si>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</si>
  <si>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</si>
  <si>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</si>
  <si>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</si>
  <si>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</si>
  <si>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</si>
  <si>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</si>
  <si>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</si>
  <si>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</si>
  <si>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</si>
  <si>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</si>
  <si>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</si>
  <si>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</si>
  <si>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</si>
  <si>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</si>
  <si>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</si>
  <si>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</si>
  <si>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</si>
  <si>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</si>
  <si>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</si>
  <si>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</si>
  <si>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</si>
  <si>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</si>
  <si>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</si>
  <si>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</si>
  <si>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</si>
  <si>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</si>
  <si>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</si>
  <si>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</si>
  <si>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</si>
  <si>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</si>
  <si>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</si>
  <si>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</si>
  <si>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</si>
  <si>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</si>
  <si>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</si>
  <si>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</si>
  <si>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</si>
  <si>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</si>
  <si>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</si>
  <si>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</si>
  <si>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</si>
  <si>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</si>
  <si>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</si>
  <si>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</si>
  <si>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</si>
  <si>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</si>
  <si>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</si>
  <si>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</si>
  <si>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</si>
  <si>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</si>
  <si>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</si>
  <si>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</si>
  <si>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</si>
  <si>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</si>
  <si>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</si>
  <si>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</si>
  <si>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</si>
  <si>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</si>
  <si>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</si>
  <si>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</si>
  <si>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</si>
  <si>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</si>
  <si>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</si>
  <si>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</si>
  <si>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</si>
  <si>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</si>
  <si>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</si>
  <si>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</si>
  <si>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</si>
  <si>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</si>
  <si>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</si>
  <si>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</si>
  <si>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</si>
  <si>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</si>
  <si>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</si>
  <si>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</si>
  <si>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</si>
  <si>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</si>
  <si>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</si>
  <si>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</si>
  <si>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</si>
  <si>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</si>
  <si>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</si>
  <si>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</si>
  <si>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</si>
  <si>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</si>
  <si>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</si>
  <si>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</si>
  <si>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</si>
  <si>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</si>
  <si>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</si>
  <si>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</si>
  <si>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</si>
  <si>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</si>
  <si>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</si>
  <si>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</si>
  <si>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</si>
  <si>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</si>
  <si>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</si>
  <si>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</si>
  <si>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</si>
  <si>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</si>
  <si>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</si>
  <si>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</si>
  <si>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</si>
  <si>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</si>
  <si>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</si>
  <si>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</si>
  <si>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</si>
  <si>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</si>
  <si>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</si>
  <si>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</si>
  <si>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</si>
  <si>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</si>
  <si>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</si>
  <si>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</si>
  <si>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</si>
  <si>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</si>
  <si>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</si>
  <si>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</si>
  <si>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</si>
  <si>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</si>
  <si>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</si>
  <si>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</si>
  <si>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</si>
  <si>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</si>
  <si>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</si>
  <si>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</si>
  <si>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</si>
  <si>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</si>
  <si>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</si>
  <si>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</si>
  <si>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</si>
  <si>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</si>
  <si>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</si>
  <si>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</si>
  <si>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</si>
  <si>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</si>
  <si>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</si>
  <si>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</si>
  <si>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</si>
  <si>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</si>
  <si>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</si>
  <si>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</si>
  <si>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</si>
  <si>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</si>
  <si>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</si>
  <si>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</si>
  <si>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</si>
  <si>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</si>
  <si>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</si>
  <si>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</si>
  <si>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</si>
  <si>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</si>
  <si>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</si>
  <si>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</si>
  <si>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</si>
  <si>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</si>
  <si>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</si>
  <si>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</si>
  <si>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</si>
  <si>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</si>
  <si>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</si>
  <si>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</si>
  <si>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</si>
  <si>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</si>
  <si>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</si>
  <si>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</si>
  <si>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</si>
  <si>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</si>
  <si>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</si>
  <si>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</si>
  <si>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</si>
  <si>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</si>
  <si>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</si>
  <si>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</si>
  <si>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</si>
  <si>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</si>
  <si>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</si>
  <si>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</si>
  <si>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</si>
  <si>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</si>
  <si>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</si>
  <si>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</si>
  <si>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</si>
  <si>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</si>
  <si>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</si>
  <si>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</si>
  <si>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</si>
  <si>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</si>
  <si>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</si>
  <si>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</si>
  <si>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</si>
  <si>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</si>
  <si>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</si>
  <si>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</si>
  <si>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</si>
  <si>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</si>
  <si>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</si>
  <si>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</si>
  <si>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</si>
  <si>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</si>
  <si>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</si>
  <si>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</si>
  <si>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</si>
  <si>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</si>
  <si>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</si>
  <si>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</si>
  <si>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</si>
  <si>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</si>
  <si>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</si>
  <si>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</si>
  <si>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</si>
  <si>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</si>
  <si>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</si>
  <si>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</si>
  <si>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</si>
  <si>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</si>
  <si>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</si>
  <si>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</si>
  <si>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</si>
  <si>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</si>
  <si>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</si>
  <si>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</si>
  <si>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</si>
  <si>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</si>
  <si>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</si>
  <si>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</si>
  <si>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</si>
  <si>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</si>
  <si>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</si>
  <si>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</si>
  <si>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</si>
  <si>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</si>
  <si>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</si>
  <si>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</si>
  <si>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</si>
  <si>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</si>
  <si>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</si>
  <si>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</si>
  <si>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</si>
  <si>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</si>
  <si>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</si>
  <si>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</si>
  <si>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</si>
  <si>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</si>
  <si>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</si>
  <si>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</si>
  <si>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</si>
  <si>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</si>
  <si>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</si>
  <si>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</si>
  <si>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</si>
  <si>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</si>
  <si>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</si>
  <si>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</si>
  <si>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</si>
  <si>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</si>
  <si>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</si>
  <si>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</si>
  <si>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</si>
  <si>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</si>
  <si>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</si>
  <si>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</si>
  <si>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</si>
  <si>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</si>
  <si>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</si>
  <si>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</si>
  <si>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</si>
  <si>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</si>
  <si>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</si>
  <si>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</si>
  <si>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</si>
  <si>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</si>
  <si>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</si>
  <si>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</si>
  <si>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</si>
  <si>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</si>
  <si>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</si>
  <si>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</si>
  <si>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</si>
  <si>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</si>
  <si>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</si>
  <si>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</si>
  <si>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</si>
  <si>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</si>
  <si>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</si>
  <si>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</si>
  <si>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</si>
  <si>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</si>
  <si>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</si>
  <si>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</si>
  <si>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</si>
  <si>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</si>
  <si>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</si>
  <si>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</si>
  <si>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</si>
  <si>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</si>
  <si>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</si>
  <si>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</si>
  <si>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</si>
  <si>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</si>
  <si>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</si>
  <si>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</si>
  <si>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</si>
  <si>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</si>
  <si>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</si>
  <si>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</si>
  <si>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</si>
  <si>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</si>
  <si>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</si>
  <si>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</si>
  <si>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</si>
  <si>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</si>
  <si>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</si>
  <si>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</si>
  <si>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</si>
  <si>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</si>
  <si>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</si>
  <si>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</si>
  <si>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</si>
  <si>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</si>
  <si>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</si>
  <si>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</si>
  <si>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</si>
  <si>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</si>
  <si>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</si>
  <si>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</si>
  <si>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</si>
  <si>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</si>
  <si>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</si>
  <si>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</si>
  <si>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</si>
  <si>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</si>
  <si>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</si>
  <si>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</si>
  <si>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</si>
  <si>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</si>
  <si>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</si>
  <si>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</si>
  <si>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</si>
  <si>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</si>
  <si>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</si>
  <si>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</si>
  <si>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</si>
  <si>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</si>
  <si>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</si>
  <si>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</si>
  <si>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</si>
  <si>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</si>
  <si>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</si>
  <si>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</si>
  <si>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</si>
  <si>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</si>
  <si>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</si>
  <si>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</si>
  <si>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</si>
  <si>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</si>
  <si>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</si>
  <si>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</si>
  <si>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</si>
  <si>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</si>
  <si>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</si>
  <si>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</si>
  <si>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</si>
  <si>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</si>
  <si>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</si>
  <si>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</si>
  <si>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</si>
  <si>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</si>
  <si>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</si>
  <si>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</si>
  <si>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</si>
  <si>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</si>
  <si>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</si>
  <si>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</si>
  <si>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</si>
  <si>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</si>
  <si>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</si>
  <si>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</si>
  <si>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</si>
  <si>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</si>
  <si>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</si>
  <si>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</si>
  <si>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</si>
  <si>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</si>
  <si>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</si>
  <si>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</si>
  <si>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</si>
  <si>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</si>
  <si>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</si>
  <si>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</si>
  <si>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</si>
  <si>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</si>
  <si>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</si>
  <si>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</si>
  <si>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</si>
  <si>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</si>
  <si>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</si>
  <si>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</si>
  <si>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</si>
  <si>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</si>
  <si>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</si>
  <si>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</si>
  <si>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</si>
  <si>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</si>
  <si>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</si>
  <si>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</si>
  <si>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</si>
  <si>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</si>
  <si>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</si>
  <si>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</si>
  <si>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</si>
  <si>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</si>
  <si>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</si>
  <si>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</si>
  <si>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</si>
  <si>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</si>
  <si>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</si>
  <si>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</si>
  <si>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</si>
  <si>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</si>
  <si>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</si>
  <si>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</si>
  <si>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</si>
  <si>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</si>
  <si>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</si>
  <si>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</si>
  <si>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</si>
  <si>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</si>
  <si>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</si>
  <si>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</si>
  <si>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</si>
  <si>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</si>
  <si>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</si>
  <si>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</si>
  <si>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</si>
  <si>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</si>
  <si>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</si>
  <si>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</si>
  <si>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</si>
  <si>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</si>
  <si>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</si>
  <si>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</si>
  <si>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受到伤害反射伤害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</si>
  <si>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</si>
  <si>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</si>
  <si>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</si>
  <si>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</si>
  <si>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</si>
  <si>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受到物理攻击有30%概率给与攻击者反震,造成的伤害为受到伤害的50%</t>
  </si>
  <si>
    <t>受到魔法攻击有10%概率进行抵抗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</si>
  <si>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</si>
  <si>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</si>
  <si>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</si>
  <si>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</si>
  <si>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</si>
  <si>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</si>
  <si>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</si>
  <si>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</si>
  <si>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</si>
  <si>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</si>
  <si>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</si>
  <si>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</si>
  <si>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</si>
  <si>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</si>
  <si>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</si>
  <si>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</si>
  <si>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</si>
  <si>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</si>
  <si>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</si>
  <si>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当目标有神佑技能时,造成伤害提升100%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</si>
  <si>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</si>
  <si>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</si>
  <si>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</si>
  <si>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</si>
  <si>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</si>
  <si>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</si>
  <si>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</si>
  <si>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</si>
  <si>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</si>
  <si>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</si>
  <si>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</si>
  <si>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</si>
  <si>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</si>
  <si>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</si>
  <si>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</si>
  <si>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</si>
  <si>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对前方范围造成喷吐伤害造成250%伤害,并使目标命中降低20%,产生致盲效果</t>
    <phoneticPr fontId="35" type="noConversion"/>
  </si>
  <si>
    <t>普攻有20%概率召唤1个分身进行战斗</t>
    <phoneticPr fontId="35" type="noConversion"/>
  </si>
  <si>
    <t>魔法召唤</t>
    <phoneticPr fontId="35" type="noConversion"/>
  </si>
  <si>
    <t>蛇击</t>
    <phoneticPr fontId="35" type="noConversion"/>
  </si>
  <si>
    <t>攻击造成300%伤害,并附带1秒眩晕</t>
    <phoneticPr fontId="35" type="noConversion"/>
  </si>
  <si>
    <t>对前方发起冲锋,并造成200%伤害和附带1秒眩晕</t>
    <phoneticPr fontId="35" type="noConversion"/>
  </si>
  <si>
    <t>每隔20秒恢复自身和周围队友5%最大生命值，并且自身攻速提升50%持续5秒</t>
  </si>
  <si>
    <t>天使之翼</t>
  </si>
  <si>
    <t>受到攻击有20%几率触发铁甲效果，免疫一切伤害3秒，并立即释放一个勇士对敌人范围内造成200%伤害和1秒眩晕</t>
    <phoneticPr fontId="35" type="noConversion"/>
  </si>
  <si>
    <t>铁甲之力</t>
    <phoneticPr fontId="35" type="noConversion"/>
  </si>
  <si>
    <t>每隔10秒立即出现在敌人身后并对范围内所有敌人造成300%伤害和3秒束缚，并恢复自身3%最大生命值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</si>
  <si>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</si>
  <si>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</si>
  <si>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冲击波</t>
    <phoneticPr fontId="35" type="noConversion"/>
  </si>
  <si>
    <t>对前方区域释放冲击波,冲击波造成300%伤害,并使目标受到伤害额外提升10%,持续6秒</t>
    <phoneticPr fontId="35" type="noConversion"/>
  </si>
  <si>
    <t>自身是生命为0时会对附近单位造成一次大范围的伤害,并眩晕3秒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</si>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</sst>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36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1598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1599</v>
      </c>
      <c r="D3" s="1" t="s">
        <v>2</v>
      </c>
      <c r="E3" s="1">
        <v>1</v>
      </c>
      <c r="F3" s="1">
        <v>20</v>
      </c>
      <c r="H3" s="1">
        <v>30</v>
      </c>
      <c r="I3" s="1" t="s">
        <v>1600</v>
      </c>
      <c r="J3" s="1" t="s">
        <v>2</v>
      </c>
      <c r="L3" s="1">
        <v>40</v>
      </c>
      <c r="M3" s="1" t="s">
        <v>1601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1602</v>
      </c>
      <c r="E6" s="1">
        <v>1</v>
      </c>
      <c r="F6" s="1">
        <v>20</v>
      </c>
      <c r="J6" s="1" t="s">
        <v>1602</v>
      </c>
      <c r="N6" s="1" t="s">
        <v>1602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1603</v>
      </c>
      <c r="E7" s="1">
        <v>1</v>
      </c>
      <c r="F7" s="1">
        <v>20</v>
      </c>
      <c r="J7" s="1" t="s">
        <v>1603</v>
      </c>
      <c r="N7" s="1" t="s">
        <v>1603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1604</v>
      </c>
      <c r="F11" s="1" t="s">
        <v>1605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1606</v>
      </c>
      <c r="T18" s="1" t="s">
        <v>1607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746</v>
      </c>
    </row>
    <row r="22" spans="2:29" s="1" customFormat="1" ht="20.100000000000001" customHeight="1">
      <c r="AC22" s="1" t="s">
        <v>748</v>
      </c>
    </row>
    <row r="23" spans="2:29" s="1" customFormat="1" ht="20.100000000000001" customHeight="1">
      <c r="AC23" s="1" t="s">
        <v>754</v>
      </c>
    </row>
    <row r="24" spans="2:29" s="1" customFormat="1" ht="20.100000000000001" customHeight="1">
      <c r="AC24" s="1" t="s">
        <v>752</v>
      </c>
    </row>
    <row r="25" spans="2:29" s="1" customFormat="1" ht="20.100000000000001" customHeight="1">
      <c r="AC25" s="1" t="s">
        <v>751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1599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1609</v>
      </c>
      <c r="D6" s="31">
        <v>3</v>
      </c>
      <c r="E6" s="32" t="s">
        <v>815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1610</v>
      </c>
      <c r="D7" s="31">
        <v>3</v>
      </c>
      <c r="E7" s="32" t="s">
        <v>773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1611</v>
      </c>
      <c r="D8" s="31">
        <v>3</v>
      </c>
      <c r="E8" s="32" t="s">
        <v>819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1612</v>
      </c>
      <c r="D9" s="31">
        <v>3</v>
      </c>
      <c r="E9" s="32" t="s">
        <v>812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1613</v>
      </c>
      <c r="D10" s="31">
        <v>3</v>
      </c>
      <c r="E10" s="32" t="s">
        <v>1603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812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1614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815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1615</v>
      </c>
      <c r="D12" s="31">
        <v>3</v>
      </c>
      <c r="E12" s="32" t="s">
        <v>822</v>
      </c>
      <c r="F12" s="32">
        <v>119203</v>
      </c>
      <c r="G12" s="32">
        <v>12</v>
      </c>
      <c r="H12" t="str">
        <f t="shared" si="0"/>
        <v>119203,12</v>
      </c>
      <c r="P12" s="32" t="s">
        <v>819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1616</v>
      </c>
      <c r="D13" s="31">
        <v>3</v>
      </c>
      <c r="E13" s="32" t="s">
        <v>773</v>
      </c>
      <c r="F13" s="32">
        <v>100203</v>
      </c>
      <c r="G13" s="32">
        <v>200</v>
      </c>
      <c r="H13" t="str">
        <f t="shared" si="0"/>
        <v>100203,200</v>
      </c>
      <c r="P13" s="32" t="s">
        <v>822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1617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1618</v>
      </c>
      <c r="D15" s="31">
        <v>3</v>
      </c>
      <c r="E15" s="32" t="s">
        <v>822</v>
      </c>
      <c r="F15" s="32">
        <v>119203</v>
      </c>
      <c r="G15" s="32">
        <v>12</v>
      </c>
      <c r="H15" t="str">
        <f t="shared" si="0"/>
        <v>119203,12</v>
      </c>
      <c r="P15" s="34" t="s">
        <v>1603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1619</v>
      </c>
      <c r="D16" s="31">
        <v>3</v>
      </c>
      <c r="E16" s="32" t="s">
        <v>815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1620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1621</v>
      </c>
      <c r="D18" s="31">
        <v>3</v>
      </c>
      <c r="E18" s="32" t="s">
        <v>819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1622</v>
      </c>
      <c r="D19" s="31">
        <v>3</v>
      </c>
      <c r="E19" s="32" t="s">
        <v>773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1623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1624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1625</v>
      </c>
      <c r="D22" s="31">
        <v>3</v>
      </c>
      <c r="E22" s="32" t="s">
        <v>815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1626</v>
      </c>
      <c r="D23" s="31">
        <v>3</v>
      </c>
      <c r="E23" s="32" t="s">
        <v>773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1627</v>
      </c>
      <c r="D24" s="31">
        <v>3</v>
      </c>
      <c r="E24" s="32" t="s">
        <v>1603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1628</v>
      </c>
      <c r="D25" s="31">
        <v>3</v>
      </c>
      <c r="E25" s="32" t="s">
        <v>1603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1630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1631</v>
      </c>
      <c r="D28" s="31">
        <v>3</v>
      </c>
      <c r="E28" s="32" t="s">
        <v>812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1632</v>
      </c>
      <c r="D29" s="31">
        <v>3</v>
      </c>
      <c r="E29" s="32" t="s">
        <v>819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1633</v>
      </c>
      <c r="D30" s="31">
        <v>3</v>
      </c>
      <c r="E30" s="32" t="s">
        <v>773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1634</v>
      </c>
      <c r="D31" s="30">
        <v>300</v>
      </c>
      <c r="E31" s="32" t="s">
        <v>822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1634</v>
      </c>
      <c r="D32" s="30">
        <v>500</v>
      </c>
      <c r="E32" s="32" t="s">
        <v>773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1634</v>
      </c>
      <c r="D33" s="30">
        <v>1000</v>
      </c>
      <c r="E33" s="32" t="s">
        <v>1603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1635</v>
      </c>
      <c r="D34" s="30">
        <v>5</v>
      </c>
      <c r="E34" s="32" t="s">
        <v>773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1635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1635</v>
      </c>
      <c r="D36" s="30">
        <v>20</v>
      </c>
      <c r="E36" s="32" t="s">
        <v>784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1636</v>
      </c>
      <c r="D37" s="30">
        <v>3</v>
      </c>
      <c r="E37" s="32" t="s">
        <v>773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1636</v>
      </c>
      <c r="D38" s="30">
        <v>5</v>
      </c>
      <c r="E38" s="32" t="s">
        <v>812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1636</v>
      </c>
      <c r="D39" s="30">
        <v>10</v>
      </c>
      <c r="E39" s="32" t="s">
        <v>784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1600</v>
      </c>
    </row>
    <row r="42" spans="2:12" ht="20.100000000000001" customHeight="1"/>
    <row r="43" spans="2:12" ht="20.100000000000001" customHeight="1">
      <c r="B43" s="30">
        <v>15201002</v>
      </c>
      <c r="C43" s="31" t="s">
        <v>1637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1638</v>
      </c>
      <c r="D44" s="31">
        <v>3</v>
      </c>
      <c r="E44" s="32" t="s">
        <v>815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1639</v>
      </c>
      <c r="D45" s="31">
        <v>3</v>
      </c>
      <c r="E45" s="32" t="s">
        <v>773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1640</v>
      </c>
      <c r="D46" s="31">
        <v>3</v>
      </c>
      <c r="E46" s="32" t="s">
        <v>819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1641</v>
      </c>
      <c r="D47" s="31">
        <v>3</v>
      </c>
      <c r="E47" s="32" t="s">
        <v>812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1642</v>
      </c>
      <c r="D48" s="31">
        <v>3</v>
      </c>
      <c r="E48" s="32" t="s">
        <v>1603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1643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1644</v>
      </c>
      <c r="D50" s="31">
        <v>3</v>
      </c>
      <c r="E50" s="32" t="s">
        <v>822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1645</v>
      </c>
      <c r="D51" s="31">
        <v>3</v>
      </c>
      <c r="E51" s="32" t="s">
        <v>773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1646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1647</v>
      </c>
      <c r="D53" s="31">
        <v>3</v>
      </c>
      <c r="E53" s="32" t="s">
        <v>822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1648</v>
      </c>
      <c r="D54" s="31">
        <v>3</v>
      </c>
      <c r="E54" s="32" t="s">
        <v>815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1650</v>
      </c>
      <c r="D56" s="31">
        <v>3</v>
      </c>
      <c r="E56" s="32" t="s">
        <v>819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1651</v>
      </c>
      <c r="D57" s="31">
        <v>3</v>
      </c>
      <c r="E57" s="32" t="s">
        <v>773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1652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1653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1654</v>
      </c>
      <c r="D60" s="31">
        <v>3</v>
      </c>
      <c r="E60" s="32" t="s">
        <v>815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1655</v>
      </c>
      <c r="D61" s="31">
        <v>3</v>
      </c>
      <c r="E61" s="32" t="s">
        <v>773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1656</v>
      </c>
      <c r="D62" s="31">
        <v>3</v>
      </c>
      <c r="E62" s="32" t="s">
        <v>1603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1657</v>
      </c>
      <c r="D63" s="31">
        <v>3</v>
      </c>
      <c r="E63" s="32" t="s">
        <v>1603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1660</v>
      </c>
      <c r="D66" s="31">
        <v>3</v>
      </c>
      <c r="E66" s="32" t="s">
        <v>812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1661</v>
      </c>
      <c r="D67" s="31">
        <v>3</v>
      </c>
      <c r="E67" s="32" t="s">
        <v>819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1662</v>
      </c>
      <c r="D68" s="31">
        <v>3</v>
      </c>
      <c r="E68" s="32" t="s">
        <v>773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1663</v>
      </c>
      <c r="D69" s="30">
        <v>300</v>
      </c>
      <c r="E69" s="32" t="s">
        <v>822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1634</v>
      </c>
      <c r="D70" s="30">
        <v>500</v>
      </c>
      <c r="E70" s="32" t="s">
        <v>773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1634</v>
      </c>
      <c r="D71" s="30">
        <v>1000</v>
      </c>
      <c r="E71" s="32" t="s">
        <v>1603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1664</v>
      </c>
      <c r="D72" s="30">
        <v>5</v>
      </c>
      <c r="E72" s="32" t="s">
        <v>773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1664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1664</v>
      </c>
      <c r="D74" s="30">
        <v>20</v>
      </c>
      <c r="E74" s="32" t="s">
        <v>784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1665</v>
      </c>
      <c r="D75" s="30">
        <v>3</v>
      </c>
      <c r="E75" s="32" t="s">
        <v>773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1665</v>
      </c>
      <c r="D76" s="30">
        <v>5</v>
      </c>
      <c r="E76" s="32" t="s">
        <v>812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1665</v>
      </c>
      <c r="D77" s="30">
        <v>10</v>
      </c>
      <c r="E77" s="32" t="s">
        <v>784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1601</v>
      </c>
    </row>
    <row r="81" spans="2:8" ht="20.100000000000001" customHeight="1"/>
    <row r="82" spans="2:8" ht="20.100000000000001" customHeight="1">
      <c r="B82" s="30">
        <v>15301002</v>
      </c>
      <c r="C82" s="31" t="s">
        <v>1666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1667</v>
      </c>
      <c r="D83" s="31">
        <v>3</v>
      </c>
      <c r="E83" s="32" t="s">
        <v>815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1668</v>
      </c>
      <c r="D84" s="31">
        <v>3</v>
      </c>
      <c r="E84" s="32" t="s">
        <v>773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1669</v>
      </c>
      <c r="D85" s="31">
        <v>3</v>
      </c>
      <c r="E85" s="32" t="s">
        <v>819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1670</v>
      </c>
      <c r="D86" s="31">
        <v>3</v>
      </c>
      <c r="E86" s="32" t="s">
        <v>812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1671</v>
      </c>
      <c r="D87" s="31">
        <v>3</v>
      </c>
      <c r="E87" s="32" t="s">
        <v>1603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1672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1673</v>
      </c>
      <c r="D89" s="31">
        <v>3</v>
      </c>
      <c r="E89" s="32" t="s">
        <v>822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1674</v>
      </c>
      <c r="D90" s="31">
        <v>3</v>
      </c>
      <c r="E90" s="32" t="s">
        <v>773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1675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1676</v>
      </c>
      <c r="D92" s="31">
        <v>3</v>
      </c>
      <c r="E92" s="32" t="s">
        <v>822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1677</v>
      </c>
      <c r="D93" s="31">
        <v>3</v>
      </c>
      <c r="E93" s="32" t="s">
        <v>815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1679</v>
      </c>
      <c r="D95" s="31">
        <v>3</v>
      </c>
      <c r="E95" s="32" t="s">
        <v>819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1680</v>
      </c>
      <c r="D96" s="31">
        <v>3</v>
      </c>
      <c r="E96" s="32" t="s">
        <v>773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1681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1682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1683</v>
      </c>
      <c r="D99" s="31">
        <v>3</v>
      </c>
      <c r="E99" s="32" t="s">
        <v>815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1684</v>
      </c>
      <c r="D100" s="31">
        <v>3</v>
      </c>
      <c r="E100" s="32" t="s">
        <v>773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1685</v>
      </c>
      <c r="D101" s="31">
        <v>3</v>
      </c>
      <c r="E101" s="32" t="s">
        <v>1603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1686</v>
      </c>
      <c r="D102" s="31">
        <v>3</v>
      </c>
      <c r="E102" s="32" t="s">
        <v>1603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1687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1689</v>
      </c>
      <c r="D105" s="31">
        <v>3</v>
      </c>
      <c r="E105" s="32" t="s">
        <v>812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1690</v>
      </c>
      <c r="D106" s="31">
        <v>3</v>
      </c>
      <c r="E106" s="32" t="s">
        <v>819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1691</v>
      </c>
      <c r="D107" s="31">
        <v>3</v>
      </c>
      <c r="E107" s="32" t="s">
        <v>773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1692</v>
      </c>
      <c r="D108" s="30">
        <v>300</v>
      </c>
      <c r="E108" s="32" t="s">
        <v>822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1692</v>
      </c>
      <c r="D109" s="30">
        <v>500</v>
      </c>
      <c r="E109" s="32" t="s">
        <v>773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1692</v>
      </c>
      <c r="D110" s="30">
        <v>1000</v>
      </c>
      <c r="E110" s="32" t="s">
        <v>1603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1693</v>
      </c>
      <c r="D111" s="30">
        <v>5</v>
      </c>
      <c r="E111" s="32" t="s">
        <v>773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1693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1693</v>
      </c>
      <c r="D113" s="30">
        <v>20</v>
      </c>
      <c r="E113" s="32" t="s">
        <v>784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1694</v>
      </c>
      <c r="D114" s="30">
        <v>3</v>
      </c>
      <c r="E114" s="32" t="s">
        <v>773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1694</v>
      </c>
      <c r="D115" s="30">
        <v>5</v>
      </c>
      <c r="E115" s="32" t="s">
        <v>812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1694</v>
      </c>
      <c r="D116" s="30">
        <v>10</v>
      </c>
      <c r="E116" s="32" t="s">
        <v>784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1695</v>
      </c>
    </row>
    <row r="119" spans="2:8" ht="20.100000000000001" customHeight="1"/>
    <row r="120" spans="2:8" ht="20.100000000000001" customHeight="1">
      <c r="B120" s="30">
        <v>15401002</v>
      </c>
      <c r="C120" s="31" t="s">
        <v>1696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1697</v>
      </c>
      <c r="D121" s="31">
        <v>3</v>
      </c>
      <c r="E121" s="32" t="s">
        <v>815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1698</v>
      </c>
      <c r="D122" s="31">
        <v>3</v>
      </c>
      <c r="E122" s="32" t="s">
        <v>773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1699</v>
      </c>
      <c r="D123" s="31">
        <v>3</v>
      </c>
      <c r="E123" s="32" t="s">
        <v>819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1700</v>
      </c>
      <c r="D124" s="31">
        <v>3</v>
      </c>
      <c r="E124" s="32" t="s">
        <v>812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1701</v>
      </c>
      <c r="D125" s="31">
        <v>3</v>
      </c>
      <c r="E125" s="32" t="s">
        <v>1603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1702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1703</v>
      </c>
      <c r="D127" s="31">
        <v>3</v>
      </c>
      <c r="E127" s="32" t="s">
        <v>822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1704</v>
      </c>
      <c r="D128" s="31">
        <v>3</v>
      </c>
      <c r="E128" s="32" t="s">
        <v>773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1705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1706</v>
      </c>
      <c r="D130" s="31">
        <v>3</v>
      </c>
      <c r="E130" s="32" t="s">
        <v>822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1707</v>
      </c>
      <c r="D131" s="31">
        <v>3</v>
      </c>
      <c r="E131" s="32" t="s">
        <v>815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1709</v>
      </c>
      <c r="D133" s="31">
        <v>3</v>
      </c>
      <c r="E133" s="32" t="s">
        <v>819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1710</v>
      </c>
      <c r="D134" s="31">
        <v>3</v>
      </c>
      <c r="E134" s="32" t="s">
        <v>773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1711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1712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1713</v>
      </c>
      <c r="D137" s="31">
        <v>3</v>
      </c>
      <c r="E137" s="32" t="s">
        <v>815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1714</v>
      </c>
      <c r="D138" s="31">
        <v>3</v>
      </c>
      <c r="E138" s="32" t="s">
        <v>773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1715</v>
      </c>
      <c r="D139" s="31">
        <v>3</v>
      </c>
      <c r="E139" s="32" t="s">
        <v>1603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1716</v>
      </c>
      <c r="D140" s="31">
        <v>3</v>
      </c>
      <c r="E140" s="32" t="s">
        <v>1603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1717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1719</v>
      </c>
      <c r="D143" s="31">
        <v>3</v>
      </c>
      <c r="E143" s="32" t="s">
        <v>812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1720</v>
      </c>
      <c r="D144" s="31">
        <v>3</v>
      </c>
      <c r="E144" s="32" t="s">
        <v>819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1721</v>
      </c>
      <c r="D145" s="31">
        <v>3</v>
      </c>
      <c r="E145" s="32" t="s">
        <v>773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1722</v>
      </c>
      <c r="D146" s="30">
        <v>300</v>
      </c>
      <c r="E146" s="32" t="s">
        <v>822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1722</v>
      </c>
      <c r="D147" s="30">
        <v>500</v>
      </c>
      <c r="E147" s="32" t="s">
        <v>773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1722</v>
      </c>
      <c r="D148" s="30">
        <v>1000</v>
      </c>
      <c r="E148" s="32" t="s">
        <v>1603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1723</v>
      </c>
      <c r="D149" s="30">
        <v>5</v>
      </c>
      <c r="E149" s="32" t="s">
        <v>773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1723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1723</v>
      </c>
      <c r="D151" s="30">
        <v>20</v>
      </c>
      <c r="E151" s="32" t="s">
        <v>784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1724</v>
      </c>
      <c r="D152" s="30">
        <v>3</v>
      </c>
      <c r="E152" s="32" t="s">
        <v>773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1724</v>
      </c>
      <c r="D153" s="30">
        <v>5</v>
      </c>
      <c r="E153" s="32" t="s">
        <v>812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1724</v>
      </c>
      <c r="D154" s="30">
        <v>10</v>
      </c>
      <c r="E154" s="32" t="s">
        <v>784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1725</v>
      </c>
    </row>
    <row r="157" spans="2:12" ht="20.100000000000001" customHeight="1"/>
    <row r="158" spans="2:12" ht="20.100000000000001" customHeight="1">
      <c r="B158" s="30">
        <v>15501002</v>
      </c>
      <c r="C158" s="31" t="s">
        <v>1726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1727</v>
      </c>
      <c r="D159" s="31">
        <v>3</v>
      </c>
      <c r="E159" s="32" t="s">
        <v>815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1728</v>
      </c>
      <c r="D160" s="31">
        <v>3</v>
      </c>
      <c r="E160" s="32" t="s">
        <v>773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1729</v>
      </c>
      <c r="D161" s="31">
        <v>3</v>
      </c>
      <c r="E161" s="32" t="s">
        <v>819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1730</v>
      </c>
      <c r="D162" s="31">
        <v>3</v>
      </c>
      <c r="E162" s="32" t="s">
        <v>812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1731</v>
      </c>
      <c r="D163" s="31">
        <v>3</v>
      </c>
      <c r="E163" s="32" t="s">
        <v>1603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1732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1733</v>
      </c>
      <c r="D165" s="31">
        <v>3</v>
      </c>
      <c r="E165" s="32" t="s">
        <v>822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1734</v>
      </c>
      <c r="D166" s="31">
        <v>3</v>
      </c>
      <c r="E166" s="32" t="s">
        <v>773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1735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1736</v>
      </c>
      <c r="D168" s="31">
        <v>3</v>
      </c>
      <c r="E168" s="32" t="s">
        <v>822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1737</v>
      </c>
      <c r="D169" s="31">
        <v>3</v>
      </c>
      <c r="E169" s="32" t="s">
        <v>815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1739</v>
      </c>
      <c r="D171" s="31">
        <v>3</v>
      </c>
      <c r="E171" s="32" t="s">
        <v>819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1740</v>
      </c>
      <c r="D172" s="31">
        <v>3</v>
      </c>
      <c r="E172" s="32" t="s">
        <v>773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1741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1742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1743</v>
      </c>
      <c r="D175" s="31">
        <v>3</v>
      </c>
      <c r="E175" s="32" t="s">
        <v>815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1744</v>
      </c>
      <c r="D176" s="31">
        <v>3</v>
      </c>
      <c r="E176" s="32" t="s">
        <v>773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1745</v>
      </c>
      <c r="D177" s="31">
        <v>3</v>
      </c>
      <c r="E177" s="32" t="s">
        <v>1603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1746</v>
      </c>
      <c r="D178" s="31">
        <v>3</v>
      </c>
      <c r="E178" s="32" t="s">
        <v>1603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1747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1749</v>
      </c>
      <c r="D181" s="31">
        <v>3</v>
      </c>
      <c r="E181" s="32" t="s">
        <v>812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1750</v>
      </c>
      <c r="D182" s="31">
        <v>3</v>
      </c>
      <c r="E182" s="32" t="s">
        <v>819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1751</v>
      </c>
      <c r="D183" s="31">
        <v>3</v>
      </c>
      <c r="E183" s="32" t="s">
        <v>773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1752</v>
      </c>
      <c r="D184" s="30">
        <v>300</v>
      </c>
      <c r="E184" s="32" t="s">
        <v>822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1752</v>
      </c>
      <c r="D185" s="30">
        <v>500</v>
      </c>
      <c r="E185" s="32" t="s">
        <v>773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1752</v>
      </c>
      <c r="D186" s="30">
        <v>1000</v>
      </c>
      <c r="E186" s="32" t="s">
        <v>1603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1753</v>
      </c>
      <c r="D187" s="30">
        <v>5</v>
      </c>
      <c r="E187" s="32" t="s">
        <v>773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1753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1753</v>
      </c>
      <c r="D189" s="30">
        <v>20</v>
      </c>
      <c r="E189" s="32" t="s">
        <v>784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1754</v>
      </c>
      <c r="D190" s="30">
        <v>3</v>
      </c>
      <c r="E190" s="32" t="s">
        <v>773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1754</v>
      </c>
      <c r="D191" s="30">
        <v>5</v>
      </c>
      <c r="E191" s="32" t="s">
        <v>812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1754</v>
      </c>
      <c r="D192" s="30">
        <v>10</v>
      </c>
      <c r="E192" s="32" t="s">
        <v>784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1755</v>
      </c>
    </row>
    <row r="3" spans="2:21" s="3" customFormat="1" ht="20.100000000000001" customHeight="1">
      <c r="B3" s="3" t="s">
        <v>1756</v>
      </c>
    </row>
    <row r="4" spans="2:21" s="3" customFormat="1" ht="20.100000000000001" customHeight="1">
      <c r="B4" s="3" t="s">
        <v>1757</v>
      </c>
    </row>
    <row r="5" spans="2:21" s="3" customFormat="1" ht="20.100000000000001" customHeight="1">
      <c r="B5" s="3" t="s">
        <v>1758</v>
      </c>
    </row>
    <row r="6" spans="2:21" s="3" customFormat="1" ht="20.100000000000001" customHeight="1">
      <c r="B6" s="3" t="s">
        <v>1759</v>
      </c>
    </row>
    <row r="7" spans="2:21" s="3" customFormat="1" ht="20.100000000000001" customHeight="1">
      <c r="B7" s="3" t="s">
        <v>1760</v>
      </c>
    </row>
    <row r="8" spans="2:21" s="3" customFormat="1" ht="20.100000000000001" customHeight="1"/>
    <row r="9" spans="2:21" s="3" customFormat="1" ht="20.100000000000001" customHeight="1">
      <c r="F9" s="1" t="s">
        <v>1761</v>
      </c>
      <c r="G9" s="1"/>
    </row>
    <row r="10" spans="2:21" s="3" customFormat="1" ht="20.100000000000001" customHeight="1">
      <c r="C10" s="3" t="s">
        <v>1762</v>
      </c>
      <c r="E10" s="1" t="s">
        <v>1763</v>
      </c>
      <c r="F10" s="1"/>
      <c r="G10" s="1"/>
      <c r="H10" s="1" t="s">
        <v>1764</v>
      </c>
      <c r="I10" s="1" t="s">
        <v>1765</v>
      </c>
    </row>
    <row r="11" spans="2:21" s="3" customFormat="1" ht="20.100000000000001" customHeight="1">
      <c r="E11" s="1" t="s">
        <v>1766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1767</v>
      </c>
      <c r="J11" s="1">
        <v>10001</v>
      </c>
      <c r="K11" s="1" t="s">
        <v>1768</v>
      </c>
      <c r="L11" s="3" t="s">
        <v>1769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1767</v>
      </c>
      <c r="J12" s="1">
        <v>10002</v>
      </c>
      <c r="K12" s="1" t="s">
        <v>1770</v>
      </c>
      <c r="L12" s="3" t="s">
        <v>1771</v>
      </c>
    </row>
    <row r="13" spans="2:21" s="3" customFormat="1" ht="20.100000000000001" customHeight="1">
      <c r="F13" s="1"/>
      <c r="G13" s="1"/>
      <c r="H13" s="1"/>
      <c r="I13" s="1" t="s">
        <v>1772</v>
      </c>
      <c r="J13" s="1">
        <v>10003</v>
      </c>
      <c r="K13" s="1" t="s">
        <v>1773</v>
      </c>
      <c r="L13" s="3" t="s">
        <v>1774</v>
      </c>
      <c r="U13" s="3" t="s">
        <v>1775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1767</v>
      </c>
      <c r="J14" s="1">
        <v>10004</v>
      </c>
      <c r="K14" s="1" t="s">
        <v>1776</v>
      </c>
      <c r="L14" s="3" t="s">
        <v>1777</v>
      </c>
      <c r="U14" s="3" t="s">
        <v>1778</v>
      </c>
    </row>
    <row r="15" spans="2:21" s="3" customFormat="1" ht="20.100000000000001" customHeight="1">
      <c r="D15" s="3" t="s">
        <v>1767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1767</v>
      </c>
      <c r="J15" s="1">
        <v>10005</v>
      </c>
      <c r="K15" s="1" t="s">
        <v>1779</v>
      </c>
      <c r="L15" s="3" t="s">
        <v>1780</v>
      </c>
    </row>
    <row r="16" spans="2:21" s="3" customFormat="1" ht="20.100000000000001" customHeight="1">
      <c r="D16" s="3" t="s">
        <v>1781</v>
      </c>
      <c r="F16" s="1"/>
      <c r="G16" s="1"/>
      <c r="H16" s="1"/>
      <c r="I16" s="1" t="s">
        <v>1782</v>
      </c>
      <c r="J16" s="1">
        <v>10006</v>
      </c>
      <c r="K16" s="1" t="s">
        <v>1783</v>
      </c>
      <c r="L16" s="3" t="s">
        <v>1784</v>
      </c>
      <c r="U16" s="3" t="s">
        <v>1785</v>
      </c>
    </row>
    <row r="17" spans="3:21" s="3" customFormat="1" ht="20.100000000000001" customHeight="1">
      <c r="D17" s="3" t="s">
        <v>1786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1767</v>
      </c>
      <c r="J17" s="1">
        <v>10007</v>
      </c>
      <c r="K17" s="1" t="s">
        <v>1787</v>
      </c>
      <c r="L17" s="3" t="s">
        <v>1788</v>
      </c>
      <c r="U17" s="3" t="s">
        <v>1789</v>
      </c>
    </row>
    <row r="18" spans="3:21" s="3" customFormat="1" ht="20.100000000000001" customHeight="1">
      <c r="D18" s="3" t="s">
        <v>1790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1767</v>
      </c>
      <c r="J18" s="1">
        <v>10008</v>
      </c>
      <c r="K18" s="1" t="s">
        <v>1791</v>
      </c>
      <c r="L18" s="3" t="s">
        <v>1792</v>
      </c>
    </row>
    <row r="19" spans="3:21" s="3" customFormat="1" ht="20.100000000000001" customHeight="1">
      <c r="D19" s="3" t="s">
        <v>1793</v>
      </c>
      <c r="F19" s="1"/>
      <c r="G19" s="1"/>
      <c r="H19" s="1"/>
      <c r="I19" s="1" t="s">
        <v>1794</v>
      </c>
      <c r="J19" s="1">
        <v>10009</v>
      </c>
      <c r="K19" s="1" t="s">
        <v>1795</v>
      </c>
      <c r="L19" s="3" t="s">
        <v>1796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1767</v>
      </c>
      <c r="J20" s="1">
        <v>10010</v>
      </c>
      <c r="K20" s="1" t="s">
        <v>1797</v>
      </c>
      <c r="L20" s="3" t="s">
        <v>1798</v>
      </c>
    </row>
    <row r="21" spans="3:21" s="3" customFormat="1" ht="20.100000000000001" customHeight="1">
      <c r="C21" s="1" t="s">
        <v>1799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1767</v>
      </c>
      <c r="J21" s="1">
        <v>10011</v>
      </c>
      <c r="K21" s="1" t="s">
        <v>1800</v>
      </c>
      <c r="L21" s="3" t="s">
        <v>1801</v>
      </c>
    </row>
    <row r="22" spans="3:21" s="3" customFormat="1" ht="20.100000000000001" customHeight="1">
      <c r="C22" s="1" t="s">
        <v>1802</v>
      </c>
      <c r="D22" s="1" t="s">
        <v>1803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1767</v>
      </c>
      <c r="J22" s="1">
        <v>10012</v>
      </c>
      <c r="K22" s="1" t="s">
        <v>1804</v>
      </c>
      <c r="L22" s="3" t="s">
        <v>1805</v>
      </c>
    </row>
    <row r="23" spans="3:21" s="3" customFormat="1" ht="20.100000000000001" customHeight="1">
      <c r="C23" s="1" t="s">
        <v>1806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1767</v>
      </c>
      <c r="J23" s="1">
        <v>10013</v>
      </c>
      <c r="K23" s="1" t="s">
        <v>1807</v>
      </c>
      <c r="L23" s="3" t="s">
        <v>1778</v>
      </c>
    </row>
    <row r="24" spans="3:21" s="3" customFormat="1" ht="20.100000000000001" customHeight="1">
      <c r="C24" s="1" t="s">
        <v>1808</v>
      </c>
      <c r="D24" s="1"/>
      <c r="F24" s="1"/>
      <c r="G24" s="1"/>
      <c r="H24" s="1"/>
      <c r="I24" s="1" t="s">
        <v>1794</v>
      </c>
      <c r="J24" s="1">
        <v>10014</v>
      </c>
      <c r="K24" s="1" t="s">
        <v>1809</v>
      </c>
      <c r="L24" s="3" t="s">
        <v>1810</v>
      </c>
    </row>
    <row r="25" spans="3:21" s="3" customFormat="1" ht="20.100000000000001" customHeight="1">
      <c r="C25" s="1" t="s">
        <v>1811</v>
      </c>
      <c r="D25" s="1">
        <v>0.05</v>
      </c>
      <c r="F25" s="1"/>
      <c r="G25" s="1"/>
      <c r="H25" s="1"/>
      <c r="I25" s="1" t="s">
        <v>1772</v>
      </c>
      <c r="J25" s="1">
        <v>10015</v>
      </c>
      <c r="K25" s="1" t="s">
        <v>1812</v>
      </c>
      <c r="L25" s="3" t="s">
        <v>1775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1813</v>
      </c>
      <c r="D29" s="1">
        <f>C26*1.5</f>
        <v>2.25</v>
      </c>
    </row>
    <row r="30" spans="3:21" s="3" customFormat="1" ht="20.100000000000001" customHeight="1">
      <c r="C30" s="1" t="s">
        <v>1814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1815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1816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1817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1818</v>
      </c>
      <c r="D40" s="1">
        <v>0.25</v>
      </c>
    </row>
    <row r="41" spans="3:8" ht="20.100000000000001" customHeight="1">
      <c r="C41" s="1" t="s">
        <v>1819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1815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773</v>
      </c>
    </row>
    <row r="8" spans="2:16" ht="20.100000000000001" customHeight="1"/>
    <row r="9" spans="2:16" ht="20.100000000000001" customHeight="1">
      <c r="D9" s="14"/>
      <c r="E9" s="14" t="s">
        <v>744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754</v>
      </c>
      <c r="E10" s="14" t="s">
        <v>2</v>
      </c>
      <c r="F10" s="14" t="s">
        <v>1820</v>
      </c>
      <c r="G10" s="27"/>
      <c r="I10" s="14" t="s">
        <v>1821</v>
      </c>
      <c r="N10" s="14" t="s">
        <v>1822</v>
      </c>
      <c r="O10" s="26"/>
      <c r="P10" s="14" t="s">
        <v>815</v>
      </c>
    </row>
    <row r="11" spans="2:16" ht="20.100000000000001" customHeight="1">
      <c r="B11" s="1">
        <v>6</v>
      </c>
      <c r="C11" s="1">
        <v>10</v>
      </c>
      <c r="D11" s="14" t="s">
        <v>751</v>
      </c>
      <c r="E11" s="14" t="s">
        <v>3</v>
      </c>
      <c r="F11" s="14" t="s">
        <v>1823</v>
      </c>
      <c r="I11" s="14" t="s">
        <v>1824</v>
      </c>
      <c r="N11" s="14" t="s">
        <v>1825</v>
      </c>
      <c r="O11" s="26"/>
      <c r="P11" s="14" t="s">
        <v>819</v>
      </c>
    </row>
    <row r="12" spans="2:16" ht="20.100000000000001" customHeight="1">
      <c r="B12" s="1" t="s">
        <v>1826</v>
      </c>
      <c r="C12" s="1" t="s">
        <v>1827</v>
      </c>
      <c r="D12" s="14" t="s">
        <v>746</v>
      </c>
      <c r="E12" s="14" t="s">
        <v>1828</v>
      </c>
      <c r="F12" s="14" t="s">
        <v>847</v>
      </c>
      <c r="G12" s="27"/>
      <c r="I12" s="14" t="s">
        <v>1829</v>
      </c>
      <c r="N12" s="14" t="s">
        <v>847</v>
      </c>
      <c r="O12" s="26"/>
      <c r="P12" s="14" t="s">
        <v>812</v>
      </c>
    </row>
    <row r="13" spans="2:16" ht="20.100000000000001" customHeight="1">
      <c r="B13" s="1" t="s">
        <v>1830</v>
      </c>
      <c r="C13" s="1" t="s">
        <v>1831</v>
      </c>
      <c r="D13" s="14" t="s">
        <v>748</v>
      </c>
      <c r="E13" s="14" t="s">
        <v>1832</v>
      </c>
      <c r="F13" s="14" t="s">
        <v>1833</v>
      </c>
      <c r="G13" s="27"/>
      <c r="N13" s="14" t="s">
        <v>1246</v>
      </c>
      <c r="O13" s="26"/>
      <c r="P13" s="14" t="s">
        <v>822</v>
      </c>
    </row>
    <row r="14" spans="2:16" ht="20.100000000000001" customHeight="1">
      <c r="B14" s="1" t="s">
        <v>1834</v>
      </c>
      <c r="C14" s="1" t="s">
        <v>1827</v>
      </c>
      <c r="D14" s="14" t="s">
        <v>752</v>
      </c>
      <c r="E14" s="14" t="s">
        <v>1835</v>
      </c>
      <c r="F14" s="1" t="s">
        <v>850</v>
      </c>
      <c r="G14" s="26"/>
      <c r="H14" s="26"/>
      <c r="I14" s="14" t="s">
        <v>1836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1837</v>
      </c>
      <c r="F23" s="1" t="s">
        <v>1838</v>
      </c>
      <c r="G23"/>
      <c r="H23"/>
      <c r="I23"/>
      <c r="K23" s="1" t="s">
        <v>1839</v>
      </c>
      <c r="L23" s="1" t="s">
        <v>1018</v>
      </c>
      <c r="O23" s="27"/>
    </row>
    <row r="24" spans="3:15" ht="20.100000000000001" customHeight="1">
      <c r="D24" s="1" t="s">
        <v>826</v>
      </c>
      <c r="G24"/>
      <c r="H24"/>
      <c r="I24"/>
      <c r="K24" s="1"/>
      <c r="L24" s="1" t="s">
        <v>1005</v>
      </c>
      <c r="O24" s="27"/>
    </row>
    <row r="25" spans="3:15" ht="20.100000000000001" customHeight="1">
      <c r="D25" s="1" t="s">
        <v>1840</v>
      </c>
      <c r="G25"/>
      <c r="H25"/>
      <c r="I25"/>
      <c r="K25" s="1"/>
      <c r="L25" s="1" t="s">
        <v>1012</v>
      </c>
      <c r="O25" s="27"/>
    </row>
    <row r="26" spans="3:15" ht="20.100000000000001" customHeight="1">
      <c r="D26" s="1" t="s">
        <v>829</v>
      </c>
      <c r="G26"/>
      <c r="H26"/>
      <c r="I26"/>
      <c r="L26" s="1" t="s">
        <v>1841</v>
      </c>
      <c r="O26" s="27"/>
    </row>
    <row r="27" spans="3:15" ht="20.100000000000001" customHeight="1">
      <c r="D27" s="1" t="s">
        <v>830</v>
      </c>
      <c r="G27"/>
      <c r="H27"/>
      <c r="I27"/>
      <c r="L27" s="1" t="s">
        <v>1024</v>
      </c>
      <c r="M27" s="1" t="s">
        <v>1027</v>
      </c>
    </row>
    <row r="28" spans="3:15" ht="20.100000000000001" customHeight="1">
      <c r="D28" s="1" t="s">
        <v>847</v>
      </c>
      <c r="G28"/>
      <c r="H28"/>
      <c r="I28"/>
    </row>
    <row r="29" spans="3:15" ht="20.100000000000001" customHeight="1">
      <c r="D29" s="1" t="s">
        <v>1842</v>
      </c>
      <c r="G29"/>
      <c r="H29"/>
      <c r="I29"/>
    </row>
    <row r="30" spans="3:15" ht="20.100000000000001" customHeight="1">
      <c r="D30" s="1" t="s">
        <v>808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1843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1844</v>
      </c>
      <c r="H1" s="4" t="s">
        <v>1845</v>
      </c>
      <c r="I1" s="4" t="s">
        <v>1846</v>
      </c>
      <c r="J1" s="4" t="s">
        <v>1847</v>
      </c>
      <c r="K1" s="4" t="s">
        <v>1848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1849</v>
      </c>
      <c r="Q2" s="1">
        <v>13</v>
      </c>
      <c r="R2" s="1"/>
      <c r="T2" s="4" t="s">
        <v>1850</v>
      </c>
      <c r="U2" s="1" t="s">
        <v>1851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1852</v>
      </c>
      <c r="Q3" s="1">
        <v>3</v>
      </c>
      <c r="R3" s="1"/>
      <c r="S3">
        <v>101</v>
      </c>
      <c r="T3" s="1" t="s">
        <v>1853</v>
      </c>
      <c r="U3" s="1" t="s">
        <v>1341</v>
      </c>
      <c r="V3" s="1" t="s">
        <v>1854</v>
      </c>
      <c r="AD3" s="1" t="s">
        <v>1855</v>
      </c>
      <c r="AE3" s="7" t="s">
        <v>1856</v>
      </c>
      <c r="AF3" s="1" t="s">
        <v>1857</v>
      </c>
      <c r="AG3" s="5"/>
      <c r="AH3" s="1" t="s">
        <v>1858</v>
      </c>
      <c r="AI3" s="1" t="s">
        <v>1859</v>
      </c>
      <c r="AJ3" s="1" t="s">
        <v>3</v>
      </c>
      <c r="AK3" s="5"/>
      <c r="AN3" t="s">
        <v>748</v>
      </c>
      <c r="AR3" s="14"/>
      <c r="AS3" s="14" t="s">
        <v>744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1860</v>
      </c>
      <c r="Q4" s="1">
        <f>Q3*总表!K7</f>
        <v>30</v>
      </c>
      <c r="R4" s="1"/>
      <c r="S4">
        <v>102</v>
      </c>
      <c r="T4" s="1" t="s">
        <v>1861</v>
      </c>
      <c r="U4" s="1" t="s">
        <v>1346</v>
      </c>
      <c r="V4" s="1" t="s">
        <v>1862</v>
      </c>
      <c r="X4" s="5"/>
      <c r="Z4" s="5"/>
      <c r="AD4" s="1" t="s">
        <v>1863</v>
      </c>
      <c r="AE4" s="7" t="s">
        <v>1864</v>
      </c>
      <c r="AF4" s="1" t="s">
        <v>1865</v>
      </c>
      <c r="AG4" s="5"/>
      <c r="AH4" s="1" t="s">
        <v>1866</v>
      </c>
      <c r="AI4" s="1" t="s">
        <v>1867</v>
      </c>
      <c r="AJ4" s="1" t="s">
        <v>12</v>
      </c>
      <c r="AK4" s="5"/>
      <c r="AN4" t="s">
        <v>746</v>
      </c>
      <c r="AR4" s="14" t="s">
        <v>754</v>
      </c>
      <c r="AS4" s="14" t="s">
        <v>2</v>
      </c>
      <c r="AT4" s="14" t="s">
        <v>1821</v>
      </c>
      <c r="AU4" s="27"/>
      <c r="AV4" s="14" t="s">
        <v>1822</v>
      </c>
      <c r="AW4" s="26"/>
      <c r="AX4" s="14" t="s">
        <v>815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1868</v>
      </c>
      <c r="U5" s="1" t="s">
        <v>1350</v>
      </c>
      <c r="V5" s="1" t="s">
        <v>1869</v>
      </c>
      <c r="X5" s="5"/>
      <c r="Z5" s="5"/>
      <c r="AD5" s="1" t="s">
        <v>1870</v>
      </c>
      <c r="AE5" s="7" t="s">
        <v>1871</v>
      </c>
      <c r="AF5" s="1" t="s">
        <v>1872</v>
      </c>
      <c r="AG5" s="5"/>
      <c r="AH5" s="1" t="s">
        <v>1873</v>
      </c>
      <c r="AI5" s="1" t="s">
        <v>1874</v>
      </c>
      <c r="AJ5" s="1" t="s">
        <v>29</v>
      </c>
      <c r="AK5" s="5"/>
      <c r="AN5" t="s">
        <v>752</v>
      </c>
      <c r="AR5" s="14" t="s">
        <v>751</v>
      </c>
      <c r="AS5" s="14" t="s">
        <v>3</v>
      </c>
      <c r="AT5" s="14" t="s">
        <v>1829</v>
      </c>
      <c r="AU5" s="27"/>
      <c r="AV5" s="14" t="s">
        <v>1825</v>
      </c>
      <c r="AW5" s="26"/>
      <c r="AX5" s="14" t="s">
        <v>819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1875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1876</v>
      </c>
      <c r="U6" s="1" t="s">
        <v>1355</v>
      </c>
      <c r="V6" s="1" t="s">
        <v>1877</v>
      </c>
      <c r="X6" s="5"/>
      <c r="Z6" s="5"/>
      <c r="AD6" s="1" t="s">
        <v>1878</v>
      </c>
      <c r="AE6" s="7" t="s">
        <v>1879</v>
      </c>
      <c r="AF6" s="5"/>
      <c r="AG6" s="5"/>
      <c r="AH6" s="1" t="s">
        <v>1880</v>
      </c>
      <c r="AI6" s="1" t="s">
        <v>1881</v>
      </c>
      <c r="AJ6" s="1" t="s">
        <v>2</v>
      </c>
      <c r="AK6" s="5"/>
      <c r="AN6" t="s">
        <v>1882</v>
      </c>
      <c r="AR6" s="14" t="s">
        <v>746</v>
      </c>
      <c r="AS6" s="14" t="s">
        <v>1828</v>
      </c>
      <c r="AT6" s="14" t="s">
        <v>1824</v>
      </c>
      <c r="AU6" s="27"/>
      <c r="AV6" s="14" t="s">
        <v>847</v>
      </c>
      <c r="AW6" s="26"/>
      <c r="AX6" s="14" t="s">
        <v>812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1883</v>
      </c>
      <c r="AE7" s="7" t="s">
        <v>1884</v>
      </c>
      <c r="AF7" s="5"/>
      <c r="AG7" s="5"/>
      <c r="AH7" s="5"/>
      <c r="AI7" s="1" t="s">
        <v>1885</v>
      </c>
      <c r="AJ7" s="1" t="s">
        <v>812</v>
      </c>
      <c r="AK7" s="5"/>
      <c r="AR7" s="14" t="s">
        <v>748</v>
      </c>
      <c r="AS7" s="28" t="s">
        <v>1832</v>
      </c>
      <c r="AT7" s="14"/>
      <c r="AU7" s="27"/>
      <c r="AV7" s="14" t="s">
        <v>1246</v>
      </c>
      <c r="AW7" s="26"/>
      <c r="AX7" s="14" t="s">
        <v>822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1886</v>
      </c>
      <c r="U8" s="4" t="s">
        <v>1887</v>
      </c>
      <c r="V8" s="5"/>
      <c r="W8" s="24"/>
      <c r="X8" s="1" t="s">
        <v>1888</v>
      </c>
      <c r="Y8" s="1" t="s">
        <v>1889</v>
      </c>
      <c r="Z8" s="5"/>
      <c r="AD8" s="1" t="s">
        <v>1890</v>
      </c>
      <c r="AE8" s="7" t="s">
        <v>1891</v>
      </c>
      <c r="AF8" s="5"/>
      <c r="AG8" s="5"/>
      <c r="AH8" s="5"/>
      <c r="AI8" s="1" t="s">
        <v>1892</v>
      </c>
      <c r="AJ8" s="1" t="s">
        <v>815</v>
      </c>
      <c r="AK8" s="5"/>
      <c r="AR8" s="14" t="s">
        <v>752</v>
      </c>
      <c r="AS8" s="14" t="s">
        <v>1835</v>
      </c>
      <c r="AT8" s="14" t="s">
        <v>1836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1341</v>
      </c>
      <c r="T9" s="1" t="s">
        <v>1861</v>
      </c>
      <c r="U9" s="1" t="s">
        <v>1893</v>
      </c>
      <c r="V9" s="7" t="s">
        <v>1894</v>
      </c>
      <c r="X9" s="1" t="s">
        <v>1895</v>
      </c>
      <c r="Y9" s="1">
        <v>1</v>
      </c>
      <c r="Z9" s="1">
        <f>Y9*50000</f>
        <v>50000</v>
      </c>
      <c r="AD9" s="1" t="s">
        <v>1896</v>
      </c>
      <c r="AE9" s="7" t="s">
        <v>1897</v>
      </c>
      <c r="AF9" s="5"/>
      <c r="AG9" s="5"/>
      <c r="AH9" s="5"/>
      <c r="AI9" s="1" t="s">
        <v>1898</v>
      </c>
      <c r="AJ9" s="1" t="s">
        <v>819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1853</v>
      </c>
      <c r="U10" s="1" t="s">
        <v>1854</v>
      </c>
      <c r="V10" s="7" t="s">
        <v>1899</v>
      </c>
      <c r="X10" s="1" t="s">
        <v>1900</v>
      </c>
      <c r="Y10" s="1">
        <v>2</v>
      </c>
      <c r="Z10" s="1">
        <f t="shared" ref="Z10:Z18" si="5">Y10*50000</f>
        <v>100000</v>
      </c>
      <c r="AD10" s="1" t="s">
        <v>1901</v>
      </c>
      <c r="AE10" s="7" t="s">
        <v>1902</v>
      </c>
      <c r="AF10" s="5"/>
      <c r="AG10" s="5"/>
      <c r="AH10" s="5"/>
      <c r="AI10" s="1" t="s">
        <v>1903</v>
      </c>
      <c r="AJ10" s="1" t="s">
        <v>822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1876</v>
      </c>
      <c r="U11" s="1" t="s">
        <v>1904</v>
      </c>
      <c r="V11" s="3" t="s">
        <v>1905</v>
      </c>
      <c r="X11" s="1" t="s">
        <v>1906</v>
      </c>
      <c r="Y11" s="1">
        <f>Y10*2</f>
        <v>4</v>
      </c>
      <c r="Z11" s="1">
        <f t="shared" si="5"/>
        <v>200000</v>
      </c>
      <c r="AD11" s="1" t="s">
        <v>1907</v>
      </c>
      <c r="AE11" s="7" t="s">
        <v>1908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1868</v>
      </c>
      <c r="U12" s="1" t="s">
        <v>1909</v>
      </c>
      <c r="V12" s="3" t="s">
        <v>1910</v>
      </c>
      <c r="X12" s="1" t="s">
        <v>1911</v>
      </c>
      <c r="Y12" s="1">
        <f t="shared" ref="Y12:Y18" si="6">Y11*2</f>
        <v>8</v>
      </c>
      <c r="Z12" s="1">
        <f t="shared" si="5"/>
        <v>400000</v>
      </c>
      <c r="AD12" s="1" t="s">
        <v>1912</v>
      </c>
      <c r="AE12" s="7" t="s">
        <v>1913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1914</v>
      </c>
      <c r="R13" s="1">
        <v>102</v>
      </c>
      <c r="T13" s="1" t="s">
        <v>1861</v>
      </c>
      <c r="U13" s="1" t="s">
        <v>1915</v>
      </c>
      <c r="V13" s="3" t="s">
        <v>1916</v>
      </c>
      <c r="X13" s="1" t="s">
        <v>1917</v>
      </c>
      <c r="Y13" s="1">
        <f t="shared" si="6"/>
        <v>16</v>
      </c>
      <c r="Z13" s="1">
        <f t="shared" si="5"/>
        <v>800000</v>
      </c>
      <c r="AD13" s="1" t="s">
        <v>1918</v>
      </c>
      <c r="AE13" s="7" t="s">
        <v>1919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1875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1876</v>
      </c>
      <c r="U14" s="1" t="s">
        <v>1920</v>
      </c>
      <c r="V14" s="3" t="s">
        <v>1921</v>
      </c>
      <c r="X14" s="1" t="s">
        <v>1922</v>
      </c>
      <c r="Y14" s="1">
        <f t="shared" si="6"/>
        <v>32</v>
      </c>
      <c r="Z14" s="1">
        <f t="shared" si="5"/>
        <v>1600000</v>
      </c>
      <c r="AD14" s="1" t="s">
        <v>1923</v>
      </c>
      <c r="AE14" s="7" t="s">
        <v>1924</v>
      </c>
      <c r="AF14" s="1" t="s">
        <v>1925</v>
      </c>
      <c r="AG14" s="4" t="s">
        <v>15</v>
      </c>
      <c r="AH14" s="1" t="s">
        <v>1926</v>
      </c>
      <c r="AI14" s="5"/>
      <c r="AJ14" s="1" t="s">
        <v>1927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1853</v>
      </c>
      <c r="U15" s="1" t="s">
        <v>1928</v>
      </c>
      <c r="V15" s="3" t="s">
        <v>1929</v>
      </c>
      <c r="X15" s="1" t="s">
        <v>1930</v>
      </c>
      <c r="Y15" s="1">
        <f t="shared" si="6"/>
        <v>64</v>
      </c>
      <c r="Z15" s="1">
        <f t="shared" si="5"/>
        <v>3200000</v>
      </c>
      <c r="AD15" s="1" t="s">
        <v>1931</v>
      </c>
      <c r="AE15" s="7" t="s">
        <v>1932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1868</v>
      </c>
      <c r="U16" s="1" t="s">
        <v>1933</v>
      </c>
      <c r="V16" s="3" t="s">
        <v>1934</v>
      </c>
      <c r="X16" s="1" t="s">
        <v>1935</v>
      </c>
      <c r="Y16" s="1">
        <f t="shared" si="6"/>
        <v>128</v>
      </c>
      <c r="Z16" s="1">
        <f t="shared" si="5"/>
        <v>6400000</v>
      </c>
      <c r="AD16" s="1" t="s">
        <v>1936</v>
      </c>
      <c r="AE16" s="7" t="s">
        <v>1937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1861</v>
      </c>
      <c r="U17" s="1" t="s">
        <v>1938</v>
      </c>
      <c r="V17" s="3" t="s">
        <v>1939</v>
      </c>
      <c r="W17" s="24"/>
      <c r="X17" s="1" t="s">
        <v>1940</v>
      </c>
      <c r="Y17" s="1">
        <f t="shared" si="6"/>
        <v>256</v>
      </c>
      <c r="Z17" s="1">
        <f t="shared" si="5"/>
        <v>12800000</v>
      </c>
      <c r="AD17" s="1" t="s">
        <v>1941</v>
      </c>
      <c r="AE17" s="7" t="s">
        <v>1942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1853</v>
      </c>
      <c r="U18" s="1" t="s">
        <v>1943</v>
      </c>
      <c r="V18" s="7" t="s">
        <v>1944</v>
      </c>
      <c r="X18" s="1" t="s">
        <v>1945</v>
      </c>
      <c r="Y18" s="1">
        <f t="shared" si="6"/>
        <v>512</v>
      </c>
      <c r="Z18" s="1">
        <f t="shared" si="5"/>
        <v>25600000</v>
      </c>
      <c r="AD18" s="1" t="s">
        <v>1946</v>
      </c>
      <c r="AE18" s="7" t="s">
        <v>1947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1876</v>
      </c>
      <c r="U19" s="1" t="s">
        <v>1948</v>
      </c>
      <c r="V19" s="3" t="s">
        <v>1949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1950</v>
      </c>
      <c r="O20" s="5"/>
      <c r="P20" s="5"/>
      <c r="Q20" s="5"/>
      <c r="R20" s="5">
        <v>103</v>
      </c>
      <c r="T20" s="1" t="s">
        <v>1868</v>
      </c>
      <c r="U20" s="1" t="s">
        <v>1951</v>
      </c>
      <c r="V20" s="7" t="s">
        <v>1952</v>
      </c>
      <c r="W20" s="1" t="str">
        <f>"100403;"&amp;AB20</f>
        <v>100403;15</v>
      </c>
      <c r="X20" s="4" t="s">
        <v>1953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1954</v>
      </c>
      <c r="AE20" s="7" t="s">
        <v>1955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1956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1957</v>
      </c>
      <c r="AE21" s="7" t="s">
        <v>1958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1960</v>
      </c>
      <c r="AE22" s="7" t="s">
        <v>1961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1886</v>
      </c>
      <c r="U23" s="4" t="s">
        <v>1887</v>
      </c>
      <c r="V23" s="5"/>
      <c r="W23" s="1" t="str">
        <f t="shared" si="9"/>
        <v>100403;36</v>
      </c>
      <c r="X23" s="4" t="s">
        <v>1962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1963</v>
      </c>
      <c r="AE23" s="7" t="s">
        <v>1964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1346</v>
      </c>
      <c r="T24" s="1" t="s">
        <v>1861</v>
      </c>
      <c r="U24" s="1" t="s">
        <v>1965</v>
      </c>
      <c r="V24" s="7" t="s">
        <v>1966</v>
      </c>
      <c r="W24" s="1" t="str">
        <f t="shared" si="9"/>
        <v>100403;45</v>
      </c>
      <c r="X24" s="4" t="s">
        <v>1967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1968</v>
      </c>
      <c r="AE24" s="7" t="s">
        <v>1969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1853</v>
      </c>
      <c r="U25" s="1" t="s">
        <v>1862</v>
      </c>
      <c r="V25" s="7" t="s">
        <v>1970</v>
      </c>
      <c r="W25" s="1" t="str">
        <f t="shared" si="9"/>
        <v>100403;60</v>
      </c>
      <c r="X25" s="4" t="s">
        <v>1971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1972</v>
      </c>
      <c r="AE25" s="7" t="s">
        <v>1973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1876</v>
      </c>
      <c r="U26" s="1" t="s">
        <v>1974</v>
      </c>
      <c r="V26" s="3" t="s">
        <v>1975</v>
      </c>
      <c r="W26" s="1" t="str">
        <f t="shared" si="9"/>
        <v>100403;75</v>
      </c>
      <c r="X26" s="4" t="s">
        <v>1976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1977</v>
      </c>
      <c r="AE26" s="7" t="s">
        <v>1978</v>
      </c>
      <c r="AF26" s="1" t="s">
        <v>1979</v>
      </c>
      <c r="AG26" s="7" t="s">
        <v>1980</v>
      </c>
      <c r="AH26" s="1"/>
      <c r="AI26" s="1"/>
      <c r="AJ26" s="1" t="s">
        <v>1981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1982</v>
      </c>
      <c r="O27" s="4" t="s">
        <v>2</v>
      </c>
      <c r="P27" s="4" t="s">
        <v>3</v>
      </c>
      <c r="Q27" s="4" t="s">
        <v>12</v>
      </c>
      <c r="R27" s="4"/>
      <c r="T27" s="1" t="s">
        <v>1868</v>
      </c>
      <c r="U27" s="1" t="s">
        <v>1983</v>
      </c>
      <c r="V27" s="3" t="s">
        <v>1984</v>
      </c>
      <c r="W27" s="1" t="str">
        <f t="shared" si="9"/>
        <v>100403;90</v>
      </c>
      <c r="X27" s="4" t="s">
        <v>1985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1986</v>
      </c>
      <c r="AE27" s="7" t="s">
        <v>1987</v>
      </c>
      <c r="AF27" s="3" t="s">
        <v>1988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1989</v>
      </c>
      <c r="O28" s="1">
        <v>0</v>
      </c>
      <c r="P28" s="1">
        <v>1</v>
      </c>
      <c r="Q28" s="1">
        <v>0</v>
      </c>
      <c r="R28" s="1"/>
      <c r="T28" s="1" t="s">
        <v>1861</v>
      </c>
      <c r="U28" s="1" t="s">
        <v>1990</v>
      </c>
      <c r="V28" s="3" t="s">
        <v>1991</v>
      </c>
      <c r="W28" s="1" t="str">
        <f t="shared" si="9"/>
        <v>100403;105</v>
      </c>
      <c r="X28" s="4" t="s">
        <v>1992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1993</v>
      </c>
      <c r="AE28" s="7" t="s">
        <v>1994</v>
      </c>
      <c r="AF28" s="7" t="s">
        <v>1995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1996</v>
      </c>
      <c r="O29" s="1">
        <v>0.25</v>
      </c>
      <c r="P29" s="1">
        <v>0</v>
      </c>
      <c r="Q29" s="1">
        <v>1</v>
      </c>
      <c r="R29" s="1"/>
      <c r="T29" s="1" t="s">
        <v>1876</v>
      </c>
      <c r="U29" s="1" t="s">
        <v>1997</v>
      </c>
      <c r="V29" s="3" t="s">
        <v>1998</v>
      </c>
      <c r="W29" s="1" t="str">
        <f t="shared" si="9"/>
        <v>100403;120</v>
      </c>
      <c r="X29" s="4" t="s">
        <v>1999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2000</v>
      </c>
      <c r="AE29" s="7" t="s">
        <v>2001</v>
      </c>
      <c r="AF29" s="7" t="s">
        <v>2002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2003</v>
      </c>
      <c r="O30" s="1">
        <v>0.75</v>
      </c>
      <c r="P30" s="1">
        <v>0</v>
      </c>
      <c r="Q30" s="1">
        <v>0</v>
      </c>
      <c r="R30" s="1"/>
      <c r="T30" s="1" t="s">
        <v>1853</v>
      </c>
      <c r="U30" s="1" t="s">
        <v>2004</v>
      </c>
      <c r="V30" s="3" t="s">
        <v>2005</v>
      </c>
      <c r="AD30" s="1" t="s">
        <v>2006</v>
      </c>
      <c r="AE30" s="7" t="s">
        <v>2007</v>
      </c>
      <c r="AF30" s="7" t="s">
        <v>2008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1868</v>
      </c>
      <c r="U31" s="1" t="s">
        <v>2009</v>
      </c>
      <c r="V31" s="3" t="s">
        <v>2010</v>
      </c>
      <c r="AD31" s="1" t="s">
        <v>2011</v>
      </c>
      <c r="AE31" s="7" t="s">
        <v>2012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2013</v>
      </c>
      <c r="N32" s="1" t="s">
        <v>1989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1861</v>
      </c>
      <c r="U32" s="1" t="s">
        <v>2014</v>
      </c>
      <c r="V32" s="3" t="s">
        <v>2015</v>
      </c>
      <c r="W32" s="1" t="str">
        <f>"100203;"&amp;AB32</f>
        <v>100203;150</v>
      </c>
      <c r="X32" s="4" t="s">
        <v>2016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2017</v>
      </c>
      <c r="AE32" s="7" t="s">
        <v>2018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1996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1853</v>
      </c>
      <c r="U33" s="1" t="s">
        <v>2019</v>
      </c>
      <c r="V33" s="7" t="s">
        <v>2020</v>
      </c>
      <c r="W33" s="1" t="str">
        <f t="shared" ref="W33:W41" si="17">"100203;"&amp;AB33</f>
        <v>100203;225</v>
      </c>
      <c r="X33" s="4" t="s">
        <v>2021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2022</v>
      </c>
      <c r="AE33" s="7" t="s">
        <v>2023</v>
      </c>
      <c r="AF33" s="3" t="s">
        <v>2024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2003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1876</v>
      </c>
      <c r="U34" s="1" t="s">
        <v>2025</v>
      </c>
      <c r="V34" s="3" t="s">
        <v>2026</v>
      </c>
      <c r="W34" s="1" t="str">
        <f t="shared" si="17"/>
        <v>100203;300</v>
      </c>
      <c r="X34" s="4" t="s">
        <v>2027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2028</v>
      </c>
      <c r="AE34" s="7" t="s">
        <v>2029</v>
      </c>
      <c r="AF34" s="3" t="s">
        <v>2030</v>
      </c>
      <c r="AG34" s="3"/>
      <c r="AH34" s="3"/>
      <c r="AI34" s="3" t="s">
        <v>2031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1868</v>
      </c>
      <c r="U35" s="1" t="s">
        <v>2032</v>
      </c>
      <c r="V35" s="7" t="s">
        <v>2033</v>
      </c>
      <c r="W35" s="1" t="str">
        <f t="shared" si="17"/>
        <v>100203;375</v>
      </c>
      <c r="X35" s="4" t="s">
        <v>2034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2035</v>
      </c>
      <c r="AE35" s="7" t="s">
        <v>2036</v>
      </c>
      <c r="AF35" s="3" t="s">
        <v>2037</v>
      </c>
      <c r="AG35" s="3"/>
      <c r="AH35" s="3"/>
      <c r="AI35" s="3" t="s">
        <v>2038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2039</v>
      </c>
      <c r="N36" s="1" t="s">
        <v>1989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2040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2041</v>
      </c>
      <c r="AG36" s="3"/>
      <c r="AH36" s="3"/>
      <c r="AI36" s="3" t="s">
        <v>2042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1996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2043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2044</v>
      </c>
      <c r="AE37" s="7" t="s">
        <v>2045</v>
      </c>
      <c r="AF37" s="3" t="s">
        <v>2046</v>
      </c>
      <c r="AG37" s="3"/>
      <c r="AH37" s="3"/>
      <c r="AI37" s="3" t="s">
        <v>2047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2003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1886</v>
      </c>
      <c r="U38" s="4" t="s">
        <v>1887</v>
      </c>
      <c r="V38" s="5"/>
      <c r="W38" s="1" t="str">
        <f t="shared" si="17"/>
        <v>100203;750</v>
      </c>
      <c r="X38" s="4" t="s">
        <v>2048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2049</v>
      </c>
      <c r="AE38" s="7" t="s">
        <v>2050</v>
      </c>
      <c r="AF38" s="3" t="s">
        <v>2051</v>
      </c>
      <c r="AG38" s="3"/>
      <c r="AH38" s="3"/>
      <c r="AI38" s="3" t="s">
        <v>2052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1350</v>
      </c>
      <c r="T39" s="1" t="s">
        <v>1861</v>
      </c>
      <c r="U39" s="1" t="s">
        <v>2053</v>
      </c>
      <c r="V39" s="7" t="s">
        <v>2054</v>
      </c>
      <c r="W39" s="1" t="str">
        <f t="shared" si="17"/>
        <v>100203;900</v>
      </c>
      <c r="X39" s="4" t="s">
        <v>2055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2056</v>
      </c>
      <c r="AE39" s="7" t="s">
        <v>2057</v>
      </c>
      <c r="AF39" s="3" t="s">
        <v>2058</v>
      </c>
      <c r="AG39" s="3"/>
      <c r="AH39" s="3"/>
      <c r="AI39" s="3" t="s">
        <v>2059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2060</v>
      </c>
      <c r="N40" s="1" t="s">
        <v>1989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1853</v>
      </c>
      <c r="U40" s="1" t="s">
        <v>2061</v>
      </c>
      <c r="V40" s="7" t="s">
        <v>2062</v>
      </c>
      <c r="W40" s="1" t="str">
        <f t="shared" si="17"/>
        <v>100203;1050</v>
      </c>
      <c r="X40" s="4" t="s">
        <v>2063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2064</v>
      </c>
      <c r="AE40" s="7" t="s">
        <v>2065</v>
      </c>
      <c r="AF40" s="3" t="s">
        <v>2066</v>
      </c>
      <c r="AG40" s="3"/>
      <c r="AH40" s="3"/>
      <c r="AI40" s="3" t="s">
        <v>2067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1996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1876</v>
      </c>
      <c r="U41" s="1" t="s">
        <v>2068</v>
      </c>
      <c r="V41" s="3" t="s">
        <v>2069</v>
      </c>
      <c r="W41" s="1" t="str">
        <f t="shared" si="17"/>
        <v>100203;1200</v>
      </c>
      <c r="X41" s="4" t="s">
        <v>2070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2071</v>
      </c>
      <c r="AE41" s="7" t="s">
        <v>2072</v>
      </c>
      <c r="AF41" s="3" t="s">
        <v>2073</v>
      </c>
      <c r="AG41" s="3"/>
      <c r="AH41" s="3"/>
      <c r="AI41" s="3" t="s">
        <v>2074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2003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1868</v>
      </c>
      <c r="U42" s="1" t="s">
        <v>1993</v>
      </c>
      <c r="V42" s="3" t="s">
        <v>2075</v>
      </c>
      <c r="AD42" s="1" t="s">
        <v>1869</v>
      </c>
      <c r="AE42" s="7" t="s">
        <v>2076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1861</v>
      </c>
      <c r="U43" s="1" t="s">
        <v>2077</v>
      </c>
      <c r="V43" s="3" t="s">
        <v>2078</v>
      </c>
      <c r="W43" s="1" t="str">
        <f>"100203;"&amp;AA43&amp;"@100603:"&amp;AC43</f>
        <v>100203;75@100603:15</v>
      </c>
      <c r="X43" s="4" t="s">
        <v>2079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2080</v>
      </c>
      <c r="AE43" s="7" t="s">
        <v>2081</v>
      </c>
      <c r="AF43" s="25" t="s">
        <v>2082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2083</v>
      </c>
      <c r="N44" s="1" t="s">
        <v>1989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1876</v>
      </c>
      <c r="U44" s="1" t="s">
        <v>2084</v>
      </c>
      <c r="V44" s="3" t="s">
        <v>2085</v>
      </c>
      <c r="W44" s="1" t="str">
        <f t="shared" ref="W44:W52" si="29">"100203;"&amp;AA44&amp;"@100603:"&amp;AC44</f>
        <v>100203;113@100603:21</v>
      </c>
      <c r="X44" s="4" t="s">
        <v>2086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2087</v>
      </c>
      <c r="AE44" s="7" t="s">
        <v>2088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1996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1853</v>
      </c>
      <c r="U45" s="1" t="s">
        <v>2006</v>
      </c>
      <c r="V45" s="3" t="s">
        <v>2089</v>
      </c>
      <c r="W45" s="1" t="str">
        <f t="shared" si="29"/>
        <v>100203;150@100603:28</v>
      </c>
      <c r="X45" s="4" t="s">
        <v>2090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2061</v>
      </c>
      <c r="AE45" s="7" t="s">
        <v>2091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2003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1868</v>
      </c>
      <c r="U46" s="1" t="s">
        <v>1918</v>
      </c>
      <c r="V46" s="3" t="s">
        <v>2092</v>
      </c>
      <c r="W46" s="1" t="str">
        <f t="shared" si="29"/>
        <v>100203;188@100603:36</v>
      </c>
      <c r="X46" s="4" t="s">
        <v>2093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2094</v>
      </c>
      <c r="AE46" s="7" t="s">
        <v>2095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1861</v>
      </c>
      <c r="U47" s="1" t="s">
        <v>1923</v>
      </c>
      <c r="V47" s="3" t="s">
        <v>2096</v>
      </c>
      <c r="W47" s="1" t="str">
        <f t="shared" si="29"/>
        <v>100203;225@100603:45</v>
      </c>
      <c r="X47" s="4" t="s">
        <v>2097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2098</v>
      </c>
      <c r="AE47" s="7" t="s">
        <v>2099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1853</v>
      </c>
      <c r="U48" s="1" t="s">
        <v>2100</v>
      </c>
      <c r="V48" s="7" t="s">
        <v>2101</v>
      </c>
      <c r="W48" s="1" t="str">
        <f t="shared" si="29"/>
        <v>100203;300@100603:60</v>
      </c>
      <c r="X48" s="4" t="s">
        <v>2102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1877</v>
      </c>
      <c r="AE48" s="7" t="s">
        <v>2103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2104</v>
      </c>
      <c r="N49" s="1" t="s">
        <v>1989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1876</v>
      </c>
      <c r="U49" s="1" t="s">
        <v>2105</v>
      </c>
      <c r="V49" s="3" t="s">
        <v>2106</v>
      </c>
      <c r="W49" s="1" t="str">
        <f t="shared" si="29"/>
        <v>100203;375@100603:75</v>
      </c>
      <c r="X49" s="4" t="s">
        <v>2107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2108</v>
      </c>
      <c r="N50" s="1" t="s">
        <v>1996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1868</v>
      </c>
      <c r="U50" s="1" t="s">
        <v>2109</v>
      </c>
      <c r="V50" s="7" t="s">
        <v>2110</v>
      </c>
      <c r="W50" s="1" t="str">
        <f t="shared" si="29"/>
        <v>100203;450@100603:90</v>
      </c>
      <c r="X50" s="4" t="s">
        <v>2111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2112</v>
      </c>
      <c r="AE50" s="7" t="s">
        <v>2113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2003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2114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2115</v>
      </c>
      <c r="AE51" s="7" t="s">
        <v>2116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2117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2118</v>
      </c>
      <c r="AE52" s="7" t="s">
        <v>2119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1886</v>
      </c>
      <c r="U53" s="4" t="s">
        <v>1887</v>
      </c>
      <c r="V53" s="5"/>
      <c r="AD53" s="1" t="s">
        <v>2120</v>
      </c>
      <c r="AE53" s="7" t="s">
        <v>2121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1355</v>
      </c>
      <c r="T54" s="1" t="s">
        <v>1861</v>
      </c>
      <c r="U54" s="1" t="s">
        <v>2122</v>
      </c>
      <c r="V54" s="7" t="s">
        <v>2123</v>
      </c>
      <c r="W54" s="1" t="str">
        <f>"100203;"&amp;AA54&amp;"@100803:"&amp;AC54</f>
        <v>100203;75@100803:15</v>
      </c>
      <c r="X54" s="4" t="s">
        <v>2124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2125</v>
      </c>
      <c r="AE54" s="7" t="s">
        <v>2126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1853</v>
      </c>
      <c r="U55" s="1" t="s">
        <v>1877</v>
      </c>
      <c r="V55" s="7" t="s">
        <v>2127</v>
      </c>
      <c r="W55" s="1" t="str">
        <f t="shared" ref="W55:W63" si="38">"100203;"&amp;AA55&amp;"@100803:"&amp;AC55</f>
        <v>100203;113@100803:21</v>
      </c>
      <c r="X55" s="4" t="s">
        <v>2128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2129</v>
      </c>
      <c r="AE55" s="7" t="s">
        <v>2130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1876</v>
      </c>
      <c r="U56" s="1" t="s">
        <v>2131</v>
      </c>
      <c r="V56" s="3" t="s">
        <v>2132</v>
      </c>
      <c r="W56" s="1" t="str">
        <f t="shared" si="38"/>
        <v>100203;150@100803:28</v>
      </c>
      <c r="X56" s="4" t="s">
        <v>2133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2134</v>
      </c>
      <c r="AE56" s="7" t="s">
        <v>2135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1868</v>
      </c>
      <c r="U57" s="1" t="s">
        <v>2017</v>
      </c>
      <c r="V57" s="3" t="s">
        <v>2136</v>
      </c>
      <c r="W57" s="1" t="str">
        <f t="shared" si="38"/>
        <v>100203;188@100803:36</v>
      </c>
      <c r="X57" s="4" t="s">
        <v>2137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2138</v>
      </c>
      <c r="AE57" s="7" t="s">
        <v>2139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1861</v>
      </c>
      <c r="U58" s="1" t="s">
        <v>2140</v>
      </c>
      <c r="V58" s="3" t="s">
        <v>2141</v>
      </c>
      <c r="W58" s="1" t="str">
        <f t="shared" si="38"/>
        <v>100203;225@100803:45</v>
      </c>
      <c r="X58" s="4" t="s">
        <v>2142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2143</v>
      </c>
      <c r="AE58" s="7" t="s">
        <v>2144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1876</v>
      </c>
      <c r="U59" s="1" t="s">
        <v>2145</v>
      </c>
      <c r="V59" s="3" t="s">
        <v>2146</v>
      </c>
      <c r="W59" s="1" t="str">
        <f t="shared" si="38"/>
        <v>100203;300@100803:60</v>
      </c>
      <c r="X59" s="4" t="s">
        <v>2147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2148</v>
      </c>
      <c r="AE59" s="7" t="s">
        <v>2149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1853</v>
      </c>
      <c r="U60" s="1" t="s">
        <v>2028</v>
      </c>
      <c r="V60" s="3" t="s">
        <v>2150</v>
      </c>
      <c r="W60" s="1" t="str">
        <f t="shared" si="38"/>
        <v>100203;375@100803:75</v>
      </c>
      <c r="X60" s="4" t="s">
        <v>2151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2152</v>
      </c>
      <c r="AE60" s="7" t="s">
        <v>2153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1868</v>
      </c>
      <c r="U61" s="1" t="s">
        <v>1941</v>
      </c>
      <c r="V61" s="3" t="s">
        <v>2154</v>
      </c>
      <c r="W61" s="1" t="str">
        <f t="shared" si="38"/>
        <v>100203;450@100803:90</v>
      </c>
      <c r="X61" s="4" t="s">
        <v>2155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2156</v>
      </c>
      <c r="AE61" s="7" t="s">
        <v>2157</v>
      </c>
    </row>
    <row r="62" spans="1:31" ht="20.100000000000001" customHeight="1">
      <c r="T62" s="1" t="s">
        <v>1861</v>
      </c>
      <c r="U62" s="1" t="s">
        <v>1946</v>
      </c>
      <c r="V62" s="3" t="s">
        <v>2158</v>
      </c>
      <c r="W62" s="1" t="str">
        <f t="shared" si="38"/>
        <v>100203;525@100803:105</v>
      </c>
      <c r="X62" s="4" t="s">
        <v>2159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2160</v>
      </c>
      <c r="AE62" s="7" t="s">
        <v>2161</v>
      </c>
    </row>
    <row r="63" spans="1:31" ht="20.100000000000001" customHeight="1">
      <c r="S63" s="1"/>
      <c r="T63" s="1" t="s">
        <v>1853</v>
      </c>
      <c r="U63" s="1" t="s">
        <v>2162</v>
      </c>
      <c r="V63" s="7" t="s">
        <v>2163</v>
      </c>
      <c r="W63" s="1" t="str">
        <f t="shared" si="38"/>
        <v>100203;600@100803:120</v>
      </c>
      <c r="X63" s="4" t="s">
        <v>2164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2165</v>
      </c>
      <c r="AE63" s="7" t="s">
        <v>2166</v>
      </c>
    </row>
    <row r="64" spans="1:31" ht="20.100000000000001" customHeight="1">
      <c r="S64" s="5"/>
      <c r="T64" s="1" t="s">
        <v>1876</v>
      </c>
      <c r="U64" s="1" t="s">
        <v>2167</v>
      </c>
      <c r="V64" s="3" t="s">
        <v>2168</v>
      </c>
      <c r="AD64" s="1" t="s">
        <v>2169</v>
      </c>
      <c r="AE64" s="7" t="s">
        <v>2170</v>
      </c>
    </row>
    <row r="65" spans="20:31" ht="20.100000000000001" customHeight="1">
      <c r="T65" s="1" t="s">
        <v>1868</v>
      </c>
      <c r="U65" s="1" t="s">
        <v>2171</v>
      </c>
      <c r="V65" s="7" t="s">
        <v>2172</v>
      </c>
      <c r="AD65" s="1" t="s">
        <v>2173</v>
      </c>
      <c r="AE65" s="7" t="s">
        <v>2174</v>
      </c>
    </row>
    <row r="66" spans="20:31" ht="20.100000000000001" customHeight="1"/>
    <row r="67" spans="20:31" ht="20.100000000000001" customHeight="1">
      <c r="AD67" s="1" t="s">
        <v>2175</v>
      </c>
      <c r="AE67" s="7" t="s">
        <v>2176</v>
      </c>
    </row>
    <row r="68" spans="20:31" ht="20.100000000000001" customHeight="1">
      <c r="AD68" s="1" t="s">
        <v>2177</v>
      </c>
      <c r="AE68" s="7" t="s">
        <v>2178</v>
      </c>
    </row>
    <row r="69" spans="20:31" ht="20.100000000000001" customHeight="1">
      <c r="AD69" s="1" t="s">
        <v>2179</v>
      </c>
      <c r="AE69" s="7" t="s">
        <v>2180</v>
      </c>
    </row>
    <row r="70" spans="20:31" ht="20.100000000000001" customHeight="1">
      <c r="AD70" s="1" t="s">
        <v>2181</v>
      </c>
      <c r="AE70" s="7" t="s">
        <v>2182</v>
      </c>
    </row>
    <row r="71" spans="20:31" ht="20.100000000000001" customHeight="1">
      <c r="AD71" s="1" t="s">
        <v>2183</v>
      </c>
      <c r="AE71" s="7" t="s">
        <v>2184</v>
      </c>
    </row>
    <row r="72" spans="20:31" ht="20.100000000000001" customHeight="1">
      <c r="AD72" s="1" t="s">
        <v>2185</v>
      </c>
      <c r="AE72" s="7" t="s">
        <v>2186</v>
      </c>
    </row>
    <row r="73" spans="20:31" ht="20.100000000000001" customHeight="1">
      <c r="AD73" s="1" t="s">
        <v>2187</v>
      </c>
      <c r="AE73" s="7" t="s">
        <v>2188</v>
      </c>
    </row>
    <row r="74" spans="20:31" ht="20.100000000000001" customHeight="1">
      <c r="AD74" s="1" t="s">
        <v>2189</v>
      </c>
      <c r="AE74" s="7" t="s">
        <v>2190</v>
      </c>
    </row>
    <row r="75" spans="20:31" ht="20.100000000000001" customHeight="1">
      <c r="AD75" s="1" t="s">
        <v>2191</v>
      </c>
      <c r="AE75" s="7" t="s">
        <v>2192</v>
      </c>
    </row>
    <row r="76" spans="20:31" ht="20.100000000000001" customHeight="1">
      <c r="AD76" s="1" t="s">
        <v>2193</v>
      </c>
      <c r="AE76" s="7" t="s">
        <v>2194</v>
      </c>
    </row>
    <row r="77" spans="20:31" ht="20.100000000000001" customHeight="1">
      <c r="AD77" s="1" t="s">
        <v>2195</v>
      </c>
      <c r="AE77" s="7" t="s">
        <v>2196</v>
      </c>
    </row>
    <row r="78" spans="20:31" ht="20.100000000000001" customHeight="1">
      <c r="AD78" s="1" t="s">
        <v>2197</v>
      </c>
      <c r="AE78" s="7" t="s">
        <v>2198</v>
      </c>
    </row>
    <row r="79" spans="20:31" ht="20.100000000000001" customHeight="1">
      <c r="AD79" s="1" t="s">
        <v>2199</v>
      </c>
      <c r="AE79" s="7" t="s">
        <v>2200</v>
      </c>
    </row>
    <row r="80" spans="20:31" ht="20.100000000000001" customHeight="1">
      <c r="AD80" s="1" t="s">
        <v>2201</v>
      </c>
      <c r="AE80" s="7" t="s">
        <v>2202</v>
      </c>
    </row>
    <row r="81" spans="30:31" ht="20.100000000000001" customHeight="1">
      <c r="AD81" s="1" t="s">
        <v>2203</v>
      </c>
      <c r="AE81" s="7" t="s">
        <v>2204</v>
      </c>
    </row>
    <row r="82" spans="30:31" ht="20.100000000000001" customHeight="1">
      <c r="AD82" s="1" t="s">
        <v>2205</v>
      </c>
      <c r="AE82" s="7" t="s">
        <v>2206</v>
      </c>
    </row>
    <row r="83" spans="30:31" ht="20.100000000000001" customHeight="1">
      <c r="AD83" s="1" t="s">
        <v>2207</v>
      </c>
      <c r="AE83" s="7" t="s">
        <v>2208</v>
      </c>
    </row>
    <row r="84" spans="30:31" ht="20.100000000000001" customHeight="1">
      <c r="AD84" s="1" t="s">
        <v>2209</v>
      </c>
      <c r="AE84" s="7" t="s">
        <v>2210</v>
      </c>
    </row>
    <row r="85" spans="30:31" ht="20.100000000000001" customHeight="1">
      <c r="AD85" s="1" t="s">
        <v>2211</v>
      </c>
      <c r="AE85" s="7" t="s">
        <v>2212</v>
      </c>
    </row>
    <row r="86" spans="30:31" ht="20.100000000000001" customHeight="1">
      <c r="AD86" s="1" t="s">
        <v>2213</v>
      </c>
      <c r="AE86" s="7" t="s">
        <v>2214</v>
      </c>
    </row>
    <row r="87" spans="30:31" ht="20.100000000000001" customHeight="1">
      <c r="AD87" s="1" t="s">
        <v>2215</v>
      </c>
      <c r="AE87" s="7" t="s">
        <v>2216</v>
      </c>
    </row>
    <row r="88" spans="30:31" ht="20.100000000000001" customHeight="1">
      <c r="AD88" s="1" t="s">
        <v>2217</v>
      </c>
      <c r="AE88" s="7" t="s">
        <v>2218</v>
      </c>
    </row>
    <row r="89" spans="30:31" ht="20.100000000000001" customHeight="1">
      <c r="AD89" s="1" t="s">
        <v>2219</v>
      </c>
      <c r="AE89" s="7" t="s">
        <v>2220</v>
      </c>
    </row>
    <row r="90" spans="30:31" ht="20.100000000000001" customHeight="1">
      <c r="AD90" s="1" t="s">
        <v>2221</v>
      </c>
      <c r="AE90" s="7" t="s">
        <v>2222</v>
      </c>
    </row>
    <row r="91" spans="30:31" ht="20.100000000000001" customHeight="1">
      <c r="AD91" s="1" t="s">
        <v>2223</v>
      </c>
      <c r="AE91" s="7" t="s">
        <v>2224</v>
      </c>
    </row>
    <row r="92" spans="30:31" ht="20.100000000000001" customHeight="1">
      <c r="AD92" s="1" t="s">
        <v>2225</v>
      </c>
      <c r="AE92" s="7" t="s">
        <v>2226</v>
      </c>
    </row>
    <row r="93" spans="30:31" ht="20.100000000000001" customHeight="1">
      <c r="AD93" s="1" t="s">
        <v>2227</v>
      </c>
      <c r="AE93" s="7" t="s">
        <v>2228</v>
      </c>
    </row>
    <row r="94" spans="30:31" ht="20.100000000000001" customHeight="1">
      <c r="AD94" s="1" t="s">
        <v>2229</v>
      </c>
      <c r="AE94" s="7" t="s">
        <v>2230</v>
      </c>
    </row>
    <row r="95" spans="30:31" ht="20.100000000000001" customHeight="1">
      <c r="AD95" s="1" t="s">
        <v>2231</v>
      </c>
      <c r="AE95" s="7" t="s">
        <v>2232</v>
      </c>
    </row>
    <row r="96" spans="30:31" ht="20.100000000000001" customHeight="1">
      <c r="AD96" s="1" t="s">
        <v>2233</v>
      </c>
      <c r="AE96" s="7" t="s">
        <v>2234</v>
      </c>
    </row>
    <row r="97" spans="30:31" ht="20.100000000000001" customHeight="1">
      <c r="AD97" s="1" t="s">
        <v>2235</v>
      </c>
      <c r="AE97" s="7" t="s">
        <v>2236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2237</v>
      </c>
      <c r="C2" s="1" t="s">
        <v>2238</v>
      </c>
      <c r="E2" s="1" t="s">
        <v>2239</v>
      </c>
      <c r="F2" s="1" t="s">
        <v>2240</v>
      </c>
      <c r="H2" s="1" t="s">
        <v>2241</v>
      </c>
      <c r="I2" s="1" t="s">
        <v>2238</v>
      </c>
      <c r="J2" s="1" t="s">
        <v>3</v>
      </c>
      <c r="L2" s="1" t="s">
        <v>2242</v>
      </c>
      <c r="O2" s="1" t="s">
        <v>2243</v>
      </c>
      <c r="Y2" s="1" t="s">
        <v>2244</v>
      </c>
      <c r="Z2" s="1" t="s">
        <v>2245</v>
      </c>
    </row>
    <row r="3" spans="2:30" s="1" customFormat="1" ht="20.100000000000001" customHeight="1">
      <c r="C3" s="1" t="s">
        <v>2246</v>
      </c>
      <c r="F3" s="1" t="s">
        <v>2247</v>
      </c>
      <c r="I3" s="1" t="s">
        <v>2246</v>
      </c>
      <c r="J3" s="1" t="s">
        <v>2</v>
      </c>
      <c r="O3" s="1" t="s">
        <v>2248</v>
      </c>
      <c r="Z3" s="19" t="s">
        <v>2249</v>
      </c>
    </row>
    <row r="4" spans="2:30" s="1" customFormat="1" ht="20.100000000000001" customHeight="1">
      <c r="C4" s="1" t="s">
        <v>2250</v>
      </c>
      <c r="I4" s="1" t="s">
        <v>2250</v>
      </c>
      <c r="J4" s="1" t="s">
        <v>2251</v>
      </c>
      <c r="Z4" s="1" t="s">
        <v>2252</v>
      </c>
    </row>
    <row r="5" spans="2:30" s="1" customFormat="1" ht="20.100000000000001" customHeight="1">
      <c r="C5" s="1" t="s">
        <v>2253</v>
      </c>
      <c r="I5" s="1" t="s">
        <v>2253</v>
      </c>
      <c r="J5" s="1" t="s">
        <v>1828</v>
      </c>
      <c r="Z5" s="1" t="s">
        <v>2254</v>
      </c>
    </row>
    <row r="6" spans="2:30" s="1" customFormat="1" ht="20.100000000000001" customHeight="1">
      <c r="C6" s="1" t="s">
        <v>2255</v>
      </c>
      <c r="I6" s="1" t="s">
        <v>2255</v>
      </c>
      <c r="J6" s="1" t="s">
        <v>2256</v>
      </c>
      <c r="R6" s="1" t="s">
        <v>2257</v>
      </c>
      <c r="Z6" s="1" t="s">
        <v>2258</v>
      </c>
    </row>
    <row r="7" spans="2:30" s="1" customFormat="1" ht="20.100000000000001" customHeight="1">
      <c r="Z7" s="1" t="s">
        <v>2259</v>
      </c>
    </row>
    <row r="8" spans="2:30" s="1" customFormat="1" ht="20.100000000000001" customHeight="1">
      <c r="Z8" s="13" t="s">
        <v>2260</v>
      </c>
    </row>
    <row r="9" spans="2:30" s="1" customFormat="1" ht="20.100000000000001" customHeight="1"/>
    <row r="10" spans="2:30" s="1" customFormat="1" ht="20.100000000000001" customHeight="1">
      <c r="Z10" s="7" t="s">
        <v>2261</v>
      </c>
      <c r="AB10" s="1" t="s">
        <v>2262</v>
      </c>
      <c r="AC10" s="1" t="s">
        <v>2263</v>
      </c>
      <c r="AD10" s="1" t="s">
        <v>2264</v>
      </c>
    </row>
    <row r="11" spans="2:30" s="1" customFormat="1" ht="20.100000000000001" customHeight="1">
      <c r="Z11" s="7" t="s">
        <v>2265</v>
      </c>
    </row>
    <row r="12" spans="2:30" s="1" customFormat="1" ht="20.100000000000001" customHeight="1">
      <c r="T12" s="1" t="s">
        <v>2266</v>
      </c>
    </row>
    <row r="13" spans="2:30" s="1" customFormat="1" ht="20.100000000000001" customHeight="1">
      <c r="B13" s="1" t="s">
        <v>1272</v>
      </c>
      <c r="C13" s="1" t="s">
        <v>2</v>
      </c>
      <c r="F13" s="1" t="s">
        <v>2267</v>
      </c>
      <c r="G13" s="1" t="s">
        <v>2268</v>
      </c>
      <c r="J13" s="1" t="s">
        <v>2269</v>
      </c>
      <c r="K13" s="1" t="s">
        <v>2238</v>
      </c>
      <c r="P13" s="1" t="s">
        <v>2270</v>
      </c>
    </row>
    <row r="14" spans="2:30" s="1" customFormat="1" ht="20.100000000000001" customHeight="1">
      <c r="C14" s="1" t="s">
        <v>3</v>
      </c>
      <c r="G14" s="1" t="s">
        <v>2271</v>
      </c>
      <c r="K14" s="1" t="s">
        <v>2246</v>
      </c>
      <c r="P14" s="1" t="s">
        <v>2272</v>
      </c>
      <c r="T14" s="1" t="s">
        <v>2273</v>
      </c>
    </row>
    <row r="15" spans="2:30" s="1" customFormat="1" ht="20.100000000000001" customHeight="1">
      <c r="C15" s="1" t="s">
        <v>2274</v>
      </c>
      <c r="G15" s="1" t="s">
        <v>2275</v>
      </c>
      <c r="K15" s="1" t="s">
        <v>2250</v>
      </c>
      <c r="AB15" s="20" t="s">
        <v>2276</v>
      </c>
    </row>
    <row r="16" spans="2:30" s="1" customFormat="1" ht="20.100000000000001" customHeight="1">
      <c r="C16" s="1" t="s">
        <v>28</v>
      </c>
      <c r="G16" s="1" t="s">
        <v>2277</v>
      </c>
      <c r="K16" s="1" t="s">
        <v>2253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2278</v>
      </c>
      <c r="G17" s="1" t="s">
        <v>2279</v>
      </c>
      <c r="K17" s="1" t="s">
        <v>2255</v>
      </c>
      <c r="O17" s="1" t="s">
        <v>2280</v>
      </c>
      <c r="S17" s="5"/>
    </row>
    <row r="18" spans="3:29" ht="20.100000000000001" customHeight="1">
      <c r="C18" s="1" t="s">
        <v>664</v>
      </c>
      <c r="G18" s="1" t="s">
        <v>2281</v>
      </c>
      <c r="I18" s="5"/>
      <c r="J18" s="5"/>
      <c r="K18" s="5"/>
      <c r="L18" s="5"/>
      <c r="M18" s="5"/>
      <c r="R18" s="1" t="s">
        <v>2282</v>
      </c>
      <c r="S18" s="5"/>
      <c r="T18" s="1" t="s">
        <v>2283</v>
      </c>
      <c r="U18" s="1" t="s">
        <v>2284</v>
      </c>
      <c r="V18" s="1" t="s">
        <v>433</v>
      </c>
      <c r="W18" s="15"/>
      <c r="X18" s="1" t="s">
        <v>2285</v>
      </c>
      <c r="AA18" s="1"/>
      <c r="AB18" s="1" t="s">
        <v>2286</v>
      </c>
      <c r="AC18" s="5"/>
    </row>
    <row r="19" spans="3:29" ht="20.100000000000001" customHeight="1">
      <c r="C19" s="1" t="s">
        <v>668</v>
      </c>
      <c r="I19" s="5"/>
      <c r="J19" s="5"/>
      <c r="K19" s="7" t="s">
        <v>2287</v>
      </c>
      <c r="L19" s="5"/>
      <c r="M19" s="5"/>
      <c r="R19" s="1">
        <v>1</v>
      </c>
      <c r="S19" s="1" t="s">
        <v>2288</v>
      </c>
      <c r="T19" s="1">
        <v>0</v>
      </c>
      <c r="U19" s="1">
        <f>T19*R19</f>
        <v>0</v>
      </c>
      <c r="V19" s="16">
        <v>0.01</v>
      </c>
      <c r="W19" s="17"/>
      <c r="X19" s="17" t="s">
        <v>2289</v>
      </c>
      <c r="Y19" s="1" t="s">
        <v>2290</v>
      </c>
      <c r="Z19" s="7" t="s">
        <v>2291</v>
      </c>
      <c r="AA19" s="1"/>
      <c r="AB19" s="1" t="s">
        <v>2292</v>
      </c>
      <c r="AC19" s="5"/>
    </row>
    <row r="20" spans="3:29" ht="20.100000000000001" customHeight="1">
      <c r="C20" s="1" t="s">
        <v>676</v>
      </c>
      <c r="I20" s="5"/>
      <c r="J20" s="5"/>
      <c r="K20" s="5"/>
      <c r="L20" s="5"/>
      <c r="M20" s="5"/>
      <c r="R20" s="1">
        <v>2</v>
      </c>
      <c r="S20" s="1" t="s">
        <v>2293</v>
      </c>
      <c r="T20" s="1">
        <v>2</v>
      </c>
      <c r="U20" s="1">
        <f>T20</f>
        <v>2</v>
      </c>
      <c r="V20" s="16">
        <v>0.02</v>
      </c>
      <c r="W20" s="2"/>
      <c r="X20" s="17" t="s">
        <v>2289</v>
      </c>
      <c r="Y20" s="1" t="s">
        <v>2294</v>
      </c>
      <c r="Z20" s="3" t="s">
        <v>2295</v>
      </c>
      <c r="AA20" s="1"/>
      <c r="AB20" s="1" t="s">
        <v>479</v>
      </c>
      <c r="AC20" s="5"/>
    </row>
    <row r="21" spans="3:29" ht="20.100000000000001" customHeight="1">
      <c r="C21" s="1" t="s">
        <v>672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2293</v>
      </c>
      <c r="T21" s="1">
        <v>2</v>
      </c>
      <c r="U21" s="1">
        <f>U20*T21</f>
        <v>4</v>
      </c>
      <c r="V21" s="16">
        <v>0.03</v>
      </c>
      <c r="W21" s="17"/>
      <c r="X21" s="2" t="s">
        <v>2296</v>
      </c>
      <c r="Y21" s="1" t="s">
        <v>2297</v>
      </c>
      <c r="Z21" s="3" t="s">
        <v>2298</v>
      </c>
      <c r="AA21" s="1"/>
      <c r="AB21" s="1" t="s">
        <v>2299</v>
      </c>
      <c r="AC21" s="5"/>
    </row>
    <row r="22" spans="3:29" ht="20.100000000000001" customHeight="1">
      <c r="C22" s="1" t="s">
        <v>2300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2301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2296</v>
      </c>
      <c r="Y22" s="1" t="s">
        <v>2302</v>
      </c>
      <c r="Z22" s="3" t="s">
        <v>2303</v>
      </c>
      <c r="AA22" s="1"/>
      <c r="AB22" s="1" t="s">
        <v>12</v>
      </c>
      <c r="AC22" s="1" t="s">
        <v>2304</v>
      </c>
    </row>
    <row r="23" spans="3:29" ht="20.100000000000001" customHeight="1">
      <c r="C23" s="1" t="s">
        <v>1289</v>
      </c>
      <c r="J23" s="5"/>
      <c r="K23" s="3" t="s">
        <v>2305</v>
      </c>
      <c r="L23" s="3"/>
      <c r="M23" s="3"/>
      <c r="N23" s="3"/>
      <c r="O23" s="3"/>
      <c r="P23" s="3"/>
      <c r="Q23" s="3"/>
      <c r="R23" s="1">
        <v>5</v>
      </c>
      <c r="S23" s="1" t="s">
        <v>2301</v>
      </c>
      <c r="T23" s="1">
        <v>2</v>
      </c>
      <c r="U23" s="1">
        <f t="shared" si="0"/>
        <v>16</v>
      </c>
      <c r="V23" s="16">
        <v>0.05</v>
      </c>
      <c r="W23" s="17"/>
      <c r="X23" s="1" t="s">
        <v>2296</v>
      </c>
      <c r="Y23" s="1" t="s">
        <v>2306</v>
      </c>
      <c r="Z23" s="3" t="s">
        <v>2307</v>
      </c>
      <c r="AA23" s="1"/>
      <c r="AB23" s="1" t="s">
        <v>2308</v>
      </c>
      <c r="AC23" s="1" t="s">
        <v>2309</v>
      </c>
    </row>
    <row r="24" spans="3:29" ht="20.100000000000001" customHeight="1">
      <c r="J24" s="5"/>
      <c r="K24" s="3" t="s">
        <v>2310</v>
      </c>
      <c r="L24" s="3"/>
      <c r="M24" s="3"/>
      <c r="N24" s="3"/>
      <c r="O24" s="3"/>
      <c r="P24" s="3"/>
      <c r="Q24" s="3"/>
      <c r="R24" s="1">
        <v>6</v>
      </c>
      <c r="S24" s="1" t="s">
        <v>2301</v>
      </c>
      <c r="T24" s="1">
        <v>2</v>
      </c>
      <c r="U24" s="1">
        <f t="shared" si="0"/>
        <v>32</v>
      </c>
      <c r="V24" s="16">
        <v>0.06</v>
      </c>
      <c r="W24" s="2"/>
      <c r="X24" s="2" t="s">
        <v>2311</v>
      </c>
      <c r="Y24" s="1" t="s">
        <v>2312</v>
      </c>
      <c r="Z24" s="7" t="s">
        <v>2313</v>
      </c>
      <c r="AA24" s="1"/>
    </row>
    <row r="25" spans="3:29" ht="20.100000000000001" customHeight="1">
      <c r="J25" s="5"/>
      <c r="K25" s="3" t="s">
        <v>2314</v>
      </c>
      <c r="L25" s="3"/>
      <c r="M25" s="3"/>
      <c r="N25" s="3"/>
      <c r="O25" s="3"/>
      <c r="P25" s="3"/>
      <c r="Q25" s="3"/>
      <c r="R25" s="1">
        <v>7</v>
      </c>
      <c r="S25" s="1" t="s">
        <v>1927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2311</v>
      </c>
      <c r="Y25" s="1" t="s">
        <v>2315</v>
      </c>
      <c r="Z25" s="7" t="s">
        <v>2316</v>
      </c>
      <c r="AA25" s="13"/>
    </row>
    <row r="26" spans="3:29" ht="20.100000000000001" customHeight="1">
      <c r="J26" s="5"/>
      <c r="K26" s="3" t="s">
        <v>2317</v>
      </c>
      <c r="L26" s="3"/>
      <c r="M26" s="3"/>
      <c r="N26" s="3"/>
      <c r="O26" s="3"/>
      <c r="P26" s="3"/>
      <c r="Q26" s="3"/>
      <c r="R26" s="1">
        <v>8</v>
      </c>
      <c r="S26" s="1" t="s">
        <v>1927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2318</v>
      </c>
      <c r="L27" s="3"/>
      <c r="M27" s="3"/>
      <c r="N27" s="3"/>
      <c r="O27" s="3"/>
      <c r="P27" s="3"/>
      <c r="Q27" s="3"/>
      <c r="R27" s="1">
        <v>9</v>
      </c>
      <c r="S27" s="1" t="s">
        <v>1927</v>
      </c>
      <c r="T27" s="1">
        <v>2</v>
      </c>
      <c r="U27" s="1">
        <f t="shared" si="0"/>
        <v>256</v>
      </c>
      <c r="V27" s="16">
        <v>0.09</v>
      </c>
      <c r="W27" s="17"/>
      <c r="X27" s="17" t="s">
        <v>2319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1927</v>
      </c>
      <c r="T28" s="1">
        <v>2</v>
      </c>
      <c r="U28" s="1">
        <f t="shared" si="0"/>
        <v>512</v>
      </c>
      <c r="V28" s="16">
        <v>0.1</v>
      </c>
      <c r="W28" s="2"/>
      <c r="X28" s="18" t="s">
        <v>2320</v>
      </c>
      <c r="AA28" s="1"/>
    </row>
    <row r="29" spans="3:29" ht="20.100000000000001" customHeight="1">
      <c r="J29" s="1" t="s">
        <v>2321</v>
      </c>
      <c r="K29" s="1" t="s">
        <v>302</v>
      </c>
      <c r="L29" s="7" t="s">
        <v>2322</v>
      </c>
      <c r="S29" s="1"/>
      <c r="X29" s="13"/>
      <c r="AA29" s="1"/>
    </row>
    <row r="30" spans="3:29" ht="20.100000000000001" customHeight="1">
      <c r="J30" s="1"/>
      <c r="K30" s="1" t="s">
        <v>483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2323</v>
      </c>
      <c r="U32" s="1" t="s">
        <v>2270</v>
      </c>
      <c r="Y32" s="1" t="s">
        <v>1574</v>
      </c>
    </row>
    <row r="33" spans="2:32" s="1" customFormat="1" ht="20.100000000000001" customHeight="1">
      <c r="K33" s="1" t="s">
        <v>2324</v>
      </c>
      <c r="L33" s="1" t="s">
        <v>3</v>
      </c>
      <c r="P33" s="1">
        <v>1000101</v>
      </c>
      <c r="R33" s="1" t="s">
        <v>1816</v>
      </c>
      <c r="S33" s="1" t="s">
        <v>2325</v>
      </c>
      <c r="T33" s="1" t="s">
        <v>2292</v>
      </c>
      <c r="U33" s="7" t="s">
        <v>2326</v>
      </c>
      <c r="Y33" s="1" t="s">
        <v>2327</v>
      </c>
      <c r="Z33" s="7" t="s">
        <v>2328</v>
      </c>
    </row>
    <row r="34" spans="2:32" s="1" customFormat="1" ht="20.100000000000001" customHeight="1">
      <c r="L34" s="1" t="s">
        <v>2274</v>
      </c>
      <c r="P34" s="1">
        <v>1000201</v>
      </c>
      <c r="R34" s="1" t="s">
        <v>1816</v>
      </c>
      <c r="S34" s="1" t="s">
        <v>2329</v>
      </c>
      <c r="T34" s="1" t="s">
        <v>2330</v>
      </c>
      <c r="U34" s="7" t="s">
        <v>2331</v>
      </c>
      <c r="Y34" s="1" t="s">
        <v>676</v>
      </c>
      <c r="Z34" s="7" t="s">
        <v>2332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1816</v>
      </c>
      <c r="S35" s="1" t="s">
        <v>2333</v>
      </c>
      <c r="T35" s="1" t="s">
        <v>2292</v>
      </c>
      <c r="U35" s="7" t="s">
        <v>2334</v>
      </c>
      <c r="Y35" s="1" t="s">
        <v>2274</v>
      </c>
      <c r="Z35" s="7" t="s">
        <v>2335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1816</v>
      </c>
      <c r="S36" s="1" t="s">
        <v>2336</v>
      </c>
      <c r="T36" s="1" t="s">
        <v>2292</v>
      </c>
      <c r="U36" s="7" t="s">
        <v>2337</v>
      </c>
      <c r="Y36" s="1" t="s">
        <v>2338</v>
      </c>
      <c r="Z36" s="7" t="s">
        <v>2339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1816</v>
      </c>
      <c r="S37" s="1" t="s">
        <v>2340</v>
      </c>
      <c r="T37" s="1" t="s">
        <v>2330</v>
      </c>
      <c r="U37" s="7" t="s">
        <v>2341</v>
      </c>
      <c r="Y37" s="1" t="s">
        <v>2300</v>
      </c>
      <c r="Z37" s="7" t="s">
        <v>2342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1816</v>
      </c>
      <c r="S38" s="1" t="s">
        <v>2343</v>
      </c>
      <c r="T38" s="1" t="s">
        <v>2292</v>
      </c>
      <c r="U38" s="7" t="s">
        <v>2344</v>
      </c>
      <c r="Y38" s="1" t="s">
        <v>2345</v>
      </c>
      <c r="Z38" s="7" t="s">
        <v>2346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1816</v>
      </c>
      <c r="S39" s="1" t="s">
        <v>2347</v>
      </c>
      <c r="T39" s="1" t="s">
        <v>2330</v>
      </c>
      <c r="U39" s="7" t="s">
        <v>2348</v>
      </c>
      <c r="Y39" s="1" t="s">
        <v>1286</v>
      </c>
      <c r="Z39" s="7" t="s">
        <v>2349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1816</v>
      </c>
      <c r="S40" s="1" t="s">
        <v>2350</v>
      </c>
      <c r="T40" s="1" t="s">
        <v>2330</v>
      </c>
      <c r="U40" s="7" t="s">
        <v>483</v>
      </c>
      <c r="Y40" s="1" t="s">
        <v>2351</v>
      </c>
      <c r="Z40" s="7" t="s">
        <v>2352</v>
      </c>
    </row>
    <row r="41" spans="2:32" s="1" customFormat="1" ht="20.100000000000001" customHeight="1">
      <c r="B41" s="1">
        <v>3</v>
      </c>
      <c r="C41" s="1">
        <v>40</v>
      </c>
      <c r="Y41" s="1" t="s">
        <v>1290</v>
      </c>
      <c r="Z41" s="7" t="s">
        <v>2353</v>
      </c>
      <c r="AE41" s="1">
        <v>80001001</v>
      </c>
      <c r="AF41" s="1" t="s">
        <v>2327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2327</v>
      </c>
      <c r="Y42" s="1" t="s">
        <v>773</v>
      </c>
      <c r="Z42" s="7" t="s">
        <v>2354</v>
      </c>
      <c r="AE42" s="1">
        <v>80001002</v>
      </c>
      <c r="AF42" s="1" t="s">
        <v>676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676</v>
      </c>
      <c r="Y43" s="1" t="s">
        <v>2355</v>
      </c>
      <c r="Z43" s="7" t="s">
        <v>2356</v>
      </c>
      <c r="AE43" s="1">
        <v>80001003</v>
      </c>
      <c r="AF43" s="1" t="s">
        <v>2274</v>
      </c>
    </row>
    <row r="44" spans="2:32" s="1" customFormat="1" ht="20.100000000000001" customHeight="1">
      <c r="V44" s="1">
        <v>80001003</v>
      </c>
      <c r="W44" s="1" t="s">
        <v>2274</v>
      </c>
      <c r="Y44" s="1" t="s">
        <v>2357</v>
      </c>
      <c r="Z44" s="7" t="s">
        <v>2358</v>
      </c>
      <c r="AE44" s="1">
        <v>80001004</v>
      </c>
      <c r="AF44" s="1" t="s">
        <v>2338</v>
      </c>
    </row>
    <row r="45" spans="2:32" s="1" customFormat="1" ht="20.100000000000001" customHeight="1">
      <c r="V45" s="1">
        <v>80001004</v>
      </c>
      <c r="W45" s="1" t="s">
        <v>2338</v>
      </c>
      <c r="Y45" s="1" t="s">
        <v>2359</v>
      </c>
      <c r="Z45" s="7" t="s">
        <v>2360</v>
      </c>
      <c r="AE45" s="1">
        <v>80001005</v>
      </c>
      <c r="AF45" s="1" t="s">
        <v>2300</v>
      </c>
    </row>
    <row r="46" spans="2:32" s="1" customFormat="1" ht="20.100000000000001" customHeight="1">
      <c r="C46" s="1">
        <v>744</v>
      </c>
      <c r="V46" s="1">
        <v>80001005</v>
      </c>
      <c r="W46" s="1" t="s">
        <v>2300</v>
      </c>
      <c r="Y46" s="1" t="s">
        <v>681</v>
      </c>
      <c r="Z46" s="7" t="s">
        <v>2361</v>
      </c>
      <c r="AE46" s="1">
        <v>80001006</v>
      </c>
      <c r="AF46" s="1" t="s">
        <v>2345</v>
      </c>
    </row>
    <row r="47" spans="2:32" s="1" customFormat="1" ht="20.100000000000001" customHeight="1">
      <c r="V47" s="1">
        <v>80001006</v>
      </c>
      <c r="W47" s="1" t="s">
        <v>2345</v>
      </c>
      <c r="Y47" s="1" t="s">
        <v>2362</v>
      </c>
      <c r="Z47" s="7" t="s">
        <v>2363</v>
      </c>
      <c r="AE47" s="1">
        <v>80001007</v>
      </c>
      <c r="AF47" s="1" t="s">
        <v>1286</v>
      </c>
    </row>
    <row r="48" spans="2:32" s="1" customFormat="1" ht="20.100000000000001" customHeight="1">
      <c r="V48" s="1">
        <v>80001007</v>
      </c>
      <c r="W48" s="1" t="s">
        <v>1286</v>
      </c>
      <c r="Y48" s="1" t="s">
        <v>12</v>
      </c>
      <c r="Z48" s="7" t="s">
        <v>2364</v>
      </c>
      <c r="AE48" s="1">
        <v>80001008</v>
      </c>
      <c r="AF48" s="1" t="s">
        <v>2351</v>
      </c>
    </row>
    <row r="49" spans="9:32" s="1" customFormat="1" ht="20.100000000000001" customHeight="1">
      <c r="V49" s="1">
        <v>80001008</v>
      </c>
      <c r="W49" s="1" t="s">
        <v>2351</v>
      </c>
      <c r="Y49" s="1" t="s">
        <v>1607</v>
      </c>
      <c r="Z49" s="7" t="s">
        <v>2365</v>
      </c>
      <c r="AE49" s="1">
        <v>80001009</v>
      </c>
      <c r="AF49" s="1" t="s">
        <v>1290</v>
      </c>
    </row>
    <row r="50" spans="9:32" s="1" customFormat="1" ht="20.100000000000001" customHeight="1">
      <c r="V50" s="1">
        <v>80001009</v>
      </c>
      <c r="W50" s="1" t="s">
        <v>1290</v>
      </c>
      <c r="Y50" s="1" t="s">
        <v>2366</v>
      </c>
      <c r="Z50" s="7" t="s">
        <v>2367</v>
      </c>
      <c r="AE50" s="1">
        <v>80001010</v>
      </c>
      <c r="AF50" s="1" t="s">
        <v>773</v>
      </c>
    </row>
    <row r="51" spans="9:32" s="1" customFormat="1" ht="20.100000000000001" customHeight="1">
      <c r="V51" s="1">
        <v>80001010</v>
      </c>
      <c r="W51" s="1" t="s">
        <v>773</v>
      </c>
      <c r="Y51" s="1" t="s">
        <v>2368</v>
      </c>
      <c r="Z51" s="7" t="s">
        <v>2369</v>
      </c>
      <c r="AE51" s="1">
        <v>80001011</v>
      </c>
      <c r="AF51" s="1" t="s">
        <v>2355</v>
      </c>
    </row>
    <row r="52" spans="9:32" s="1" customFormat="1" ht="20.100000000000001" customHeight="1">
      <c r="V52" s="1">
        <v>80001011</v>
      </c>
      <c r="W52" s="1" t="s">
        <v>2355</v>
      </c>
      <c r="Y52" s="1" t="s">
        <v>2370</v>
      </c>
      <c r="Z52" s="1" t="s">
        <v>2371</v>
      </c>
      <c r="AE52" s="1">
        <v>80001012</v>
      </c>
      <c r="AF52" s="1" t="s">
        <v>2357</v>
      </c>
    </row>
    <row r="53" spans="9:32" s="1" customFormat="1" ht="20.100000000000001" customHeight="1">
      <c r="V53" s="1">
        <v>80001012</v>
      </c>
      <c r="W53" s="1" t="s">
        <v>2357</v>
      </c>
      <c r="AE53" s="1">
        <v>80001013</v>
      </c>
      <c r="AF53" s="1" t="s">
        <v>2359</v>
      </c>
    </row>
    <row r="54" spans="9:32" s="1" customFormat="1" ht="20.100000000000001" customHeight="1">
      <c r="V54" s="1">
        <v>80001013</v>
      </c>
      <c r="W54" s="1" t="s">
        <v>2359</v>
      </c>
      <c r="AE54" s="1">
        <v>80001014</v>
      </c>
      <c r="AF54" s="1" t="s">
        <v>681</v>
      </c>
    </row>
    <row r="55" spans="9:32" s="1" customFormat="1" ht="20.100000000000001" customHeight="1">
      <c r="V55" s="1">
        <v>80001014</v>
      </c>
      <c r="W55" s="1" t="s">
        <v>681</v>
      </c>
      <c r="AE55" s="1">
        <v>80001015</v>
      </c>
      <c r="AF55" s="1" t="s">
        <v>2362</v>
      </c>
    </row>
    <row r="56" spans="9:32" s="1" customFormat="1" ht="20.100000000000001" customHeight="1">
      <c r="V56" s="1">
        <v>80001015</v>
      </c>
      <c r="W56" s="1" t="s">
        <v>2362</v>
      </c>
      <c r="Y56" s="1" t="s">
        <v>2372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2238</v>
      </c>
      <c r="Z57" s="7" t="s">
        <v>2373</v>
      </c>
      <c r="AE57" s="1">
        <v>80001017</v>
      </c>
      <c r="AF57" s="1" t="s">
        <v>1607</v>
      </c>
    </row>
    <row r="58" spans="9:32" s="1" customFormat="1" ht="20.100000000000001" customHeight="1">
      <c r="I58" s="1" t="s">
        <v>2374</v>
      </c>
      <c r="V58" s="1">
        <v>80001017</v>
      </c>
      <c r="W58" s="1" t="s">
        <v>1607</v>
      </c>
      <c r="Y58" s="1" t="s">
        <v>2246</v>
      </c>
      <c r="Z58" s="7" t="s">
        <v>2373</v>
      </c>
      <c r="AE58" s="1">
        <v>80001018</v>
      </c>
      <c r="AF58" s="1" t="s">
        <v>2366</v>
      </c>
    </row>
    <row r="59" spans="9:32" s="1" customFormat="1" ht="20.100000000000001" customHeight="1">
      <c r="V59" s="1">
        <v>80001018</v>
      </c>
      <c r="W59" s="1" t="s">
        <v>2366</v>
      </c>
      <c r="Y59" s="1" t="s">
        <v>2250</v>
      </c>
      <c r="Z59" s="7" t="s">
        <v>2373</v>
      </c>
      <c r="AE59" s="1">
        <v>80001019</v>
      </c>
      <c r="AF59" s="1" t="s">
        <v>2368</v>
      </c>
    </row>
    <row r="60" spans="9:32" s="1" customFormat="1" ht="20.100000000000001" customHeight="1">
      <c r="V60" s="1">
        <v>80001019</v>
      </c>
      <c r="W60" s="1" t="s">
        <v>2368</v>
      </c>
      <c r="Y60" s="1" t="s">
        <v>2253</v>
      </c>
      <c r="Z60" s="7" t="s">
        <v>2373</v>
      </c>
      <c r="AE60" s="1">
        <v>80001020</v>
      </c>
      <c r="AF60" s="1" t="s">
        <v>2370</v>
      </c>
    </row>
    <row r="61" spans="9:32" ht="20.100000000000001" customHeight="1">
      <c r="V61" s="1">
        <v>80001020</v>
      </c>
      <c r="W61" s="1" t="s">
        <v>2370</v>
      </c>
      <c r="Y61" s="1" t="s">
        <v>2255</v>
      </c>
      <c r="Z61" s="7" t="s">
        <v>2373</v>
      </c>
    </row>
    <row r="62" spans="9:32" ht="20.100000000000001" customHeight="1"/>
    <row r="63" spans="9:32" ht="20.100000000000001" customHeight="1">
      <c r="I63" s="1"/>
      <c r="J63" s="1"/>
      <c r="Y63" s="1" t="s">
        <v>2375</v>
      </c>
    </row>
    <row r="64" spans="9:32" ht="20.100000000000001" customHeight="1">
      <c r="Y64" s="1" t="s">
        <v>2238</v>
      </c>
      <c r="Z64" s="7" t="s">
        <v>2376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2246</v>
      </c>
      <c r="Z65" s="7" t="s">
        <v>2377</v>
      </c>
    </row>
    <row r="66" spans="1:26" ht="20.100000000000001" customHeight="1">
      <c r="A66" s="5">
        <v>70000011</v>
      </c>
      <c r="B66" s="1">
        <v>1000101</v>
      </c>
      <c r="C66" s="1" t="s">
        <v>2325</v>
      </c>
      <c r="D66" s="1">
        <v>1</v>
      </c>
      <c r="E66" s="1">
        <v>80001001</v>
      </c>
      <c r="F66" s="1" t="s">
        <v>2327</v>
      </c>
      <c r="G66" s="5"/>
      <c r="H66" s="5"/>
      <c r="I66" s="5"/>
      <c r="J66" s="5"/>
      <c r="K66" s="1">
        <v>80001010</v>
      </c>
      <c r="L66" s="1" t="s">
        <v>773</v>
      </c>
      <c r="M66" s="1">
        <v>80001014</v>
      </c>
      <c r="N66" s="1" t="s">
        <v>681</v>
      </c>
      <c r="O66" s="1">
        <v>80001015</v>
      </c>
      <c r="P66" s="1" t="s">
        <v>2362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2250</v>
      </c>
      <c r="Z66" s="7" t="s">
        <v>2378</v>
      </c>
    </row>
    <row r="67" spans="1:26" ht="20.100000000000001" customHeight="1">
      <c r="A67" s="21">
        <v>70000012</v>
      </c>
      <c r="B67" s="1">
        <v>1000201</v>
      </c>
      <c r="C67" s="1" t="s">
        <v>2329</v>
      </c>
      <c r="D67" s="1">
        <v>1</v>
      </c>
      <c r="E67" s="1">
        <v>80001002</v>
      </c>
      <c r="F67" s="1" t="s">
        <v>676</v>
      </c>
      <c r="G67" s="1">
        <v>80001013</v>
      </c>
      <c r="H67" s="1" t="s">
        <v>2359</v>
      </c>
      <c r="I67" s="5"/>
      <c r="J67" s="5"/>
      <c r="K67" s="1">
        <v>80001009</v>
      </c>
      <c r="L67" s="1" t="s">
        <v>1290</v>
      </c>
      <c r="M67" s="1">
        <v>80001018</v>
      </c>
      <c r="N67" s="1" t="s">
        <v>2366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2253</v>
      </c>
      <c r="Z67" s="7" t="s">
        <v>2379</v>
      </c>
    </row>
    <row r="68" spans="1:26" ht="20.100000000000001" customHeight="1">
      <c r="A68" s="5">
        <v>70000011</v>
      </c>
      <c r="B68" s="1">
        <v>1000301</v>
      </c>
      <c r="C68" s="1" t="s">
        <v>2333</v>
      </c>
      <c r="D68" s="1">
        <v>1</v>
      </c>
      <c r="E68" s="1">
        <v>80001018</v>
      </c>
      <c r="F68" s="1" t="s">
        <v>2366</v>
      </c>
      <c r="G68" s="5"/>
      <c r="H68" s="5"/>
      <c r="I68" s="5"/>
      <c r="J68" s="5"/>
      <c r="K68" s="1">
        <v>80001012</v>
      </c>
      <c r="L68" s="1" t="s">
        <v>2357</v>
      </c>
      <c r="M68" s="1">
        <v>80001004</v>
      </c>
      <c r="N68" s="1" t="s">
        <v>2338</v>
      </c>
      <c r="O68" s="1">
        <v>80001007</v>
      </c>
      <c r="P68" s="1" t="s">
        <v>1286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2255</v>
      </c>
      <c r="Z68" s="7" t="s">
        <v>2380</v>
      </c>
    </row>
    <row r="69" spans="1:26" ht="20.100000000000001" customHeight="1">
      <c r="A69" s="5">
        <v>70000011</v>
      </c>
      <c r="B69" s="1">
        <v>1000401</v>
      </c>
      <c r="C69" s="1" t="s">
        <v>2336</v>
      </c>
      <c r="D69" s="1">
        <v>2</v>
      </c>
      <c r="E69" s="1">
        <v>80001004</v>
      </c>
      <c r="F69" s="1" t="s">
        <v>2338</v>
      </c>
      <c r="G69" s="1">
        <v>80001018</v>
      </c>
      <c r="H69" s="1" t="s">
        <v>2366</v>
      </c>
      <c r="I69" s="1"/>
      <c r="J69" s="5"/>
      <c r="K69" s="1">
        <v>80001004</v>
      </c>
      <c r="L69" s="1" t="s">
        <v>2338</v>
      </c>
      <c r="M69" s="1">
        <v>80002007</v>
      </c>
      <c r="N69" s="1" t="s">
        <v>2381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2340</v>
      </c>
      <c r="D70" s="1">
        <v>2</v>
      </c>
      <c r="E70" s="1">
        <v>80001005</v>
      </c>
      <c r="F70" s="1" t="s">
        <v>2300</v>
      </c>
      <c r="G70" s="1">
        <v>80001019</v>
      </c>
      <c r="H70" s="1" t="s">
        <v>2368</v>
      </c>
      <c r="I70" s="1"/>
      <c r="J70" s="5"/>
      <c r="K70" s="1">
        <v>80001017</v>
      </c>
      <c r="L70" s="1" t="s">
        <v>1607</v>
      </c>
      <c r="M70" s="1">
        <v>80001008</v>
      </c>
      <c r="N70" s="1" t="s">
        <v>2351</v>
      </c>
      <c r="O70" s="1">
        <v>80001021</v>
      </c>
      <c r="P70" s="1" t="s">
        <v>1791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2343</v>
      </c>
      <c r="D71" s="1">
        <v>2</v>
      </c>
      <c r="E71" s="1">
        <v>80001006</v>
      </c>
      <c r="F71" s="1" t="s">
        <v>2345</v>
      </c>
      <c r="I71" s="1"/>
      <c r="J71" s="5"/>
      <c r="K71" s="1">
        <v>80001015</v>
      </c>
      <c r="L71" s="1" t="s">
        <v>2362</v>
      </c>
      <c r="M71" s="1">
        <v>80001010</v>
      </c>
      <c r="N71" s="1" t="s">
        <v>773</v>
      </c>
      <c r="O71" s="1">
        <v>80002006</v>
      </c>
      <c r="P71" s="1" t="s">
        <v>2382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2347</v>
      </c>
      <c r="D72" s="1">
        <v>3</v>
      </c>
      <c r="E72" s="1">
        <v>80001007</v>
      </c>
      <c r="F72" s="1" t="s">
        <v>1286</v>
      </c>
      <c r="G72" s="1">
        <v>80001005</v>
      </c>
      <c r="H72" s="1" t="s">
        <v>2300</v>
      </c>
      <c r="I72" s="5"/>
      <c r="K72" s="1">
        <v>80001006</v>
      </c>
      <c r="L72" s="1" t="s">
        <v>2345</v>
      </c>
      <c r="M72" s="1">
        <v>80002018</v>
      </c>
      <c r="N72" s="1" t="s">
        <v>2383</v>
      </c>
      <c r="O72" s="1">
        <v>80001022</v>
      </c>
      <c r="P72" s="1" t="s">
        <v>2384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2350</v>
      </c>
      <c r="D73" s="1">
        <v>3</v>
      </c>
      <c r="E73" s="1">
        <v>80001008</v>
      </c>
      <c r="F73" s="1" t="s">
        <v>2351</v>
      </c>
      <c r="G73" s="1">
        <v>80001020</v>
      </c>
      <c r="H73" s="1" t="s">
        <v>2370</v>
      </c>
      <c r="I73" s="5"/>
      <c r="J73" s="5"/>
      <c r="K73" s="1">
        <v>80001011</v>
      </c>
      <c r="L73" s="1" t="s">
        <v>2355</v>
      </c>
      <c r="M73" s="1">
        <v>80002015</v>
      </c>
      <c r="N73" s="1" t="s">
        <v>2385</v>
      </c>
      <c r="O73" s="1">
        <v>80001024</v>
      </c>
      <c r="P73" s="1" t="s">
        <v>2386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2387</v>
      </c>
      <c r="D74" s="1">
        <v>2</v>
      </c>
      <c r="E74" s="1">
        <v>80001009</v>
      </c>
      <c r="F74" s="1" t="s">
        <v>1290</v>
      </c>
      <c r="G74" s="1">
        <v>80001002</v>
      </c>
      <c r="H74" s="1" t="s">
        <v>676</v>
      </c>
      <c r="I74" s="5"/>
      <c r="J74" s="5"/>
      <c r="K74" s="1">
        <v>80002001</v>
      </c>
      <c r="L74" s="1" t="s">
        <v>2388</v>
      </c>
      <c r="M74" s="1">
        <v>80001014</v>
      </c>
      <c r="N74" s="1" t="s">
        <v>681</v>
      </c>
      <c r="O74" s="1">
        <v>80001028</v>
      </c>
      <c r="P74" s="1" t="s">
        <v>2389</v>
      </c>
      <c r="Q74" s="1">
        <v>80002022</v>
      </c>
      <c r="R74" s="1" t="s">
        <v>2390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2391</v>
      </c>
      <c r="D75" s="1">
        <v>3</v>
      </c>
      <c r="E75" s="1">
        <v>80001010</v>
      </c>
      <c r="F75" s="1" t="s">
        <v>773</v>
      </c>
      <c r="G75" s="1">
        <v>80001001</v>
      </c>
      <c r="H75" s="1" t="s">
        <v>2327</v>
      </c>
      <c r="I75" s="5"/>
      <c r="J75" s="5"/>
      <c r="K75" s="1">
        <v>80001002</v>
      </c>
      <c r="L75" s="1" t="s">
        <v>676</v>
      </c>
      <c r="M75" s="1">
        <v>80002001</v>
      </c>
      <c r="N75" s="1" t="s">
        <v>2388</v>
      </c>
      <c r="O75" s="1">
        <v>80001023</v>
      </c>
      <c r="P75" s="1" t="s">
        <v>429</v>
      </c>
      <c r="Q75" s="1">
        <v>80002019</v>
      </c>
      <c r="R75" s="1" t="s">
        <v>2392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2393</v>
      </c>
      <c r="D76" s="1">
        <v>3</v>
      </c>
      <c r="E76" s="1">
        <v>80001011</v>
      </c>
      <c r="F76" s="1" t="s">
        <v>2355</v>
      </c>
      <c r="G76" s="1">
        <v>80001003</v>
      </c>
      <c r="H76" s="1" t="s">
        <v>2274</v>
      </c>
      <c r="I76" s="5"/>
      <c r="J76" s="5"/>
      <c r="K76" s="1">
        <v>80001015</v>
      </c>
      <c r="L76" s="1" t="s">
        <v>2362</v>
      </c>
      <c r="M76" s="1">
        <v>80002002</v>
      </c>
      <c r="N76" s="1" t="s">
        <v>2394</v>
      </c>
      <c r="O76" s="1">
        <v>80001027</v>
      </c>
      <c r="P76" s="1" t="s">
        <v>2395</v>
      </c>
      <c r="Q76" s="1">
        <v>80002021</v>
      </c>
      <c r="R76" s="1" t="s">
        <v>2396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2397</v>
      </c>
      <c r="D77" s="1">
        <v>3</v>
      </c>
      <c r="E77" s="1">
        <v>80001012</v>
      </c>
      <c r="F77" s="1" t="s">
        <v>2357</v>
      </c>
      <c r="G77" s="1">
        <v>80002025</v>
      </c>
      <c r="H77" s="1" t="s">
        <v>2398</v>
      </c>
      <c r="I77" s="5"/>
      <c r="J77" s="5"/>
      <c r="K77" s="1">
        <v>80002010</v>
      </c>
      <c r="L77" s="1" t="s">
        <v>2399</v>
      </c>
      <c r="M77" s="1">
        <v>80002003</v>
      </c>
      <c r="N77" s="1" t="s">
        <v>2400</v>
      </c>
      <c r="O77" s="1">
        <v>80001026</v>
      </c>
      <c r="P77" s="1" t="s">
        <v>2401</v>
      </c>
      <c r="Q77" s="1">
        <v>80002027</v>
      </c>
      <c r="R77" s="1" t="s">
        <v>2402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2403</v>
      </c>
      <c r="D78" s="1">
        <v>3</v>
      </c>
      <c r="E78" s="1">
        <v>80001006</v>
      </c>
      <c r="F78" s="1" t="s">
        <v>2345</v>
      </c>
      <c r="G78" s="1">
        <v>80002018</v>
      </c>
      <c r="H78" s="1" t="s">
        <v>2383</v>
      </c>
      <c r="I78" s="5"/>
      <c r="J78" s="5"/>
      <c r="K78" s="1">
        <v>80002004</v>
      </c>
      <c r="L78" s="1" t="s">
        <v>2404</v>
      </c>
      <c r="M78" s="1">
        <v>80002016</v>
      </c>
      <c r="N78" s="1" t="s">
        <v>2405</v>
      </c>
      <c r="O78" s="1">
        <v>80001028</v>
      </c>
      <c r="P78" s="1" t="s">
        <v>2389</v>
      </c>
      <c r="Q78" s="1">
        <v>80002023</v>
      </c>
      <c r="R78" s="1" t="s">
        <v>2406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2407</v>
      </c>
      <c r="D79" s="1">
        <v>3</v>
      </c>
      <c r="E79" s="1">
        <v>80001014</v>
      </c>
      <c r="F79" s="1" t="s">
        <v>681</v>
      </c>
      <c r="G79" s="1">
        <v>80002021</v>
      </c>
      <c r="H79" s="1" t="s">
        <v>2396</v>
      </c>
      <c r="I79" s="5"/>
      <c r="J79" s="5"/>
      <c r="K79" s="1">
        <v>80002009</v>
      </c>
      <c r="L79" s="1" t="s">
        <v>2408</v>
      </c>
      <c r="M79" s="1">
        <v>80002013</v>
      </c>
      <c r="N79" s="1" t="s">
        <v>2409</v>
      </c>
      <c r="O79" s="1">
        <v>80001025</v>
      </c>
      <c r="P79" s="1" t="s">
        <v>2410</v>
      </c>
      <c r="Q79" s="1">
        <v>80002003</v>
      </c>
      <c r="R79" s="1" t="s">
        <v>2400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2411</v>
      </c>
      <c r="D87" s="1">
        <v>80002019</v>
      </c>
      <c r="E87" s="1" t="s">
        <v>2392</v>
      </c>
      <c r="F87" s="1">
        <v>80002017</v>
      </c>
      <c r="G87" s="1" t="s">
        <v>2412</v>
      </c>
      <c r="H87" s="1">
        <v>80002016</v>
      </c>
      <c r="I87" s="1" t="s">
        <v>2405</v>
      </c>
      <c r="J87" s="1">
        <v>80002014</v>
      </c>
      <c r="K87" s="1" t="s">
        <v>2413</v>
      </c>
      <c r="L87" s="1">
        <v>80002010</v>
      </c>
      <c r="M87" s="1" t="s">
        <v>2399</v>
      </c>
      <c r="N87" s="1">
        <v>80002023</v>
      </c>
      <c r="O87" s="1" t="s">
        <v>2406</v>
      </c>
      <c r="P87" s="1">
        <v>80002009</v>
      </c>
      <c r="Q87" s="1" t="s">
        <v>2408</v>
      </c>
      <c r="R87" s="1">
        <v>80002008</v>
      </c>
      <c r="S87" s="1" t="s">
        <v>2414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2415</v>
      </c>
      <c r="D88" s="1">
        <v>80004002</v>
      </c>
      <c r="E88" s="1" t="s">
        <v>2416</v>
      </c>
      <c r="F88" s="1">
        <v>80002021</v>
      </c>
      <c r="G88" s="1" t="s">
        <v>2396</v>
      </c>
      <c r="H88" s="1">
        <v>80002002</v>
      </c>
      <c r="I88" s="1" t="s">
        <v>2400</v>
      </c>
      <c r="J88" s="1">
        <v>80002003</v>
      </c>
      <c r="K88" s="1" t="s">
        <v>2394</v>
      </c>
      <c r="L88" s="13">
        <v>80002025</v>
      </c>
      <c r="M88" s="13" t="s">
        <v>2398</v>
      </c>
      <c r="N88" s="1">
        <v>80002014</v>
      </c>
      <c r="O88" s="1" t="s">
        <v>2413</v>
      </c>
      <c r="P88" s="1">
        <v>80002024</v>
      </c>
      <c r="Q88" s="1" t="s">
        <v>2417</v>
      </c>
      <c r="R88" s="1">
        <v>80002027</v>
      </c>
      <c r="S88" s="1" t="s">
        <v>2402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2418</v>
      </c>
      <c r="F89" s="1">
        <v>80002002</v>
      </c>
      <c r="G89" s="1" t="s">
        <v>2394</v>
      </c>
      <c r="H89" s="1">
        <v>80002001</v>
      </c>
      <c r="I89" s="1" t="s">
        <v>2388</v>
      </c>
      <c r="J89" s="1">
        <v>80002006</v>
      </c>
      <c r="K89" s="1" t="s">
        <v>2382</v>
      </c>
      <c r="L89" s="1">
        <v>80002011</v>
      </c>
      <c r="M89" s="1" t="s">
        <v>2419</v>
      </c>
      <c r="N89" s="1">
        <v>80002018</v>
      </c>
      <c r="O89" s="1" t="s">
        <v>2383</v>
      </c>
      <c r="P89" s="1">
        <v>80002028</v>
      </c>
      <c r="Q89" s="1" t="s">
        <v>2420</v>
      </c>
      <c r="R89" s="1">
        <v>80002022</v>
      </c>
      <c r="S89" s="1" t="s">
        <v>2390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2396</v>
      </c>
    </row>
    <row r="92" spans="1:24" ht="20.100000000000001" customHeight="1">
      <c r="B92" s="1">
        <v>80001001</v>
      </c>
      <c r="C92" s="1" t="s">
        <v>2327</v>
      </c>
      <c r="D92" s="1">
        <v>80002001</v>
      </c>
      <c r="E92" s="1" t="s">
        <v>2388</v>
      </c>
      <c r="F92" s="1">
        <v>80003001</v>
      </c>
      <c r="G92" s="1" t="s">
        <v>2421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676</v>
      </c>
      <c r="D93" s="1">
        <v>80002002</v>
      </c>
      <c r="E93" s="1" t="s">
        <v>2394</v>
      </c>
      <c r="F93" s="1">
        <v>80003002</v>
      </c>
      <c r="G93" s="1" t="s">
        <v>2422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2274</v>
      </c>
      <c r="D94" s="1">
        <v>80002003</v>
      </c>
      <c r="E94" s="1" t="s">
        <v>2400</v>
      </c>
      <c r="F94" s="1">
        <v>80003003</v>
      </c>
      <c r="G94" s="1" t="s">
        <v>2423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2338</v>
      </c>
      <c r="D95" s="1">
        <v>80002004</v>
      </c>
      <c r="E95" s="1" t="s">
        <v>2404</v>
      </c>
      <c r="F95" s="1">
        <v>80003004</v>
      </c>
      <c r="G95" s="1" t="s">
        <v>2424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2300</v>
      </c>
      <c r="D96" s="1">
        <v>80002005</v>
      </c>
      <c r="E96" s="1" t="s">
        <v>2425</v>
      </c>
      <c r="F96" s="1">
        <v>80003005</v>
      </c>
      <c r="G96" s="1" t="s">
        <v>2426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2345</v>
      </c>
      <c r="D97" s="1">
        <v>80002006</v>
      </c>
      <c r="E97" s="1" t="s">
        <v>2382</v>
      </c>
      <c r="F97" s="1">
        <v>80003006</v>
      </c>
      <c r="G97" s="1" t="s">
        <v>2427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1286</v>
      </c>
      <c r="D98" s="1">
        <v>80002007</v>
      </c>
      <c r="E98" s="1" t="s">
        <v>2381</v>
      </c>
      <c r="F98" s="1">
        <v>80003007</v>
      </c>
      <c r="G98" s="1" t="s">
        <v>2428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2351</v>
      </c>
      <c r="D99" s="1">
        <v>80002008</v>
      </c>
      <c r="E99" s="1" t="s">
        <v>2414</v>
      </c>
      <c r="F99" s="1">
        <v>80003008</v>
      </c>
      <c r="G99" s="1" t="s">
        <v>2429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1290</v>
      </c>
      <c r="D100" s="1">
        <v>80002009</v>
      </c>
      <c r="E100" s="1" t="s">
        <v>2408</v>
      </c>
      <c r="F100" s="1">
        <v>80003009</v>
      </c>
      <c r="G100" s="1" t="s">
        <v>2430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773</v>
      </c>
      <c r="D101" s="1">
        <v>80002010</v>
      </c>
      <c r="E101" s="1" t="s">
        <v>2399</v>
      </c>
      <c r="F101" s="1">
        <v>80003010</v>
      </c>
      <c r="G101" s="1" t="s">
        <v>2431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2355</v>
      </c>
      <c r="D102" s="1">
        <v>80002011</v>
      </c>
      <c r="E102" s="1" t="s">
        <v>2419</v>
      </c>
      <c r="F102" s="1"/>
      <c r="G102" s="1"/>
    </row>
    <row r="103" spans="2:21">
      <c r="B103" s="1">
        <v>80001012</v>
      </c>
      <c r="C103" s="1" t="s">
        <v>2357</v>
      </c>
      <c r="D103" s="1">
        <v>80002012</v>
      </c>
      <c r="E103" s="1" t="s">
        <v>2432</v>
      </c>
      <c r="F103" s="1"/>
      <c r="G103" s="1"/>
    </row>
    <row r="104" spans="2:21">
      <c r="B104" s="1">
        <v>80001013</v>
      </c>
      <c r="C104" s="1" t="s">
        <v>2359</v>
      </c>
      <c r="D104" s="1">
        <v>80002013</v>
      </c>
      <c r="E104" s="1" t="s">
        <v>2409</v>
      </c>
      <c r="F104" s="1"/>
      <c r="G104" s="1"/>
    </row>
    <row r="105" spans="2:21">
      <c r="B105" s="1">
        <v>80001014</v>
      </c>
      <c r="C105" s="1" t="s">
        <v>681</v>
      </c>
      <c r="D105" s="1">
        <v>80002014</v>
      </c>
      <c r="E105" s="1" t="s">
        <v>2413</v>
      </c>
      <c r="F105" s="1"/>
      <c r="G105" s="1"/>
    </row>
    <row r="106" spans="2:21">
      <c r="B106" s="1">
        <v>80001015</v>
      </c>
      <c r="C106" s="1" t="s">
        <v>2362</v>
      </c>
      <c r="D106" s="1">
        <v>80002015</v>
      </c>
      <c r="E106" s="1" t="s">
        <v>2385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2405</v>
      </c>
      <c r="F107" s="1"/>
      <c r="G107" s="1"/>
    </row>
    <row r="108" spans="2:21">
      <c r="B108" s="1">
        <v>80001017</v>
      </c>
      <c r="C108" s="1" t="s">
        <v>1607</v>
      </c>
      <c r="D108" s="1">
        <v>80002017</v>
      </c>
      <c r="E108" s="1" t="s">
        <v>2412</v>
      </c>
      <c r="F108" s="1"/>
      <c r="G108" s="1"/>
    </row>
    <row r="109" spans="2:21">
      <c r="B109" s="1">
        <v>80001018</v>
      </c>
      <c r="C109" s="1" t="s">
        <v>2366</v>
      </c>
      <c r="D109" s="1">
        <v>80002018</v>
      </c>
      <c r="E109" s="1" t="s">
        <v>2383</v>
      </c>
      <c r="F109" s="1"/>
      <c r="G109" s="1"/>
    </row>
    <row r="110" spans="2:21">
      <c r="B110" s="1">
        <v>80001019</v>
      </c>
      <c r="C110" s="1" t="s">
        <v>2368</v>
      </c>
      <c r="D110" s="1">
        <v>80002019</v>
      </c>
      <c r="E110" s="1" t="s">
        <v>2392</v>
      </c>
      <c r="F110" s="1"/>
      <c r="G110" s="1"/>
    </row>
    <row r="111" spans="2:21">
      <c r="B111" s="1">
        <v>80001020</v>
      </c>
      <c r="C111" s="1" t="s">
        <v>2370</v>
      </c>
      <c r="D111" s="1">
        <v>80002020</v>
      </c>
      <c r="E111" s="1" t="s">
        <v>2433</v>
      </c>
      <c r="F111" s="1"/>
      <c r="G111" s="1"/>
    </row>
    <row r="112" spans="2:21">
      <c r="B112" s="1">
        <v>80001021</v>
      </c>
      <c r="C112" s="1" t="s">
        <v>1791</v>
      </c>
      <c r="D112" s="1">
        <v>80002021</v>
      </c>
      <c r="E112" s="1" t="s">
        <v>2396</v>
      </c>
      <c r="J112" s="13"/>
      <c r="K112" s="13" t="s">
        <v>2434</v>
      </c>
    </row>
    <row r="113" spans="2:12">
      <c r="B113" s="1">
        <v>80001022</v>
      </c>
      <c r="C113" s="1" t="s">
        <v>2384</v>
      </c>
      <c r="D113" s="1">
        <v>80002022</v>
      </c>
      <c r="E113" s="1" t="s">
        <v>2390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2406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2386</v>
      </c>
      <c r="D115" s="1">
        <v>80002024</v>
      </c>
      <c r="E115" s="1" t="s">
        <v>2417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2410</v>
      </c>
      <c r="D116" s="1">
        <v>80002025</v>
      </c>
      <c r="E116" s="1" t="s">
        <v>2398</v>
      </c>
    </row>
    <row r="117" spans="2:12">
      <c r="B117" s="1">
        <v>80001026</v>
      </c>
      <c r="C117" s="1" t="s">
        <v>2401</v>
      </c>
      <c r="D117" s="1">
        <v>80002026</v>
      </c>
      <c r="E117" s="1" t="s">
        <v>2435</v>
      </c>
    </row>
    <row r="118" spans="2:12">
      <c r="B118" s="1">
        <v>80001027</v>
      </c>
      <c r="C118" s="1" t="s">
        <v>2395</v>
      </c>
      <c r="D118" s="1">
        <v>80002027</v>
      </c>
      <c r="E118" s="1" t="s">
        <v>2402</v>
      </c>
    </row>
    <row r="119" spans="2:12">
      <c r="B119" s="1">
        <v>80001028</v>
      </c>
      <c r="C119" s="1" t="s">
        <v>2389</v>
      </c>
      <c r="D119" s="1">
        <v>80002028</v>
      </c>
      <c r="E119" s="1" t="s">
        <v>2420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120"/>
  <sheetViews>
    <sheetView tabSelected="1" topLeftCell="B37" workbookViewId="0">
      <selection activeCell="P55" sqref="P55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59.125" bestFit="1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2324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746</v>
      </c>
      <c r="P3" s="1" t="s">
        <v>2436</v>
      </c>
      <c r="Q3" s="5"/>
      <c r="R3" s="5"/>
      <c r="S3" s="14" t="s">
        <v>754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748</v>
      </c>
      <c r="P4" s="1" t="s">
        <v>2437</v>
      </c>
      <c r="Q4" s="5"/>
      <c r="R4" s="5"/>
      <c r="S4" s="14" t="s">
        <v>751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754</v>
      </c>
      <c r="P5" s="1" t="s">
        <v>2438</v>
      </c>
      <c r="Q5" s="5"/>
      <c r="R5" s="5"/>
      <c r="S5" s="14" t="s">
        <v>746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752</v>
      </c>
      <c r="P6" s="1" t="s">
        <v>2439</v>
      </c>
      <c r="Q6" s="5"/>
      <c r="R6" s="5"/>
      <c r="S6" s="14" t="s">
        <v>748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752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2440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2270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2441</v>
      </c>
      <c r="O22" s="1" t="s">
        <v>2442</v>
      </c>
      <c r="P22" s="7" t="s">
        <v>2443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2384</v>
      </c>
      <c r="O23" s="1" t="s">
        <v>2444</v>
      </c>
      <c r="P23" s="7" t="s">
        <v>2445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2446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2386</v>
      </c>
      <c r="O25" s="1" t="s">
        <v>2447</v>
      </c>
      <c r="P25" s="7" t="s">
        <v>2448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2410</v>
      </c>
      <c r="O26" s="1" t="s">
        <v>2449</v>
      </c>
      <c r="P26" s="7" t="s">
        <v>2450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2773</v>
      </c>
      <c r="O27" s="1" t="s">
        <v>2451</v>
      </c>
      <c r="P27" s="7" t="s">
        <v>2452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2395</v>
      </c>
      <c r="P28" s="7" t="s">
        <v>2453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2454</v>
      </c>
      <c r="P29" s="7" t="s">
        <v>2455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2456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2457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2292</v>
      </c>
      <c r="P34" s="1" t="s">
        <v>2458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2459</v>
      </c>
      <c r="O35" s="1" t="s">
        <v>463</v>
      </c>
      <c r="P35" s="1" t="s">
        <v>2460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105" t="s">
        <v>2792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2325</v>
      </c>
      <c r="O40" s="1"/>
      <c r="P40" s="1"/>
      <c r="Q40" s="29"/>
      <c r="R40" s="29" t="s">
        <v>2732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2329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2333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2336</v>
      </c>
      <c r="O43" s="1" t="s">
        <v>2730</v>
      </c>
      <c r="P43" s="7" t="s">
        <v>2731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2340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2343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2347</v>
      </c>
      <c r="O46" s="1" t="s">
        <v>2778</v>
      </c>
      <c r="P46" s="7" t="s">
        <v>2779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2350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2387</v>
      </c>
      <c r="O48" s="1" t="s">
        <v>2772</v>
      </c>
      <c r="P48" s="7" t="s">
        <v>2780</v>
      </c>
      <c r="Q48" s="29"/>
      <c r="R48" s="29"/>
      <c r="S48" s="29"/>
      <c r="T48" s="29"/>
    </row>
    <row r="49" spans="1:20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2391</v>
      </c>
      <c r="O49" s="1" t="s">
        <v>2774</v>
      </c>
      <c r="P49" s="7" t="s">
        <v>2775</v>
      </c>
      <c r="Q49" s="29"/>
      <c r="R49" s="29"/>
      <c r="S49" s="29"/>
      <c r="T49" s="29"/>
    </row>
    <row r="50" spans="1:20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2393</v>
      </c>
      <c r="O50" s="1" t="s">
        <v>2777</v>
      </c>
      <c r="P50" s="7" t="s">
        <v>2776</v>
      </c>
      <c r="Q50" s="29"/>
      <c r="R50" s="29"/>
      <c r="S50" s="29"/>
      <c r="T50" s="29"/>
    </row>
    <row r="51" spans="1:20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2397</v>
      </c>
      <c r="O51" s="1"/>
      <c r="P51" s="7" t="s">
        <v>2786</v>
      </c>
      <c r="Q51" s="29"/>
      <c r="R51" s="29"/>
      <c r="S51" s="29"/>
      <c r="T51" s="29"/>
    </row>
    <row r="52" spans="1:20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2403</v>
      </c>
      <c r="O52" s="1" t="s">
        <v>2791</v>
      </c>
      <c r="P52" s="7" t="s">
        <v>2790</v>
      </c>
      <c r="Q52" s="29"/>
      <c r="R52" s="29"/>
      <c r="S52" s="29"/>
      <c r="T52" s="29"/>
    </row>
    <row r="53" spans="1:20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2787</v>
      </c>
      <c r="O53" s="1" t="s">
        <v>2788</v>
      </c>
      <c r="P53" s="7" t="s">
        <v>2789</v>
      </c>
      <c r="Q53" s="29"/>
      <c r="R53" s="29"/>
      <c r="S53" s="29"/>
      <c r="T53" s="29"/>
    </row>
    <row r="54" spans="1:20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2727</v>
      </c>
      <c r="O54" s="1" t="s">
        <v>2784</v>
      </c>
      <c r="P54" s="7" t="s">
        <v>2783</v>
      </c>
      <c r="Q54" s="29"/>
      <c r="R54" s="29"/>
      <c r="S54" s="29"/>
      <c r="T54" s="29"/>
    </row>
    <row r="55" spans="1:20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2728</v>
      </c>
      <c r="O55" s="1"/>
      <c r="P55" s="7" t="s">
        <v>2785</v>
      </c>
      <c r="Q55" s="29"/>
      <c r="R55" s="29"/>
      <c r="S55" s="29"/>
      <c r="T55" s="29"/>
    </row>
    <row r="56" spans="1:20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2729</v>
      </c>
      <c r="O56" s="1" t="s">
        <v>2782</v>
      </c>
      <c r="P56" s="7" t="s">
        <v>2781</v>
      </c>
      <c r="Q56" s="29"/>
      <c r="R56" s="29"/>
      <c r="S56" s="29"/>
      <c r="T56" s="29"/>
    </row>
    <row r="57" spans="1:20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2724</v>
      </c>
      <c r="O57" s="1"/>
      <c r="P57" s="1"/>
      <c r="Q57" s="29"/>
      <c r="R57" s="29"/>
      <c r="S57" s="29"/>
      <c r="T57" s="29"/>
    </row>
    <row r="58" spans="1:20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2725</v>
      </c>
      <c r="O58" s="1"/>
      <c r="P58" s="1"/>
      <c r="Q58" s="29"/>
      <c r="R58" s="29"/>
      <c r="S58" s="29"/>
      <c r="T58" s="29"/>
    </row>
    <row r="59" spans="1:20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2726</v>
      </c>
      <c r="O59" s="1"/>
      <c r="P59" s="1"/>
      <c r="Q59" s="29"/>
      <c r="R59" s="29"/>
      <c r="S59" s="29"/>
      <c r="T59" s="29"/>
    </row>
    <row r="60" spans="1:20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0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20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2327</v>
      </c>
      <c r="P62" s="3" t="s">
        <v>2328</v>
      </c>
    </row>
    <row r="63" spans="1:20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676</v>
      </c>
      <c r="P63" s="3" t="s">
        <v>2332</v>
      </c>
    </row>
    <row r="64" spans="1:20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2274</v>
      </c>
      <c r="P64" s="3" t="s">
        <v>2335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2338</v>
      </c>
      <c r="P65" s="3" t="s">
        <v>2735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2300</v>
      </c>
      <c r="P66" s="3" t="s">
        <v>2342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2733</v>
      </c>
      <c r="P67" s="3" t="s">
        <v>2736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1286</v>
      </c>
      <c r="P68" s="3" t="s">
        <v>2349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2351</v>
      </c>
      <c r="P69" s="3" t="s">
        <v>2737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1290</v>
      </c>
      <c r="P70" s="3" t="s">
        <v>2738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773</v>
      </c>
      <c r="P71" s="3" t="s">
        <v>2354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2355</v>
      </c>
      <c r="P72" s="3" t="s">
        <v>2356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2357</v>
      </c>
      <c r="P73" s="3" t="s">
        <v>2739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2359</v>
      </c>
      <c r="P74" s="3" t="s">
        <v>2740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681</v>
      </c>
      <c r="P75" s="3" t="s">
        <v>2361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2362</v>
      </c>
      <c r="P76" s="3" t="s">
        <v>2363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2364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1607</v>
      </c>
      <c r="P78" s="3" t="s">
        <v>2741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2366</v>
      </c>
      <c r="P79" s="3" t="s">
        <v>2367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2368</v>
      </c>
      <c r="P80" s="3" t="s">
        <v>2369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2370</v>
      </c>
      <c r="P81" s="3" t="s">
        <v>2371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1791</v>
      </c>
      <c r="P82" s="3" t="s">
        <v>2742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2384</v>
      </c>
      <c r="P83" s="3" t="s">
        <v>2743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2744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2386</v>
      </c>
      <c r="P85" s="3" t="s">
        <v>2745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2410</v>
      </c>
      <c r="P86" s="3" t="s">
        <v>2450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2401</v>
      </c>
      <c r="P87" s="3" t="s">
        <v>2746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2395</v>
      </c>
      <c r="P88" s="3" t="s">
        <v>2453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2389</v>
      </c>
      <c r="P89" s="3" t="s">
        <v>2455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2388</v>
      </c>
      <c r="P90" s="3" t="s">
        <v>2747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2394</v>
      </c>
      <c r="P91" s="3" t="s">
        <v>2748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2400</v>
      </c>
      <c r="P92" s="3" t="s">
        <v>2749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2404</v>
      </c>
      <c r="P93" s="3" t="s">
        <v>2750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2425</v>
      </c>
      <c r="P94" s="3" t="s">
        <v>2751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2734</v>
      </c>
      <c r="P95" s="3" t="s">
        <v>2752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2381</v>
      </c>
      <c r="P96" s="3" t="s">
        <v>2349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2414</v>
      </c>
      <c r="P97" s="3" t="s">
        <v>2753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2408</v>
      </c>
      <c r="P98" s="3" t="s">
        <v>2754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2399</v>
      </c>
      <c r="P99" s="3" t="s">
        <v>2755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2419</v>
      </c>
      <c r="P100" s="3" t="s">
        <v>2756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2432</v>
      </c>
      <c r="P101" s="3" t="s">
        <v>2358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2409</v>
      </c>
      <c r="P102" s="3" t="s">
        <v>2360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2413</v>
      </c>
      <c r="P103" s="3" t="s">
        <v>2757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2385</v>
      </c>
      <c r="P104" s="3" t="s">
        <v>2758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2405</v>
      </c>
      <c r="P105" s="3" t="s">
        <v>2759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2412</v>
      </c>
      <c r="P106" s="3" t="s">
        <v>2760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2383</v>
      </c>
      <c r="P107" s="3" t="s">
        <v>2761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2392</v>
      </c>
      <c r="P108" s="3" t="s">
        <v>2762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2433</v>
      </c>
      <c r="P109" s="3" t="s">
        <v>2763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2396</v>
      </c>
      <c r="P110" s="3" t="s">
        <v>2764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2390</v>
      </c>
      <c r="P111" s="3" t="s">
        <v>2765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2406</v>
      </c>
      <c r="P112" s="3" t="s">
        <v>2766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2417</v>
      </c>
      <c r="P113" s="3" t="s">
        <v>2767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2398</v>
      </c>
      <c r="P114" s="3" t="s">
        <v>2768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2435</v>
      </c>
      <c r="P115" s="3" t="s">
        <v>2769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2402</v>
      </c>
      <c r="P116" s="3" t="s">
        <v>2770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2420</v>
      </c>
      <c r="P117" s="3" t="s">
        <v>2771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2461</v>
      </c>
      <c r="M1" s="4" t="s">
        <v>905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2462</v>
      </c>
      <c r="T1" s="4" t="s">
        <v>25</v>
      </c>
      <c r="U1" s="4" t="s">
        <v>26</v>
      </c>
      <c r="V1" s="4" t="s">
        <v>2463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topLeftCell="B16" workbookViewId="0">
      <selection activeCell="L26" sqref="L26"/>
    </sheetView>
  </sheetViews>
  <sheetFormatPr defaultColWidth="9" defaultRowHeight="14.25"/>
  <cols>
    <col min="1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4" t="s">
        <v>2464</v>
      </c>
      <c r="M3" s="1"/>
      <c r="N3" s="4" t="s">
        <v>2465</v>
      </c>
      <c r="O3" s="1"/>
      <c r="R3" s="1" t="s">
        <v>773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2466</v>
      </c>
      <c r="J4" s="1" t="s">
        <v>2467</v>
      </c>
      <c r="K4" s="1">
        <v>1</v>
      </c>
      <c r="L4" s="4" t="s">
        <v>2290</v>
      </c>
      <c r="M4" s="1" t="s">
        <v>2698</v>
      </c>
      <c r="N4" s="1" t="s">
        <v>2290</v>
      </c>
      <c r="O4" s="1" t="s">
        <v>2706</v>
      </c>
      <c r="R4" s="1"/>
      <c r="S4" s="1">
        <v>1580</v>
      </c>
      <c r="T4" s="1" t="str">
        <f t="shared" ref="T4:T12" si="0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2468</v>
      </c>
      <c r="K5" s="1">
        <v>2</v>
      </c>
      <c r="L5" s="4" t="s">
        <v>2297</v>
      </c>
      <c r="M5" s="1" t="s">
        <v>2700</v>
      </c>
      <c r="N5" s="1" t="s">
        <v>2469</v>
      </c>
      <c r="O5" s="1" t="s">
        <v>2707</v>
      </c>
      <c r="R5" s="1"/>
      <c r="S5" s="1">
        <v>2360</v>
      </c>
      <c r="T5" s="1" t="str">
        <f t="shared" si="0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2470</v>
      </c>
      <c r="K6" s="1">
        <v>3</v>
      </c>
      <c r="L6" s="4" t="s">
        <v>2302</v>
      </c>
      <c r="M6" s="1" t="s">
        <v>2701</v>
      </c>
      <c r="N6" s="1" t="s">
        <v>2469</v>
      </c>
      <c r="O6" s="1" t="s">
        <v>2708</v>
      </c>
      <c r="R6" s="1"/>
      <c r="S6" s="1">
        <v>3150</v>
      </c>
      <c r="T6" s="1" t="str">
        <f t="shared" si="0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4" t="s">
        <v>2312</v>
      </c>
      <c r="M7" s="1" t="s">
        <v>2702</v>
      </c>
      <c r="N7" s="1" t="s">
        <v>2471</v>
      </c>
      <c r="O7" s="1" t="s">
        <v>2709</v>
      </c>
      <c r="R7" s="1"/>
      <c r="S7" s="1">
        <v>3940</v>
      </c>
      <c r="T7" s="1" t="str">
        <f t="shared" si="0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4" t="s">
        <v>2472</v>
      </c>
      <c r="M8" s="1" t="s">
        <v>2703</v>
      </c>
      <c r="N8" s="1" t="s">
        <v>2471</v>
      </c>
      <c r="O8" s="1" t="s">
        <v>2710</v>
      </c>
      <c r="R8" s="1"/>
      <c r="S8" s="1">
        <v>4730</v>
      </c>
      <c r="T8" s="1" t="str">
        <f t="shared" si="0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4" t="s">
        <v>2306</v>
      </c>
      <c r="M9" s="1" t="s">
        <v>2704</v>
      </c>
      <c r="N9" s="1" t="s">
        <v>2469</v>
      </c>
      <c r="O9" s="1" t="s">
        <v>2707</v>
      </c>
      <c r="R9" s="1"/>
      <c r="S9" s="1">
        <v>5510</v>
      </c>
      <c r="T9" s="1" t="str">
        <f t="shared" si="0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K10" s="5" t="s">
        <v>2705</v>
      </c>
      <c r="L10" s="4" t="s">
        <v>2294</v>
      </c>
      <c r="M10" s="1" t="s">
        <v>2699</v>
      </c>
      <c r="N10" s="1" t="s">
        <v>2290</v>
      </c>
      <c r="O10" s="1" t="s">
        <v>2706</v>
      </c>
      <c r="R10" s="1"/>
      <c r="S10" s="1">
        <v>6300</v>
      </c>
      <c r="T10" s="1" t="str">
        <f t="shared" si="0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R11" s="1"/>
      <c r="S11" s="1">
        <v>7090</v>
      </c>
      <c r="T11" s="1" t="str">
        <f t="shared" si="0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0"/>
        <v>生命+7880</v>
      </c>
      <c r="U12" s="1"/>
    </row>
    <row r="13" spans="1:21" ht="20.100000000000001" customHeight="1">
      <c r="L13" s="4" t="s">
        <v>2711</v>
      </c>
      <c r="M13" s="1" t="s">
        <v>2714</v>
      </c>
      <c r="Q13" s="5"/>
      <c r="R13" s="1"/>
      <c r="S13" s="1"/>
      <c r="T13" s="1"/>
      <c r="U13" s="1"/>
    </row>
    <row r="14" spans="1:21" ht="20.100000000000001" customHeight="1">
      <c r="L14" s="4" t="s">
        <v>2712</v>
      </c>
      <c r="M14" s="1" t="s">
        <v>2715</v>
      </c>
    </row>
    <row r="15" spans="1:21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  <c r="H15" s="1" t="s">
        <v>2722</v>
      </c>
      <c r="I15" s="1" t="s">
        <v>2723</v>
      </c>
      <c r="K15" s="13"/>
      <c r="L15" s="4" t="s">
        <v>2713</v>
      </c>
      <c r="M15" s="1" t="s">
        <v>2716</v>
      </c>
    </row>
    <row r="16" spans="1:21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1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1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  <c r="K18" s="5"/>
      <c r="L18" s="5"/>
      <c r="M18" s="5"/>
      <c r="N18" s="5"/>
      <c r="O18" s="5"/>
      <c r="P18" s="5"/>
      <c r="Q18" s="5"/>
    </row>
    <row r="19" spans="4:1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  <c r="K19" s="5"/>
      <c r="L19" s="1" t="s">
        <v>2717</v>
      </c>
      <c r="M19" s="5"/>
      <c r="N19" s="5"/>
      <c r="O19" s="5"/>
      <c r="P19" s="5"/>
      <c r="Q19" s="5"/>
    </row>
    <row r="20" spans="4:1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  <c r="K20" s="1">
        <v>0</v>
      </c>
      <c r="L20" s="1" t="s">
        <v>2720</v>
      </c>
      <c r="M20" s="1">
        <v>0</v>
      </c>
      <c r="N20" s="1" t="s">
        <v>2720</v>
      </c>
      <c r="O20" s="1">
        <v>0</v>
      </c>
      <c r="P20" s="1" t="s">
        <v>2720</v>
      </c>
      <c r="Q20" s="1"/>
    </row>
    <row r="21" spans="4:1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  <c r="K21" s="1">
        <v>1</v>
      </c>
      <c r="L21" s="1" t="s">
        <v>2721</v>
      </c>
      <c r="M21" s="1">
        <v>1</v>
      </c>
      <c r="N21" s="1" t="s">
        <v>2719</v>
      </c>
      <c r="O21" s="1">
        <v>1</v>
      </c>
      <c r="P21" s="1" t="s">
        <v>2719</v>
      </c>
      <c r="Q21" s="1"/>
    </row>
    <row r="22" spans="4:1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  <c r="K22" s="1">
        <v>2</v>
      </c>
      <c r="L22" s="1" t="s">
        <v>2719</v>
      </c>
      <c r="M22" s="1">
        <v>2</v>
      </c>
      <c r="N22" s="1" t="s">
        <v>2718</v>
      </c>
      <c r="O22" s="1"/>
      <c r="P22" s="1"/>
      <c r="Q22" s="1"/>
    </row>
    <row r="23" spans="4:1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  <c r="K23" s="1">
        <v>3</v>
      </c>
      <c r="L23" s="1" t="s">
        <v>2718</v>
      </c>
      <c r="M23" s="1"/>
      <c r="N23" s="1"/>
      <c r="O23" s="1"/>
      <c r="P23" s="1"/>
      <c r="Q23" s="1"/>
    </row>
    <row r="24" spans="4:1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  <c r="K24" s="5"/>
      <c r="L24" s="5"/>
      <c r="M24" s="5"/>
      <c r="N24" s="5"/>
      <c r="O24" s="5"/>
      <c r="P24" s="5"/>
      <c r="Q24" s="5"/>
    </row>
    <row r="25" spans="4:17" ht="20.100000000000001" customHeight="1"/>
    <row r="26" spans="4:1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1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1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1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1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1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1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topLeftCell="B28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2473</v>
      </c>
      <c r="F2" s="1" t="s">
        <v>2474</v>
      </c>
      <c r="J2" s="1" t="s">
        <v>2475</v>
      </c>
    </row>
    <row r="3" spans="3:16" s="1" customFormat="1" ht="20.100000000000001" customHeight="1">
      <c r="D3" s="1" t="s">
        <v>2476</v>
      </c>
      <c r="E3" s="1">
        <v>100</v>
      </c>
      <c r="J3" s="1" t="s">
        <v>2477</v>
      </c>
    </row>
    <row r="4" spans="3:16" s="1" customFormat="1" ht="20.100000000000001" customHeight="1">
      <c r="D4" s="1" t="s">
        <v>2478</v>
      </c>
      <c r="E4" s="1">
        <v>130</v>
      </c>
    </row>
    <row r="5" spans="3:16" s="1" customFormat="1" ht="20.100000000000001" customHeight="1">
      <c r="D5" s="1" t="s">
        <v>2479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2480</v>
      </c>
      <c r="M8" s="1" t="s">
        <v>2481</v>
      </c>
      <c r="P8" s="1" t="s">
        <v>2482</v>
      </c>
    </row>
    <row r="9" spans="3:16" s="1" customFormat="1" ht="20.100000000000001" customHeight="1">
      <c r="C9" s="1" t="s">
        <v>884</v>
      </c>
      <c r="H9" s="1" t="s">
        <v>2483</v>
      </c>
      <c r="I9" s="1" t="s">
        <v>1887</v>
      </c>
      <c r="J9" s="1" t="s">
        <v>2484</v>
      </c>
    </row>
    <row r="10" spans="3:16" s="1" customFormat="1" ht="20.100000000000001" customHeight="1">
      <c r="C10" s="1">
        <v>10</v>
      </c>
      <c r="I10" s="1" t="s">
        <v>2485</v>
      </c>
      <c r="J10" s="1" t="s">
        <v>3</v>
      </c>
    </row>
    <row r="11" spans="3:16" s="1" customFormat="1" ht="20.100000000000001" customHeight="1">
      <c r="C11" s="1">
        <v>20</v>
      </c>
      <c r="I11" s="1" t="s">
        <v>2486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1272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2487</v>
      </c>
      <c r="J17" s="1" t="s">
        <v>853</v>
      </c>
    </row>
    <row r="18" spans="8:10" s="1" customFormat="1" ht="20.100000000000001" customHeight="1">
      <c r="J18" s="1" t="s">
        <v>856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2488</v>
      </c>
      <c r="J25" s="7" t="s">
        <v>2489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2490</v>
      </c>
      <c r="B1" s="4" t="s">
        <v>2491</v>
      </c>
      <c r="C1" s="4" t="s">
        <v>2492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2490</v>
      </c>
      <c r="R1" s="1" t="s">
        <v>2493</v>
      </c>
      <c r="S1" s="1" t="s">
        <v>2466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2494</v>
      </c>
      <c r="AF1" s="1" t="s">
        <v>2495</v>
      </c>
      <c r="AG1" s="1" t="s">
        <v>2496</v>
      </c>
      <c r="AH1" s="1" t="s">
        <v>2466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2497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2500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2501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2502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2503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2504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2505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2506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2507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2510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2511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2512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2513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2514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2515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2516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2517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2520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2521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2522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2523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2524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2525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2526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2527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2530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2531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2532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2533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2534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2535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2536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2537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2497</v>
      </c>
      <c r="AE44" s="8" t="s">
        <v>2540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2541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2498</v>
      </c>
      <c r="AE45" s="8" t="s">
        <v>2540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2542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2499</v>
      </c>
      <c r="AE46" s="8" t="s">
        <v>2540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2543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2500</v>
      </c>
      <c r="AE47" s="8" t="s">
        <v>2544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2545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2501</v>
      </c>
      <c r="AE48" s="8" t="s">
        <v>2540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2546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2502</v>
      </c>
      <c r="AE49" s="8" t="s">
        <v>2540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2547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2503</v>
      </c>
      <c r="AE50" s="10" t="s">
        <v>2548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2504</v>
      </c>
      <c r="AE51" s="8" t="s">
        <v>2540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2550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2505</v>
      </c>
      <c r="AE52" s="8" t="s">
        <v>2551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2545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2506</v>
      </c>
      <c r="AE53" s="8" t="s">
        <v>2540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2552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2507</v>
      </c>
      <c r="AE54" s="10" t="s">
        <v>2540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2553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2508</v>
      </c>
      <c r="AE55" s="10" t="s">
        <v>2540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2554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2509</v>
      </c>
      <c r="AE56" s="8" t="s">
        <v>2555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2556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2510</v>
      </c>
      <c r="AE57" s="8" t="s">
        <v>2540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2557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2511</v>
      </c>
      <c r="AE58" s="8" t="s">
        <v>2540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2512</v>
      </c>
      <c r="AE59" s="10" t="s">
        <v>2540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2513</v>
      </c>
      <c r="AE60" s="10" t="s">
        <v>2540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2560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2514</v>
      </c>
      <c r="AE61" s="8" t="s">
        <v>2561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2562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2515</v>
      </c>
      <c r="AE62" s="8" t="s">
        <v>2563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2564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2516</v>
      </c>
      <c r="AE63" s="8" t="s">
        <v>2540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2565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2517</v>
      </c>
      <c r="AE64" s="10" t="s">
        <v>2540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2566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2518</v>
      </c>
      <c r="AE65" s="8" t="s">
        <v>2567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2519</v>
      </c>
      <c r="AE66" s="8" t="s">
        <v>2540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2520</v>
      </c>
      <c r="AE67" s="8" t="s">
        <v>2540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2570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2521</v>
      </c>
      <c r="AE68" s="8" t="s">
        <v>2571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2572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2522</v>
      </c>
      <c r="AE69" s="8" t="s">
        <v>2540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2573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2523</v>
      </c>
      <c r="AE70" s="8" t="s">
        <v>2540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2574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2524</v>
      </c>
      <c r="AE71" s="8" t="s">
        <v>2575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2576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2525</v>
      </c>
      <c r="AE72" s="8" t="s">
        <v>2577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2526</v>
      </c>
      <c r="AE73" s="8" t="s">
        <v>2540</v>
      </c>
      <c r="AF73" s="1"/>
      <c r="AI73" s="1"/>
      <c r="AJ73" s="1"/>
      <c r="AK73" s="1"/>
      <c r="AL73" s="1"/>
    </row>
    <row r="74" spans="1:38" ht="20.100000000000001" customHeight="1">
      <c r="B74" s="4" t="s">
        <v>2491</v>
      </c>
      <c r="D74" s="4" t="s">
        <v>2579</v>
      </c>
      <c r="E74" s="4" t="s">
        <v>2580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2581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2527</v>
      </c>
      <c r="AE74" s="8" t="s">
        <v>2540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2582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2528</v>
      </c>
      <c r="AE75" s="8" t="s">
        <v>2540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2583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2529</v>
      </c>
      <c r="AE76" s="8" t="s">
        <v>2540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2530</v>
      </c>
      <c r="AE77" s="8" t="s">
        <v>2584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2531</v>
      </c>
      <c r="AE78" s="8" t="s">
        <v>2540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2490</v>
      </c>
      <c r="R79" s="1" t="s">
        <v>2493</v>
      </c>
      <c r="S79" s="1" t="s">
        <v>2466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2532</v>
      </c>
      <c r="AE79" s="8" t="s">
        <v>2540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2497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2533</v>
      </c>
      <c r="AE80" s="8" t="s">
        <v>2585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2534</v>
      </c>
      <c r="AE81" s="8" t="s">
        <v>2540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2535</v>
      </c>
      <c r="AE82" s="8" t="s">
        <v>2540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2500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2536</v>
      </c>
      <c r="AE83" s="8" t="s">
        <v>2586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2501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2537</v>
      </c>
      <c r="AE84" s="8" t="s">
        <v>2540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2502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2538</v>
      </c>
      <c r="AE85" s="8" t="s">
        <v>2540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2503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2539</v>
      </c>
      <c r="AE86" s="8" t="s">
        <v>2540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2504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2541</v>
      </c>
      <c r="AE87" s="8" t="s">
        <v>2540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2505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2542</v>
      </c>
      <c r="AE88" s="8" t="s">
        <v>2540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2506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2543</v>
      </c>
      <c r="AE89" s="8" t="s">
        <v>2587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2507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2545</v>
      </c>
      <c r="AE90" s="8" t="s">
        <v>2540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2546</v>
      </c>
      <c r="AE91" s="8" t="s">
        <v>2540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2547</v>
      </c>
      <c r="AE92" s="8" t="s">
        <v>2540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2510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2549</v>
      </c>
      <c r="AE93" s="8" t="s">
        <v>2588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2511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2550</v>
      </c>
      <c r="AE94" s="8" t="s">
        <v>2540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2512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2545</v>
      </c>
      <c r="AE95" s="8" t="s">
        <v>2540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2513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2552</v>
      </c>
      <c r="AE96" s="8" t="s">
        <v>2589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2514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2553</v>
      </c>
      <c r="AE97" s="8" t="s">
        <v>2540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2515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2554</v>
      </c>
      <c r="AE98" s="8" t="s">
        <v>2540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2516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2556</v>
      </c>
      <c r="AE99" s="8" t="s">
        <v>2590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2517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2557</v>
      </c>
      <c r="AE100" s="8" t="s">
        <v>2540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2558</v>
      </c>
      <c r="AE101" s="8" t="s">
        <v>2540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2559</v>
      </c>
      <c r="AE102" s="8" t="s">
        <v>2540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2520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2560</v>
      </c>
      <c r="AE103" s="8" t="s">
        <v>2591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2521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2562</v>
      </c>
      <c r="AE104" s="8" t="s">
        <v>2540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2522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2564</v>
      </c>
      <c r="AE105" s="8" t="s">
        <v>2540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2523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2565</v>
      </c>
      <c r="AE106" s="8" t="s">
        <v>2592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2524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2566</v>
      </c>
      <c r="AE107" s="8" t="s">
        <v>2540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2525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2568</v>
      </c>
      <c r="AE108" s="8" t="s">
        <v>2540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2526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2569</v>
      </c>
      <c r="AE109" s="8" t="s">
        <v>2593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2527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2570</v>
      </c>
      <c r="AE110" s="8" t="s">
        <v>2594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2572</v>
      </c>
      <c r="AE111" s="8" t="s">
        <v>2540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2573</v>
      </c>
      <c r="AE112" s="12" t="s">
        <v>2540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2530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2574</v>
      </c>
      <c r="AE113" s="12" t="s">
        <v>2540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2531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2576</v>
      </c>
      <c r="AE114" s="12" t="s">
        <v>2540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2532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2578</v>
      </c>
      <c r="AE115" s="8" t="s">
        <v>2540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2533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2581</v>
      </c>
      <c r="AE116" s="8" t="s">
        <v>2540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2534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2582</v>
      </c>
      <c r="AE117" s="8" t="s">
        <v>2595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2535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2583</v>
      </c>
      <c r="AE118" s="8" t="s">
        <v>2596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2536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2537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2541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2542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2543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2545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2546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2547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2597</v>
      </c>
      <c r="H2" s="6">
        <v>72002011</v>
      </c>
      <c r="I2" s="6" t="s">
        <v>2598</v>
      </c>
      <c r="N2" s="6">
        <v>72003011</v>
      </c>
      <c r="O2" s="6" t="s">
        <v>2599</v>
      </c>
      <c r="S2" s="6">
        <v>72004011</v>
      </c>
      <c r="T2" s="6" t="s">
        <v>2600</v>
      </c>
    </row>
    <row r="3" spans="2:24" s="5" customFormat="1" ht="20.100000000000001" customHeight="1">
      <c r="I3" s="1" t="s">
        <v>2601</v>
      </c>
      <c r="P3" s="3" t="s">
        <v>2602</v>
      </c>
      <c r="U3" s="5" t="s">
        <v>2603</v>
      </c>
    </row>
    <row r="4" spans="2:24" s="5" customFormat="1" ht="20.100000000000001" customHeight="1">
      <c r="C4" s="1" t="s">
        <v>483</v>
      </c>
      <c r="I4" s="1" t="s">
        <v>2604</v>
      </c>
      <c r="P4" s="3" t="s">
        <v>2605</v>
      </c>
      <c r="U4" s="5" t="s">
        <v>2606</v>
      </c>
    </row>
    <row r="5" spans="2:24" s="5" customFormat="1" ht="20.100000000000001" customHeight="1">
      <c r="C5" s="1" t="s">
        <v>111</v>
      </c>
      <c r="I5" s="1" t="s">
        <v>2607</v>
      </c>
      <c r="P5" s="5" t="s">
        <v>2608</v>
      </c>
      <c r="U5" s="5" t="s">
        <v>90</v>
      </c>
    </row>
    <row r="6" spans="2:24" s="5" customFormat="1" ht="20.100000000000001" customHeight="1">
      <c r="C6" s="1" t="s">
        <v>2609</v>
      </c>
      <c r="I6" s="1" t="s">
        <v>2331</v>
      </c>
      <c r="O6" s="1" t="s">
        <v>205</v>
      </c>
      <c r="P6" s="3" t="s">
        <v>2610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2611</v>
      </c>
      <c r="H11" s="6">
        <v>72002012</v>
      </c>
      <c r="I11" s="6" t="s">
        <v>2612</v>
      </c>
      <c r="N11" s="6">
        <v>72003012</v>
      </c>
      <c r="O11" s="6" t="s">
        <v>2613</v>
      </c>
      <c r="S11" s="6">
        <v>72004012</v>
      </c>
      <c r="T11" s="6" t="s">
        <v>2614</v>
      </c>
      <c r="X11" s="5" t="s">
        <v>2615</v>
      </c>
    </row>
    <row r="12" spans="2:24" s="5" customFormat="1" ht="20.100000000000001" customHeight="1">
      <c r="I12" s="5" t="s">
        <v>2616</v>
      </c>
      <c r="O12" s="1"/>
      <c r="P12" s="7" t="s">
        <v>2617</v>
      </c>
      <c r="U12" s="5" t="s">
        <v>2618</v>
      </c>
    </row>
    <row r="13" spans="2:24" s="5" customFormat="1" ht="20.100000000000001" customHeight="1">
      <c r="C13" s="1" t="s">
        <v>2619</v>
      </c>
      <c r="O13" s="1" t="s">
        <v>2620</v>
      </c>
      <c r="P13" s="7" t="s">
        <v>2621</v>
      </c>
      <c r="U13" s="5" t="s">
        <v>205</v>
      </c>
    </row>
    <row r="14" spans="2:24" s="5" customFormat="1" ht="20.100000000000001" customHeight="1">
      <c r="C14" s="1" t="s">
        <v>2622</v>
      </c>
      <c r="O14" s="1"/>
      <c r="P14" s="3" t="s">
        <v>2623</v>
      </c>
      <c r="U14" s="5" t="s">
        <v>2624</v>
      </c>
    </row>
    <row r="15" spans="2:24" s="5" customFormat="1" ht="20.100000000000001" customHeight="1">
      <c r="C15" s="1" t="s">
        <v>2625</v>
      </c>
      <c r="P15" s="5" t="s">
        <v>2626</v>
      </c>
      <c r="U15" s="5" t="s">
        <v>2627</v>
      </c>
    </row>
    <row r="16" spans="2:24" s="5" customFormat="1" ht="20.100000000000001" customHeight="1">
      <c r="C16" s="1" t="s">
        <v>2628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2629</v>
      </c>
      <c r="H21" s="6">
        <v>72002013</v>
      </c>
      <c r="I21" s="6" t="s">
        <v>2630</v>
      </c>
      <c r="M21" s="3" t="s">
        <v>2631</v>
      </c>
      <c r="N21" s="6">
        <v>72003013</v>
      </c>
      <c r="O21" s="6" t="s">
        <v>2632</v>
      </c>
      <c r="S21" s="6">
        <v>72004013</v>
      </c>
      <c r="T21" s="6" t="s">
        <v>2633</v>
      </c>
    </row>
    <row r="22" spans="2:21" s="5" customFormat="1" ht="20.100000000000001" customHeight="1">
      <c r="I22" s="1" t="s">
        <v>2634</v>
      </c>
      <c r="J22" s="7" t="s">
        <v>2635</v>
      </c>
      <c r="P22" s="3" t="s">
        <v>2636</v>
      </c>
      <c r="U22" s="5" t="s">
        <v>2637</v>
      </c>
    </row>
    <row r="23" spans="2:21" s="5" customFormat="1" ht="20.100000000000001" customHeight="1">
      <c r="C23" s="1" t="s">
        <v>2638</v>
      </c>
      <c r="I23" s="1" t="s">
        <v>2622</v>
      </c>
      <c r="O23" s="1" t="s">
        <v>2639</v>
      </c>
      <c r="P23" s="7" t="s">
        <v>2640</v>
      </c>
      <c r="U23" s="5" t="s">
        <v>2641</v>
      </c>
    </row>
    <row r="24" spans="2:21" s="5" customFormat="1" ht="20.100000000000001" customHeight="1">
      <c r="C24" s="1" t="s">
        <v>2642</v>
      </c>
      <c r="I24" s="5" t="s">
        <v>2643</v>
      </c>
      <c r="O24" s="1" t="s">
        <v>2644</v>
      </c>
      <c r="P24" s="7" t="s">
        <v>2645</v>
      </c>
      <c r="U24" s="5" t="s">
        <v>2646</v>
      </c>
    </row>
    <row r="25" spans="2:21" s="5" customFormat="1" ht="20.100000000000001" customHeight="1">
      <c r="C25" s="1" t="s">
        <v>2647</v>
      </c>
      <c r="I25" s="1" t="s">
        <v>2648</v>
      </c>
      <c r="P25" s="3" t="s">
        <v>2649</v>
      </c>
      <c r="T25" s="5" t="s">
        <v>2650</v>
      </c>
      <c r="U25" s="5" t="s">
        <v>2651</v>
      </c>
    </row>
    <row r="26" spans="2:21" s="5" customFormat="1" ht="20.100000000000001" customHeight="1">
      <c r="C26" s="1" t="s">
        <v>2648</v>
      </c>
      <c r="I26" s="1" t="s">
        <v>2652</v>
      </c>
      <c r="P26" s="5" t="s">
        <v>2653</v>
      </c>
      <c r="U26" s="3" t="s">
        <v>2653</v>
      </c>
    </row>
    <row r="27" spans="2:21" s="5" customFormat="1" ht="20.100000000000001" customHeight="1">
      <c r="C27" s="1" t="s">
        <v>2652</v>
      </c>
      <c r="P27" s="3" t="s">
        <v>2654</v>
      </c>
      <c r="U27" s="7" t="s">
        <v>2648</v>
      </c>
    </row>
    <row r="28" spans="2:21" s="5" customFormat="1" ht="20.100000000000001" customHeight="1">
      <c r="C28" s="1" t="s">
        <v>2655</v>
      </c>
      <c r="U28" s="7" t="s">
        <v>2652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1346</v>
      </c>
      <c r="E3" s="3" t="s">
        <v>2656</v>
      </c>
      <c r="F3" t="s">
        <v>2657</v>
      </c>
    </row>
    <row r="4" spans="2:6">
      <c r="B4" s="1" t="s">
        <v>2658</v>
      </c>
      <c r="C4" s="1"/>
      <c r="E4" t="s">
        <v>2659</v>
      </c>
    </row>
    <row r="5" spans="2:6">
      <c r="B5" s="1" t="s">
        <v>2660</v>
      </c>
      <c r="C5" s="1"/>
      <c r="E5" t="s">
        <v>2661</v>
      </c>
    </row>
    <row r="6" spans="2:6">
      <c r="B6" s="1" t="s">
        <v>2662</v>
      </c>
      <c r="C6" s="1"/>
      <c r="E6" t="s">
        <v>2663</v>
      </c>
    </row>
    <row r="7" spans="2:6">
      <c r="B7" s="1" t="s">
        <v>2662</v>
      </c>
      <c r="C7" s="1"/>
      <c r="E7" t="s">
        <v>2664</v>
      </c>
    </row>
    <row r="8" spans="2:6">
      <c r="B8" s="1" t="s">
        <v>2665</v>
      </c>
      <c r="C8" s="1" t="s">
        <v>2666</v>
      </c>
      <c r="E8" t="s">
        <v>2667</v>
      </c>
    </row>
    <row r="9" spans="2:6">
      <c r="B9" s="1" t="s">
        <v>2668</v>
      </c>
      <c r="C9" s="1" t="s">
        <v>2666</v>
      </c>
      <c r="E9" s="3" t="s">
        <v>2669</v>
      </c>
    </row>
    <row r="11" spans="2:6">
      <c r="B11" s="1" t="s">
        <v>2670</v>
      </c>
      <c r="C11" s="1"/>
      <c r="E11" t="s">
        <v>2671</v>
      </c>
    </row>
    <row r="12" spans="2:6">
      <c r="B12" s="1" t="s">
        <v>2672</v>
      </c>
      <c r="C12" s="1"/>
      <c r="E12" t="s">
        <v>2673</v>
      </c>
    </row>
    <row r="13" spans="2:6">
      <c r="B13" s="1" t="s">
        <v>2672</v>
      </c>
      <c r="C13" s="1"/>
      <c r="E13" t="s">
        <v>2674</v>
      </c>
    </row>
    <row r="16" spans="2:6">
      <c r="B16" s="1" t="s">
        <v>2675</v>
      </c>
      <c r="C16" s="1" t="s">
        <v>2666</v>
      </c>
    </row>
    <row r="17" spans="1:10">
      <c r="B17" s="1" t="s">
        <v>2676</v>
      </c>
      <c r="C17" s="1" t="s">
        <v>2666</v>
      </c>
    </row>
    <row r="18" spans="1:10">
      <c r="B18" s="1" t="s">
        <v>2677</v>
      </c>
      <c r="C18" s="1" t="s">
        <v>2666</v>
      </c>
    </row>
    <row r="19" spans="1:10">
      <c r="B19" s="1" t="s">
        <v>2676</v>
      </c>
      <c r="C19" s="1" t="s">
        <v>2666</v>
      </c>
    </row>
    <row r="20" spans="1:10">
      <c r="E20" t="s">
        <v>2678</v>
      </c>
    </row>
    <row r="21" spans="1:10">
      <c r="E21" t="s">
        <v>2679</v>
      </c>
    </row>
    <row r="22" spans="1:10">
      <c r="A22" t="s">
        <v>2680</v>
      </c>
      <c r="B22" s="4" t="s">
        <v>2681</v>
      </c>
    </row>
    <row r="23" spans="1:10">
      <c r="B23" s="1" t="s">
        <v>2682</v>
      </c>
    </row>
    <row r="24" spans="1:10">
      <c r="B24" s="1" t="s">
        <v>2683</v>
      </c>
    </row>
    <row r="25" spans="1:10">
      <c r="B25" s="1" t="s">
        <v>2684</v>
      </c>
    </row>
    <row r="26" spans="1:10">
      <c r="B26" s="1" t="s">
        <v>2685</v>
      </c>
    </row>
    <row r="28" spans="1:10">
      <c r="B28" s="1" t="s">
        <v>2686</v>
      </c>
      <c r="C28" s="1"/>
      <c r="E28" t="s">
        <v>2687</v>
      </c>
    </row>
    <row r="29" spans="1:10">
      <c r="J29">
        <f>60*3</f>
        <v>180</v>
      </c>
    </row>
    <row r="30" spans="1:10">
      <c r="E30" t="s">
        <v>2688</v>
      </c>
    </row>
    <row r="31" spans="1:10">
      <c r="E31" t="s">
        <v>2689</v>
      </c>
    </row>
    <row r="34" spans="2:2">
      <c r="B34" s="1" t="s">
        <v>2690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1272</v>
      </c>
      <c r="I4" s="1"/>
      <c r="J4" s="1">
        <f>SUM(J6:J25)/100000000</f>
        <v>16.943999999999999</v>
      </c>
      <c r="K4" s="1" t="s">
        <v>2691</v>
      </c>
    </row>
    <row r="5" spans="3:18" ht="20.100000000000001" customHeight="1">
      <c r="C5" s="1"/>
      <c r="D5" s="1" t="s">
        <v>2692</v>
      </c>
      <c r="E5" s="1" t="s">
        <v>649</v>
      </c>
      <c r="F5" s="1"/>
      <c r="G5" s="1"/>
      <c r="H5" s="1"/>
      <c r="I5" s="1"/>
      <c r="J5" s="1"/>
      <c r="N5" s="1" t="s">
        <v>2693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2694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2695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2696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2697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03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03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03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03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03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03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03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03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03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03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03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03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03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03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03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03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03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03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03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03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03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03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03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03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03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03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03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03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03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03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03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03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03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03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03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03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03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03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03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03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03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03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03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03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03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03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03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03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04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03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03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04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04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03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04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04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03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04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03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03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04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04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04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70"/>
  <sheetViews>
    <sheetView topLeftCell="M1" workbookViewId="0">
      <selection activeCell="O12" sqref="O12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5" width="11.75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3" max="33" width="9" style="22"/>
  </cols>
  <sheetData>
    <row r="1" spans="2:38" s="3" customFormat="1" ht="20.100000000000001" customHeight="1">
      <c r="Q1" s="1" t="s">
        <v>603</v>
      </c>
      <c r="R1" s="1" t="s">
        <v>604</v>
      </c>
      <c r="AG1" s="1"/>
    </row>
    <row r="2" spans="2:38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G2" s="1"/>
    </row>
    <row r="3" spans="2:38" s="3" customFormat="1" ht="20.100000000000001" customHeight="1">
      <c r="B3" s="3" t="s">
        <v>606</v>
      </c>
      <c r="K3" s="7">
        <v>30</v>
      </c>
      <c r="O3" s="1" t="s">
        <v>607</v>
      </c>
      <c r="AG3" s="1"/>
    </row>
    <row r="4" spans="2:38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 t="s">
        <v>626</v>
      </c>
      <c r="AK4" s="1"/>
    </row>
    <row r="5" spans="2:38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 t="s">
        <v>632</v>
      </c>
      <c r="AH5" s="1">
        <v>120000</v>
      </c>
      <c r="AI5" s="1" t="s">
        <v>633</v>
      </c>
      <c r="AJ5" s="1">
        <f>AL5</f>
        <v>20</v>
      </c>
      <c r="AK5" s="1" t="s">
        <v>634</v>
      </c>
      <c r="AL5" s="1">
        <v>20</v>
      </c>
    </row>
    <row r="6" spans="2:38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Q6" s="1">
        <v>2</v>
      </c>
      <c r="R6" s="1">
        <f t="shared" ref="R6:R29" si="0">ROUND(V6+Z6+AD6,-1)</f>
        <v>120</v>
      </c>
      <c r="S6" s="1">
        <f>S5+10</f>
        <v>20</v>
      </c>
      <c r="T6" s="1">
        <f t="shared" ref="T6:T29" si="1">S6/30</f>
        <v>0.66666666666666663</v>
      </c>
      <c r="U6" s="1">
        <f>SUM($T$5:T6)</f>
        <v>1</v>
      </c>
      <c r="V6" s="1">
        <f t="shared" ref="V6:V29" si="2">S6*3</f>
        <v>60</v>
      </c>
      <c r="W6" s="1">
        <v>1.2</v>
      </c>
      <c r="X6" s="1">
        <v>150</v>
      </c>
      <c r="Y6" s="1">
        <f t="shared" ref="Y6:Y14" si="3">Y5+0.1</f>
        <v>0.2</v>
      </c>
      <c r="Z6" s="1">
        <f t="shared" ref="Z6:Z29" si="4">X6*W6*Y6</f>
        <v>36</v>
      </c>
      <c r="AA6" s="1">
        <f t="shared" ref="AA6:AA29" si="5">T6/7</f>
        <v>9.5238095238095233E-2</v>
      </c>
      <c r="AB6" s="1">
        <v>10</v>
      </c>
      <c r="AC6" s="1">
        <v>30</v>
      </c>
      <c r="AD6" s="1">
        <f t="shared" ref="AD6:AD29" si="6">AC6*AB6*AA6</f>
        <v>28.571428571428569</v>
      </c>
      <c r="AE6" s="1">
        <f t="shared" ref="AE6:AE29" si="7">(AD6+Z6)/V6</f>
        <v>1.0761904761904761</v>
      </c>
      <c r="AF6" s="1">
        <v>2</v>
      </c>
      <c r="AG6" s="1" t="s">
        <v>632</v>
      </c>
      <c r="AH6" s="1">
        <f>AH5+20000</f>
        <v>140000</v>
      </c>
      <c r="AI6" s="1" t="s">
        <v>633</v>
      </c>
      <c r="AJ6" s="1">
        <f t="shared" ref="AJ6:AJ29" si="8">AL6</f>
        <v>20</v>
      </c>
      <c r="AK6" s="1" t="s">
        <v>634</v>
      </c>
      <c r="AL6" s="1">
        <v>20</v>
      </c>
    </row>
    <row r="7" spans="2:38" s="3" customFormat="1" ht="20.100000000000001" customHeight="1">
      <c r="B7" s="1" t="s">
        <v>639</v>
      </c>
      <c r="C7" s="3" t="s">
        <v>640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Q7" s="1">
        <v>3</v>
      </c>
      <c r="R7" s="1">
        <f t="shared" si="0"/>
        <v>190</v>
      </c>
      <c r="S7" s="1">
        <f t="shared" ref="S7:S12" si="9">S6+10</f>
        <v>30</v>
      </c>
      <c r="T7" s="1">
        <f t="shared" si="1"/>
        <v>1</v>
      </c>
      <c r="U7" s="1">
        <f>SUM($T$5:T7)</f>
        <v>2</v>
      </c>
      <c r="V7" s="1">
        <f t="shared" si="2"/>
        <v>90</v>
      </c>
      <c r="W7" s="1">
        <v>1.2</v>
      </c>
      <c r="X7" s="1">
        <v>150</v>
      </c>
      <c r="Y7" s="1">
        <f t="shared" si="3"/>
        <v>0.30000000000000004</v>
      </c>
      <c r="Z7" s="1">
        <f t="shared" si="4"/>
        <v>54.000000000000007</v>
      </c>
      <c r="AA7" s="1">
        <f t="shared" si="5"/>
        <v>0.14285714285714285</v>
      </c>
      <c r="AB7" s="1">
        <v>10</v>
      </c>
      <c r="AC7" s="1">
        <v>30</v>
      </c>
      <c r="AD7" s="1">
        <f t="shared" si="6"/>
        <v>42.857142857142854</v>
      </c>
      <c r="AE7" s="1">
        <f t="shared" si="7"/>
        <v>1.0761904761904761</v>
      </c>
      <c r="AF7" s="1">
        <v>3</v>
      </c>
      <c r="AG7" s="1" t="s">
        <v>632</v>
      </c>
      <c r="AH7" s="1">
        <f t="shared" ref="AH7:AH29" si="10">AH6+20000</f>
        <v>160000</v>
      </c>
      <c r="AI7" s="1" t="s">
        <v>633</v>
      </c>
      <c r="AJ7" s="1">
        <f t="shared" si="8"/>
        <v>20</v>
      </c>
      <c r="AK7" s="1" t="s">
        <v>634</v>
      </c>
      <c r="AL7" s="1">
        <v>20</v>
      </c>
    </row>
    <row r="8" spans="2:38" s="3" customFormat="1" ht="20.100000000000001" customHeight="1">
      <c r="B8" s="1" t="s">
        <v>644</v>
      </c>
      <c r="C8" s="3" t="s">
        <v>645</v>
      </c>
      <c r="J8" s="1">
        <v>3</v>
      </c>
      <c r="K8" s="3" t="s">
        <v>646</v>
      </c>
      <c r="L8" s="3" t="s">
        <v>647</v>
      </c>
      <c r="M8" s="3" t="s">
        <v>648</v>
      </c>
      <c r="Q8" s="1">
        <v>4</v>
      </c>
      <c r="R8" s="1">
        <f t="shared" si="0"/>
        <v>250</v>
      </c>
      <c r="S8" s="1">
        <f t="shared" si="9"/>
        <v>40</v>
      </c>
      <c r="T8" s="1">
        <f t="shared" si="1"/>
        <v>1.3333333333333333</v>
      </c>
      <c r="U8" s="1">
        <f>SUM($T$5:T8)</f>
        <v>3.333333333333333</v>
      </c>
      <c r="V8" s="1">
        <f t="shared" si="2"/>
        <v>120</v>
      </c>
      <c r="W8" s="1">
        <v>1.2</v>
      </c>
      <c r="X8" s="1">
        <v>150</v>
      </c>
      <c r="Y8" s="1">
        <f t="shared" si="3"/>
        <v>0.4</v>
      </c>
      <c r="Z8" s="1">
        <f t="shared" si="4"/>
        <v>72</v>
      </c>
      <c r="AA8" s="1">
        <f t="shared" si="5"/>
        <v>0.19047619047619047</v>
      </c>
      <c r="AB8" s="1">
        <v>10</v>
      </c>
      <c r="AC8" s="1">
        <v>30</v>
      </c>
      <c r="AD8" s="1">
        <f t="shared" si="6"/>
        <v>57.142857142857139</v>
      </c>
      <c r="AE8" s="1">
        <f t="shared" si="7"/>
        <v>1.0761904761904761</v>
      </c>
      <c r="AF8" s="1">
        <v>4</v>
      </c>
      <c r="AG8" s="1" t="s">
        <v>632</v>
      </c>
      <c r="AH8" s="1">
        <f t="shared" si="10"/>
        <v>180000</v>
      </c>
      <c r="AI8" s="1" t="s">
        <v>633</v>
      </c>
      <c r="AJ8" s="1">
        <f t="shared" si="8"/>
        <v>20</v>
      </c>
      <c r="AK8" s="1" t="s">
        <v>634</v>
      </c>
      <c r="AL8" s="1">
        <v>20</v>
      </c>
    </row>
    <row r="9" spans="2:38" s="3" customFormat="1" ht="20.100000000000001" customHeight="1">
      <c r="B9" s="1" t="s">
        <v>649</v>
      </c>
      <c r="C9" s="3" t="s">
        <v>650</v>
      </c>
      <c r="J9" s="1">
        <v>4</v>
      </c>
      <c r="K9" s="3" t="s">
        <v>651</v>
      </c>
      <c r="L9" s="3" t="s">
        <v>652</v>
      </c>
      <c r="M9" s="3" t="s">
        <v>653</v>
      </c>
      <c r="Q9" s="1">
        <v>5</v>
      </c>
      <c r="R9" s="1">
        <f t="shared" si="0"/>
        <v>310</v>
      </c>
      <c r="S9" s="1">
        <f t="shared" si="9"/>
        <v>50</v>
      </c>
      <c r="T9" s="1">
        <f t="shared" si="1"/>
        <v>1.6666666666666667</v>
      </c>
      <c r="U9" s="1">
        <f>SUM($T$5:T9)</f>
        <v>5</v>
      </c>
      <c r="V9" s="1">
        <f t="shared" si="2"/>
        <v>150</v>
      </c>
      <c r="W9" s="1">
        <v>1.2</v>
      </c>
      <c r="X9" s="1">
        <v>150</v>
      </c>
      <c r="Y9" s="1">
        <f t="shared" si="3"/>
        <v>0.5</v>
      </c>
      <c r="Z9" s="1">
        <f t="shared" si="4"/>
        <v>90</v>
      </c>
      <c r="AA9" s="1">
        <f t="shared" si="5"/>
        <v>0.23809523809523811</v>
      </c>
      <c r="AB9" s="1">
        <v>10</v>
      </c>
      <c r="AC9" s="1">
        <v>30</v>
      </c>
      <c r="AD9" s="1">
        <f t="shared" si="6"/>
        <v>71.428571428571431</v>
      </c>
      <c r="AE9" s="1">
        <f t="shared" si="7"/>
        <v>1.0761904761904764</v>
      </c>
      <c r="AF9" s="1">
        <v>5</v>
      </c>
      <c r="AG9" s="1" t="s">
        <v>632</v>
      </c>
      <c r="AH9" s="1">
        <f t="shared" si="10"/>
        <v>200000</v>
      </c>
      <c r="AI9" s="1" t="s">
        <v>633</v>
      </c>
      <c r="AJ9" s="1">
        <f t="shared" si="8"/>
        <v>20</v>
      </c>
      <c r="AK9" s="1" t="s">
        <v>634</v>
      </c>
      <c r="AL9" s="1">
        <v>20</v>
      </c>
    </row>
    <row r="10" spans="2:38" s="3" customFormat="1" ht="20.100000000000001" customHeight="1">
      <c r="J10" s="1">
        <v>5</v>
      </c>
      <c r="K10" s="3" t="s">
        <v>654</v>
      </c>
      <c r="L10" s="3" t="s">
        <v>655</v>
      </c>
      <c r="Q10" s="1">
        <v>6</v>
      </c>
      <c r="R10" s="1">
        <f t="shared" si="0"/>
        <v>370</v>
      </c>
      <c r="S10" s="1">
        <f t="shared" si="9"/>
        <v>60</v>
      </c>
      <c r="T10" s="1">
        <f t="shared" si="1"/>
        <v>2</v>
      </c>
      <c r="U10" s="1">
        <f>SUM($T$5:T10)</f>
        <v>7</v>
      </c>
      <c r="V10" s="1">
        <f t="shared" si="2"/>
        <v>180</v>
      </c>
      <c r="W10" s="1">
        <v>1.2</v>
      </c>
      <c r="X10" s="1">
        <v>150</v>
      </c>
      <c r="Y10" s="1">
        <f t="shared" si="3"/>
        <v>0.6</v>
      </c>
      <c r="Z10" s="1">
        <f t="shared" si="4"/>
        <v>108</v>
      </c>
      <c r="AA10" s="1">
        <f t="shared" si="5"/>
        <v>0.2857142857142857</v>
      </c>
      <c r="AB10" s="1">
        <v>10</v>
      </c>
      <c r="AC10" s="1">
        <v>30</v>
      </c>
      <c r="AD10" s="1">
        <f t="shared" si="6"/>
        <v>85.714285714285708</v>
      </c>
      <c r="AE10" s="1">
        <f t="shared" si="7"/>
        <v>1.0761904761904761</v>
      </c>
      <c r="AF10" s="1">
        <v>6</v>
      </c>
      <c r="AG10" s="1" t="s">
        <v>632</v>
      </c>
      <c r="AH10" s="1">
        <f t="shared" si="10"/>
        <v>220000</v>
      </c>
      <c r="AI10" s="1" t="s">
        <v>633</v>
      </c>
      <c r="AJ10" s="1">
        <f t="shared" si="8"/>
        <v>25</v>
      </c>
      <c r="AK10" s="1" t="s">
        <v>634</v>
      </c>
      <c r="AL10" s="1">
        <f>AL5+5</f>
        <v>25</v>
      </c>
    </row>
    <row r="11" spans="2:38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Q11" s="1">
        <v>7</v>
      </c>
      <c r="R11" s="1">
        <f t="shared" si="0"/>
        <v>440</v>
      </c>
      <c r="S11" s="1">
        <f t="shared" si="9"/>
        <v>70</v>
      </c>
      <c r="T11" s="1">
        <f t="shared" si="1"/>
        <v>2.3333333333333335</v>
      </c>
      <c r="U11" s="1">
        <f>SUM($T$5:T11)</f>
        <v>9.3333333333333339</v>
      </c>
      <c r="V11" s="1">
        <f t="shared" si="2"/>
        <v>210</v>
      </c>
      <c r="W11" s="1">
        <v>1.2</v>
      </c>
      <c r="X11" s="1">
        <v>150</v>
      </c>
      <c r="Y11" s="1">
        <f t="shared" si="3"/>
        <v>0.7</v>
      </c>
      <c r="Z11" s="1">
        <f t="shared" si="4"/>
        <v>125.99999999999999</v>
      </c>
      <c r="AA11" s="1">
        <f t="shared" si="5"/>
        <v>0.33333333333333337</v>
      </c>
      <c r="AB11" s="1">
        <v>10</v>
      </c>
      <c r="AC11" s="1">
        <v>30</v>
      </c>
      <c r="AD11" s="1">
        <f t="shared" si="6"/>
        <v>100.00000000000001</v>
      </c>
      <c r="AE11" s="1">
        <f t="shared" si="7"/>
        <v>1.0761904761904761</v>
      </c>
      <c r="AF11" s="1">
        <v>7</v>
      </c>
      <c r="AG11" s="1" t="s">
        <v>632</v>
      </c>
      <c r="AH11" s="1">
        <f t="shared" si="10"/>
        <v>240000</v>
      </c>
      <c r="AI11" s="1" t="s">
        <v>633</v>
      </c>
      <c r="AJ11" s="1">
        <f t="shared" si="8"/>
        <v>25</v>
      </c>
      <c r="AK11" s="1" t="s">
        <v>634</v>
      </c>
      <c r="AL11" s="1">
        <f t="shared" ref="AL11:AL29" si="11">AL6+5</f>
        <v>25</v>
      </c>
    </row>
    <row r="12" spans="2:38" s="3" customFormat="1" ht="20.100000000000001" customHeight="1">
      <c r="B12" s="1" t="s">
        <v>302</v>
      </c>
      <c r="C12" s="3" t="s">
        <v>660</v>
      </c>
      <c r="J12" s="1">
        <v>7</v>
      </c>
      <c r="K12" s="3" t="s">
        <v>661</v>
      </c>
      <c r="L12" s="3" t="s">
        <v>662</v>
      </c>
      <c r="M12" s="3" t="s">
        <v>663</v>
      </c>
      <c r="Q12" s="1">
        <v>8</v>
      </c>
      <c r="R12" s="1">
        <f t="shared" si="0"/>
        <v>500</v>
      </c>
      <c r="S12" s="1">
        <f t="shared" si="9"/>
        <v>80</v>
      </c>
      <c r="T12" s="1">
        <f t="shared" si="1"/>
        <v>2.6666666666666665</v>
      </c>
      <c r="U12" s="1">
        <f>SUM($T$5:T12)</f>
        <v>12</v>
      </c>
      <c r="V12" s="1">
        <f t="shared" si="2"/>
        <v>240</v>
      </c>
      <c r="W12" s="1">
        <v>1.2</v>
      </c>
      <c r="X12" s="1">
        <v>150</v>
      </c>
      <c r="Y12" s="1">
        <f t="shared" si="3"/>
        <v>0.79999999999999993</v>
      </c>
      <c r="Z12" s="1">
        <f t="shared" si="4"/>
        <v>144</v>
      </c>
      <c r="AA12" s="1">
        <f t="shared" si="5"/>
        <v>0.38095238095238093</v>
      </c>
      <c r="AB12" s="1">
        <v>10</v>
      </c>
      <c r="AC12" s="1">
        <v>30</v>
      </c>
      <c r="AD12" s="1">
        <f t="shared" si="6"/>
        <v>114.28571428571428</v>
      </c>
      <c r="AE12" s="1">
        <f t="shared" si="7"/>
        <v>1.0761904761904761</v>
      </c>
      <c r="AF12" s="1">
        <v>8</v>
      </c>
      <c r="AG12" s="1" t="s">
        <v>632</v>
      </c>
      <c r="AH12" s="1">
        <f t="shared" si="10"/>
        <v>260000</v>
      </c>
      <c r="AI12" s="1" t="s">
        <v>633</v>
      </c>
      <c r="AJ12" s="1">
        <f t="shared" si="8"/>
        <v>25</v>
      </c>
      <c r="AK12" s="1" t="s">
        <v>634</v>
      </c>
      <c r="AL12" s="1">
        <f t="shared" si="11"/>
        <v>25</v>
      </c>
    </row>
    <row r="13" spans="2:38" s="3" customFormat="1" ht="20.100000000000001" customHeight="1">
      <c r="B13" s="1" t="s">
        <v>664</v>
      </c>
      <c r="C13" s="3" t="s">
        <v>665</v>
      </c>
      <c r="J13" s="1">
        <v>8</v>
      </c>
      <c r="K13" s="3" t="s">
        <v>666</v>
      </c>
      <c r="L13" s="3" t="s">
        <v>667</v>
      </c>
      <c r="Q13" s="1">
        <v>9</v>
      </c>
      <c r="R13" s="1">
        <f t="shared" si="0"/>
        <v>560</v>
      </c>
      <c r="S13" s="1">
        <f t="shared" ref="S13:S19" si="12">S12+10</f>
        <v>90</v>
      </c>
      <c r="T13" s="1">
        <f t="shared" si="1"/>
        <v>3</v>
      </c>
      <c r="U13" s="1">
        <f>SUM($T$5:T13)</f>
        <v>15</v>
      </c>
      <c r="V13" s="1">
        <f t="shared" si="2"/>
        <v>270</v>
      </c>
      <c r="W13" s="1">
        <v>1.2</v>
      </c>
      <c r="X13" s="1">
        <v>150</v>
      </c>
      <c r="Y13" s="1">
        <f t="shared" si="3"/>
        <v>0.89999999999999991</v>
      </c>
      <c r="Z13" s="1">
        <f t="shared" si="4"/>
        <v>161.99999999999997</v>
      </c>
      <c r="AA13" s="1">
        <f t="shared" si="5"/>
        <v>0.42857142857142855</v>
      </c>
      <c r="AB13" s="1">
        <v>10</v>
      </c>
      <c r="AC13" s="1">
        <v>30</v>
      </c>
      <c r="AD13" s="1">
        <f t="shared" si="6"/>
        <v>128.57142857142856</v>
      </c>
      <c r="AE13" s="1">
        <f t="shared" si="7"/>
        <v>1.0761904761904761</v>
      </c>
      <c r="AF13" s="1">
        <v>9</v>
      </c>
      <c r="AG13" s="1" t="s">
        <v>632</v>
      </c>
      <c r="AH13" s="1">
        <f t="shared" si="10"/>
        <v>280000</v>
      </c>
      <c r="AI13" s="1" t="s">
        <v>633</v>
      </c>
      <c r="AJ13" s="1">
        <f t="shared" si="8"/>
        <v>25</v>
      </c>
      <c r="AK13" s="1" t="s">
        <v>634</v>
      </c>
      <c r="AL13" s="1">
        <f t="shared" si="11"/>
        <v>25</v>
      </c>
    </row>
    <row r="14" spans="2:38" s="3" customFormat="1" ht="20.100000000000001" customHeight="1">
      <c r="B14" s="1" t="s">
        <v>668</v>
      </c>
      <c r="C14" s="3" t="s">
        <v>669</v>
      </c>
      <c r="J14" s="1">
        <v>9</v>
      </c>
      <c r="K14" s="3" t="s">
        <v>670</v>
      </c>
      <c r="L14" s="3" t="s">
        <v>671</v>
      </c>
      <c r="Q14" s="1">
        <v>10</v>
      </c>
      <c r="R14" s="1">
        <f t="shared" si="0"/>
        <v>620</v>
      </c>
      <c r="S14" s="1">
        <f t="shared" si="12"/>
        <v>100</v>
      </c>
      <c r="T14" s="1">
        <f t="shared" si="1"/>
        <v>3.3333333333333335</v>
      </c>
      <c r="U14" s="1">
        <f>SUM($T$5:T14)</f>
        <v>18.333333333333332</v>
      </c>
      <c r="V14" s="1">
        <f t="shared" si="2"/>
        <v>300</v>
      </c>
      <c r="W14" s="1">
        <v>1.2</v>
      </c>
      <c r="X14" s="1">
        <v>150</v>
      </c>
      <c r="Y14" s="1">
        <f t="shared" si="3"/>
        <v>0.99999999999999989</v>
      </c>
      <c r="Z14" s="1">
        <f t="shared" si="4"/>
        <v>179.99999999999997</v>
      </c>
      <c r="AA14" s="1">
        <f t="shared" si="5"/>
        <v>0.47619047619047622</v>
      </c>
      <c r="AB14" s="1">
        <v>10</v>
      </c>
      <c r="AC14" s="1">
        <v>30</v>
      </c>
      <c r="AD14" s="1">
        <f t="shared" si="6"/>
        <v>142.85714285714286</v>
      </c>
      <c r="AE14" s="1">
        <f t="shared" si="7"/>
        <v>1.0761904761904761</v>
      </c>
      <c r="AF14" s="1">
        <v>10</v>
      </c>
      <c r="AG14" s="1" t="s">
        <v>632</v>
      </c>
      <c r="AH14" s="1">
        <f t="shared" si="10"/>
        <v>300000</v>
      </c>
      <c r="AI14" s="1" t="s">
        <v>633</v>
      </c>
      <c r="AJ14" s="1">
        <f t="shared" si="8"/>
        <v>25</v>
      </c>
      <c r="AK14" s="1" t="s">
        <v>634</v>
      </c>
      <c r="AL14" s="1">
        <f t="shared" si="11"/>
        <v>25</v>
      </c>
    </row>
    <row r="15" spans="2:38" s="3" customFormat="1" ht="20.100000000000001" customHeight="1">
      <c r="B15" s="1" t="s">
        <v>672</v>
      </c>
      <c r="C15" s="3" t="s">
        <v>673</v>
      </c>
      <c r="J15" s="1">
        <v>10</v>
      </c>
      <c r="K15" s="3" t="s">
        <v>674</v>
      </c>
      <c r="L15" s="3" t="s">
        <v>675</v>
      </c>
      <c r="Q15" s="1">
        <v>11</v>
      </c>
      <c r="R15" s="1">
        <f t="shared" si="0"/>
        <v>670</v>
      </c>
      <c r="S15" s="1">
        <f t="shared" si="12"/>
        <v>110</v>
      </c>
      <c r="T15" s="1">
        <f t="shared" si="1"/>
        <v>3.6666666666666665</v>
      </c>
      <c r="U15" s="1">
        <f>SUM($T$5:T15)</f>
        <v>22</v>
      </c>
      <c r="V15" s="1">
        <f t="shared" si="2"/>
        <v>330</v>
      </c>
      <c r="W15" s="1">
        <v>1.2</v>
      </c>
      <c r="X15" s="1">
        <v>150</v>
      </c>
      <c r="Y15" s="1">
        <v>1</v>
      </c>
      <c r="Z15" s="1">
        <f t="shared" si="4"/>
        <v>180</v>
      </c>
      <c r="AA15" s="1">
        <f t="shared" si="5"/>
        <v>0.52380952380952384</v>
      </c>
      <c r="AB15" s="1">
        <v>10</v>
      </c>
      <c r="AC15" s="1">
        <v>30</v>
      </c>
      <c r="AD15" s="1">
        <f t="shared" si="6"/>
        <v>157.14285714285714</v>
      </c>
      <c r="AE15" s="1">
        <f t="shared" si="7"/>
        <v>1.0216450216450215</v>
      </c>
      <c r="AF15" s="1">
        <v>11</v>
      </c>
      <c r="AG15" s="1" t="s">
        <v>632</v>
      </c>
      <c r="AH15" s="1">
        <f t="shared" si="10"/>
        <v>320000</v>
      </c>
      <c r="AI15" s="1" t="s">
        <v>633</v>
      </c>
      <c r="AJ15" s="1">
        <f t="shared" si="8"/>
        <v>30</v>
      </c>
      <c r="AK15" s="1" t="s">
        <v>634</v>
      </c>
      <c r="AL15" s="1">
        <f t="shared" si="11"/>
        <v>30</v>
      </c>
    </row>
    <row r="16" spans="2:38" s="3" customFormat="1" ht="20.100000000000001" customHeight="1">
      <c r="B16" s="1" t="s">
        <v>676</v>
      </c>
      <c r="C16" s="3" t="s">
        <v>677</v>
      </c>
      <c r="F16" s="3" t="s">
        <v>678</v>
      </c>
      <c r="G16" s="1"/>
      <c r="H16" s="7"/>
      <c r="J16" s="1">
        <v>11</v>
      </c>
      <c r="K16" s="3" t="s">
        <v>679</v>
      </c>
      <c r="L16" s="3" t="s">
        <v>680</v>
      </c>
      <c r="Q16" s="1">
        <v>12</v>
      </c>
      <c r="R16" s="1">
        <f t="shared" si="0"/>
        <v>710</v>
      </c>
      <c r="S16" s="1">
        <f t="shared" si="12"/>
        <v>120</v>
      </c>
      <c r="T16" s="1">
        <f t="shared" si="1"/>
        <v>4</v>
      </c>
      <c r="U16" s="1">
        <f>SUM($T$5:T16)</f>
        <v>26</v>
      </c>
      <c r="V16" s="1">
        <f t="shared" si="2"/>
        <v>360</v>
      </c>
      <c r="W16" s="1">
        <v>1.2</v>
      </c>
      <c r="X16" s="1">
        <v>150</v>
      </c>
      <c r="Y16" s="1">
        <v>1</v>
      </c>
      <c r="Z16" s="1">
        <f t="shared" si="4"/>
        <v>180</v>
      </c>
      <c r="AA16" s="1">
        <f t="shared" si="5"/>
        <v>0.5714285714285714</v>
      </c>
      <c r="AB16" s="1">
        <v>10</v>
      </c>
      <c r="AC16" s="1">
        <v>30</v>
      </c>
      <c r="AD16" s="1">
        <f t="shared" si="6"/>
        <v>171.42857142857142</v>
      </c>
      <c r="AE16" s="1">
        <f t="shared" si="7"/>
        <v>0.97619047619047628</v>
      </c>
      <c r="AF16" s="1">
        <v>12</v>
      </c>
      <c r="AG16" s="1" t="s">
        <v>632</v>
      </c>
      <c r="AH16" s="1">
        <f t="shared" si="10"/>
        <v>340000</v>
      </c>
      <c r="AI16" s="1" t="s">
        <v>633</v>
      </c>
      <c r="AJ16" s="1">
        <f t="shared" si="8"/>
        <v>30</v>
      </c>
      <c r="AK16" s="1" t="s">
        <v>634</v>
      </c>
      <c r="AL16" s="1">
        <f t="shared" si="11"/>
        <v>30</v>
      </c>
    </row>
    <row r="17" spans="2:38" s="3" customFormat="1" ht="20.100000000000001" customHeight="1">
      <c r="B17" s="1" t="s">
        <v>681</v>
      </c>
      <c r="C17" s="3" t="s">
        <v>682</v>
      </c>
      <c r="G17" s="1"/>
      <c r="J17" s="1">
        <v>12</v>
      </c>
      <c r="K17" s="3" t="s">
        <v>683</v>
      </c>
      <c r="L17" s="3" t="s">
        <v>684</v>
      </c>
      <c r="Q17" s="1">
        <v>13</v>
      </c>
      <c r="R17" s="1">
        <f t="shared" si="0"/>
        <v>760</v>
      </c>
      <c r="S17" s="1">
        <f t="shared" si="12"/>
        <v>130</v>
      </c>
      <c r="T17" s="1">
        <f t="shared" si="1"/>
        <v>4.333333333333333</v>
      </c>
      <c r="U17" s="1">
        <f>SUM($T$5:T17)</f>
        <v>30.333333333333332</v>
      </c>
      <c r="V17" s="1">
        <f t="shared" si="2"/>
        <v>390</v>
      </c>
      <c r="W17" s="1">
        <v>1.2</v>
      </c>
      <c r="X17" s="1">
        <v>150</v>
      </c>
      <c r="Y17" s="1">
        <v>1</v>
      </c>
      <c r="Z17" s="1">
        <f t="shared" si="4"/>
        <v>180</v>
      </c>
      <c r="AA17" s="1">
        <f t="shared" si="5"/>
        <v>0.61904761904761896</v>
      </c>
      <c r="AB17" s="1">
        <v>10</v>
      </c>
      <c r="AC17" s="1">
        <v>30</v>
      </c>
      <c r="AD17" s="1">
        <f t="shared" si="6"/>
        <v>185.71428571428569</v>
      </c>
      <c r="AE17" s="1">
        <f t="shared" si="7"/>
        <v>0.93772893772893762</v>
      </c>
      <c r="AF17" s="1">
        <v>13</v>
      </c>
      <c r="AG17" s="1" t="s">
        <v>632</v>
      </c>
      <c r="AH17" s="1">
        <f t="shared" si="10"/>
        <v>360000</v>
      </c>
      <c r="AI17" s="1" t="s">
        <v>633</v>
      </c>
      <c r="AJ17" s="1">
        <f t="shared" si="8"/>
        <v>30</v>
      </c>
      <c r="AK17" s="1" t="s">
        <v>634</v>
      </c>
      <c r="AL17" s="1">
        <f t="shared" si="11"/>
        <v>30</v>
      </c>
    </row>
    <row r="18" spans="2:38" s="3" customFormat="1" ht="20.100000000000001" customHeight="1">
      <c r="B18" s="1" t="s">
        <v>685</v>
      </c>
      <c r="C18" s="3" t="s">
        <v>686</v>
      </c>
      <c r="J18" s="1">
        <v>13</v>
      </c>
      <c r="K18" s="3" t="s">
        <v>687</v>
      </c>
      <c r="L18" s="3" t="s">
        <v>688</v>
      </c>
      <c r="Q18" s="1">
        <v>14</v>
      </c>
      <c r="R18" s="1">
        <f t="shared" si="0"/>
        <v>800</v>
      </c>
      <c r="S18" s="1">
        <f t="shared" si="12"/>
        <v>140</v>
      </c>
      <c r="T18" s="1">
        <f t="shared" si="1"/>
        <v>4.666666666666667</v>
      </c>
      <c r="U18" s="1">
        <f>SUM($T$5:T18)</f>
        <v>35</v>
      </c>
      <c r="V18" s="1">
        <f t="shared" si="2"/>
        <v>420</v>
      </c>
      <c r="W18" s="1">
        <v>1.2</v>
      </c>
      <c r="X18" s="1">
        <v>150</v>
      </c>
      <c r="Y18" s="1">
        <v>1</v>
      </c>
      <c r="Z18" s="1">
        <f t="shared" si="4"/>
        <v>180</v>
      </c>
      <c r="AA18" s="1">
        <f t="shared" si="5"/>
        <v>0.66666666666666674</v>
      </c>
      <c r="AB18" s="1">
        <v>10</v>
      </c>
      <c r="AC18" s="1">
        <v>30</v>
      </c>
      <c r="AD18" s="1">
        <f t="shared" si="6"/>
        <v>200.00000000000003</v>
      </c>
      <c r="AE18" s="1">
        <f t="shared" si="7"/>
        <v>0.90476190476190477</v>
      </c>
      <c r="AF18" s="1">
        <v>14</v>
      </c>
      <c r="AG18" s="1" t="s">
        <v>632</v>
      </c>
      <c r="AH18" s="1">
        <f t="shared" si="10"/>
        <v>380000</v>
      </c>
      <c r="AI18" s="1" t="s">
        <v>633</v>
      </c>
      <c r="AJ18" s="1">
        <f t="shared" si="8"/>
        <v>30</v>
      </c>
      <c r="AK18" s="1" t="s">
        <v>634</v>
      </c>
      <c r="AL18" s="1">
        <f t="shared" si="11"/>
        <v>30</v>
      </c>
    </row>
    <row r="19" spans="2:38" s="3" customFormat="1" ht="20.100000000000001" customHeight="1">
      <c r="B19" s="1" t="s">
        <v>689</v>
      </c>
      <c r="C19" s="3" t="s">
        <v>690</v>
      </c>
      <c r="J19" s="1">
        <v>14</v>
      </c>
      <c r="K19" s="3" t="s">
        <v>691</v>
      </c>
      <c r="L19" s="3" t="s">
        <v>692</v>
      </c>
      <c r="Q19" s="1">
        <v>15</v>
      </c>
      <c r="R19" s="1">
        <f t="shared" si="0"/>
        <v>840</v>
      </c>
      <c r="S19" s="1">
        <f t="shared" si="12"/>
        <v>150</v>
      </c>
      <c r="T19" s="1">
        <f t="shared" si="1"/>
        <v>5</v>
      </c>
      <c r="U19" s="1">
        <f>SUM($T$5:T19)</f>
        <v>40</v>
      </c>
      <c r="V19" s="1">
        <f t="shared" si="2"/>
        <v>450</v>
      </c>
      <c r="W19" s="1">
        <v>1.2</v>
      </c>
      <c r="X19" s="1">
        <v>150</v>
      </c>
      <c r="Y19" s="1">
        <v>1</v>
      </c>
      <c r="Z19" s="1">
        <f t="shared" si="4"/>
        <v>180</v>
      </c>
      <c r="AA19" s="1">
        <f t="shared" si="5"/>
        <v>0.7142857142857143</v>
      </c>
      <c r="AB19" s="1">
        <v>10</v>
      </c>
      <c r="AC19" s="1">
        <v>30</v>
      </c>
      <c r="AD19" s="1">
        <f t="shared" si="6"/>
        <v>214.28571428571428</v>
      </c>
      <c r="AE19" s="1">
        <f t="shared" si="7"/>
        <v>0.87619047619047619</v>
      </c>
      <c r="AF19" s="1">
        <v>15</v>
      </c>
      <c r="AG19" s="1" t="s">
        <v>632</v>
      </c>
      <c r="AH19" s="1">
        <f t="shared" si="10"/>
        <v>400000</v>
      </c>
      <c r="AI19" s="1" t="s">
        <v>633</v>
      </c>
      <c r="AJ19" s="1">
        <f t="shared" si="8"/>
        <v>30</v>
      </c>
      <c r="AK19" s="1" t="s">
        <v>634</v>
      </c>
      <c r="AL19" s="1">
        <f t="shared" si="11"/>
        <v>30</v>
      </c>
    </row>
    <row r="20" spans="2:38" s="3" customFormat="1" ht="20.100000000000001" customHeight="1">
      <c r="B20" s="1" t="s">
        <v>693</v>
      </c>
      <c r="C20" s="3" t="s">
        <v>694</v>
      </c>
      <c r="J20" s="1">
        <v>15</v>
      </c>
      <c r="K20" s="3" t="s">
        <v>695</v>
      </c>
      <c r="L20" s="3" t="s">
        <v>696</v>
      </c>
      <c r="Q20" s="1">
        <v>16</v>
      </c>
      <c r="R20" s="1">
        <f t="shared" si="0"/>
        <v>910</v>
      </c>
      <c r="S20" s="1">
        <f>S19+15</f>
        <v>165</v>
      </c>
      <c r="T20" s="1">
        <f t="shared" si="1"/>
        <v>5.5</v>
      </c>
      <c r="U20" s="1">
        <f>SUM($T$5:T20)</f>
        <v>45.5</v>
      </c>
      <c r="V20" s="1">
        <f t="shared" si="2"/>
        <v>495</v>
      </c>
      <c r="W20" s="1">
        <v>1.2</v>
      </c>
      <c r="X20" s="1">
        <v>150</v>
      </c>
      <c r="Y20" s="1">
        <v>1</v>
      </c>
      <c r="Z20" s="1">
        <f t="shared" si="4"/>
        <v>180</v>
      </c>
      <c r="AA20" s="1">
        <f t="shared" si="5"/>
        <v>0.7857142857142857</v>
      </c>
      <c r="AB20" s="1">
        <v>10</v>
      </c>
      <c r="AC20" s="1">
        <v>30</v>
      </c>
      <c r="AD20" s="1">
        <f t="shared" si="6"/>
        <v>235.71428571428572</v>
      </c>
      <c r="AE20" s="1">
        <f t="shared" si="7"/>
        <v>0.83982683982683981</v>
      </c>
      <c r="AF20" s="1">
        <v>16</v>
      </c>
      <c r="AG20" s="1" t="s">
        <v>632</v>
      </c>
      <c r="AH20" s="1">
        <f t="shared" si="10"/>
        <v>420000</v>
      </c>
      <c r="AI20" s="1" t="s">
        <v>633</v>
      </c>
      <c r="AJ20" s="1">
        <f t="shared" si="8"/>
        <v>35</v>
      </c>
      <c r="AK20" s="1" t="s">
        <v>634</v>
      </c>
      <c r="AL20" s="1">
        <f t="shared" si="11"/>
        <v>35</v>
      </c>
    </row>
    <row r="21" spans="2:38" s="3" customFormat="1" ht="20.100000000000001" customHeight="1">
      <c r="B21" s="1" t="s">
        <v>697</v>
      </c>
      <c r="C21" s="3" t="s">
        <v>698</v>
      </c>
      <c r="J21" s="1">
        <v>16</v>
      </c>
      <c r="K21" s="3" t="s">
        <v>699</v>
      </c>
      <c r="Q21" s="1">
        <v>17</v>
      </c>
      <c r="R21" s="1">
        <f t="shared" si="0"/>
        <v>1000</v>
      </c>
      <c r="S21" s="1">
        <f t="shared" ref="S21:S29" si="13">S20+15</f>
        <v>180</v>
      </c>
      <c r="T21" s="1">
        <f t="shared" si="1"/>
        <v>6</v>
      </c>
      <c r="U21" s="1">
        <f>SUM($T$5:T21)</f>
        <v>51.5</v>
      </c>
      <c r="V21" s="1">
        <f t="shared" si="2"/>
        <v>540</v>
      </c>
      <c r="W21" s="1">
        <v>1.2</v>
      </c>
      <c r="X21" s="1">
        <v>150</v>
      </c>
      <c r="Y21" s="1">
        <v>1.1000000000000001</v>
      </c>
      <c r="Z21" s="1">
        <f t="shared" si="4"/>
        <v>198.00000000000003</v>
      </c>
      <c r="AA21" s="1">
        <f t="shared" si="5"/>
        <v>0.8571428571428571</v>
      </c>
      <c r="AB21" s="1">
        <v>10</v>
      </c>
      <c r="AC21" s="1">
        <v>30</v>
      </c>
      <c r="AD21" s="1">
        <f t="shared" si="6"/>
        <v>257.14285714285711</v>
      </c>
      <c r="AE21" s="1">
        <f t="shared" si="7"/>
        <v>0.84285714285714275</v>
      </c>
      <c r="AF21" s="1">
        <v>17</v>
      </c>
      <c r="AG21" s="1" t="s">
        <v>632</v>
      </c>
      <c r="AH21" s="1">
        <f t="shared" si="10"/>
        <v>440000</v>
      </c>
      <c r="AI21" s="1" t="s">
        <v>633</v>
      </c>
      <c r="AJ21" s="1">
        <f t="shared" si="8"/>
        <v>35</v>
      </c>
      <c r="AK21" s="1" t="s">
        <v>634</v>
      </c>
      <c r="AL21" s="1">
        <f t="shared" si="11"/>
        <v>35</v>
      </c>
    </row>
    <row r="22" spans="2:38" s="3" customFormat="1" ht="20.100000000000001" customHeight="1">
      <c r="B22" s="1" t="s">
        <v>700</v>
      </c>
      <c r="C22" s="3" t="s">
        <v>701</v>
      </c>
      <c r="H22" s="3" t="s">
        <v>702</v>
      </c>
      <c r="J22" s="1">
        <v>17</v>
      </c>
      <c r="K22" s="3" t="s">
        <v>703</v>
      </c>
      <c r="L22" s="67" t="s">
        <v>704</v>
      </c>
      <c r="Q22" s="1">
        <v>18</v>
      </c>
      <c r="R22" s="1">
        <f t="shared" si="0"/>
        <v>1080</v>
      </c>
      <c r="S22" s="1">
        <f t="shared" si="13"/>
        <v>195</v>
      </c>
      <c r="T22" s="1">
        <f t="shared" si="1"/>
        <v>6.5</v>
      </c>
      <c r="U22" s="1">
        <f>SUM($T$5:T22)</f>
        <v>58</v>
      </c>
      <c r="V22" s="1">
        <f t="shared" si="2"/>
        <v>585</v>
      </c>
      <c r="W22" s="1">
        <v>1.2</v>
      </c>
      <c r="X22" s="1">
        <v>150</v>
      </c>
      <c r="Y22" s="1">
        <v>1.2</v>
      </c>
      <c r="Z22" s="1">
        <f t="shared" si="4"/>
        <v>216</v>
      </c>
      <c r="AA22" s="1">
        <f t="shared" si="5"/>
        <v>0.9285714285714286</v>
      </c>
      <c r="AB22" s="1">
        <v>10</v>
      </c>
      <c r="AC22" s="1">
        <v>30</v>
      </c>
      <c r="AD22" s="1">
        <f t="shared" si="6"/>
        <v>278.57142857142856</v>
      </c>
      <c r="AE22" s="1">
        <f t="shared" si="7"/>
        <v>0.84542124542124542</v>
      </c>
      <c r="AF22" s="1">
        <v>18</v>
      </c>
      <c r="AG22" s="1" t="s">
        <v>632</v>
      </c>
      <c r="AH22" s="1">
        <f t="shared" si="10"/>
        <v>460000</v>
      </c>
      <c r="AI22" s="1" t="s">
        <v>633</v>
      </c>
      <c r="AJ22" s="1">
        <f t="shared" si="8"/>
        <v>35</v>
      </c>
      <c r="AK22" s="1" t="s">
        <v>634</v>
      </c>
      <c r="AL22" s="1">
        <f t="shared" si="11"/>
        <v>35</v>
      </c>
    </row>
    <row r="23" spans="2:38" s="3" customFormat="1" ht="20.100000000000001" customHeight="1">
      <c r="C23" s="3" t="s">
        <v>705</v>
      </c>
      <c r="H23" s="3" t="s">
        <v>706</v>
      </c>
      <c r="J23" s="1">
        <v>18</v>
      </c>
      <c r="K23" s="3" t="s">
        <v>707</v>
      </c>
      <c r="L23" s="3" t="s">
        <v>708</v>
      </c>
      <c r="Q23" s="1">
        <v>19</v>
      </c>
      <c r="R23" s="1">
        <f t="shared" si="0"/>
        <v>1160</v>
      </c>
      <c r="S23" s="1">
        <f t="shared" si="13"/>
        <v>210</v>
      </c>
      <c r="T23" s="1">
        <f t="shared" si="1"/>
        <v>7</v>
      </c>
      <c r="U23" s="1">
        <f>SUM($T$5:T23)</f>
        <v>65</v>
      </c>
      <c r="V23" s="1">
        <f t="shared" si="2"/>
        <v>630</v>
      </c>
      <c r="W23" s="1">
        <v>1.2</v>
      </c>
      <c r="X23" s="1">
        <v>150</v>
      </c>
      <c r="Y23" s="1">
        <v>1.3</v>
      </c>
      <c r="Z23" s="1">
        <f t="shared" si="4"/>
        <v>234</v>
      </c>
      <c r="AA23" s="1">
        <f t="shared" si="5"/>
        <v>1</v>
      </c>
      <c r="AB23" s="1">
        <v>10</v>
      </c>
      <c r="AC23" s="1">
        <v>30</v>
      </c>
      <c r="AD23" s="1">
        <f t="shared" si="6"/>
        <v>300</v>
      </c>
      <c r="AE23" s="1">
        <f t="shared" si="7"/>
        <v>0.84761904761904761</v>
      </c>
      <c r="AF23" s="1">
        <v>19</v>
      </c>
      <c r="AG23" s="1" t="s">
        <v>632</v>
      </c>
      <c r="AH23" s="1">
        <f t="shared" si="10"/>
        <v>480000</v>
      </c>
      <c r="AI23" s="1" t="s">
        <v>633</v>
      </c>
      <c r="AJ23" s="1">
        <f t="shared" si="8"/>
        <v>35</v>
      </c>
      <c r="AK23" s="1" t="s">
        <v>634</v>
      </c>
      <c r="AL23" s="1">
        <f t="shared" si="11"/>
        <v>35</v>
      </c>
    </row>
    <row r="24" spans="2:38" s="3" customFormat="1" ht="20.100000000000001" customHeight="1">
      <c r="C24" s="3" t="s">
        <v>709</v>
      </c>
      <c r="J24" s="1">
        <v>19</v>
      </c>
      <c r="K24" s="3" t="s">
        <v>710</v>
      </c>
      <c r="L24" s="3" t="s">
        <v>707</v>
      </c>
      <c r="Q24" s="1">
        <v>20</v>
      </c>
      <c r="R24" s="1">
        <f t="shared" si="0"/>
        <v>1250</v>
      </c>
      <c r="S24" s="1">
        <f t="shared" si="13"/>
        <v>225</v>
      </c>
      <c r="T24" s="1">
        <f t="shared" si="1"/>
        <v>7.5</v>
      </c>
      <c r="U24" s="1">
        <f>SUM($T$5:T24)</f>
        <v>72.5</v>
      </c>
      <c r="V24" s="1">
        <f t="shared" si="2"/>
        <v>675</v>
      </c>
      <c r="W24" s="1">
        <v>1.2</v>
      </c>
      <c r="X24" s="1">
        <v>150</v>
      </c>
      <c r="Y24" s="1">
        <v>1.4</v>
      </c>
      <c r="Z24" s="1">
        <f t="shared" si="4"/>
        <v>251.99999999999997</v>
      </c>
      <c r="AA24" s="1">
        <f t="shared" si="5"/>
        <v>1.0714285714285714</v>
      </c>
      <c r="AB24" s="1">
        <v>10</v>
      </c>
      <c r="AC24" s="1">
        <v>30</v>
      </c>
      <c r="AD24" s="1">
        <f t="shared" si="6"/>
        <v>321.42857142857144</v>
      </c>
      <c r="AE24" s="1">
        <f t="shared" si="7"/>
        <v>0.84952380952380957</v>
      </c>
      <c r="AF24" s="1">
        <v>20</v>
      </c>
      <c r="AG24" s="1" t="s">
        <v>632</v>
      </c>
      <c r="AH24" s="1">
        <f t="shared" si="10"/>
        <v>500000</v>
      </c>
      <c r="AI24" s="1" t="s">
        <v>633</v>
      </c>
      <c r="AJ24" s="1">
        <f t="shared" si="8"/>
        <v>35</v>
      </c>
      <c r="AK24" s="1" t="s">
        <v>634</v>
      </c>
      <c r="AL24" s="1">
        <f t="shared" si="11"/>
        <v>35</v>
      </c>
    </row>
    <row r="25" spans="2:38" s="3" customFormat="1" ht="20.100000000000001" customHeight="1">
      <c r="C25" s="3" t="s">
        <v>711</v>
      </c>
      <c r="J25" s="1">
        <v>20</v>
      </c>
      <c r="K25" s="3" t="s">
        <v>712</v>
      </c>
      <c r="L25" s="3" t="s">
        <v>646</v>
      </c>
      <c r="Q25" s="1">
        <v>21</v>
      </c>
      <c r="R25" s="1">
        <f t="shared" si="0"/>
        <v>1330</v>
      </c>
      <c r="S25" s="1">
        <f t="shared" si="13"/>
        <v>240</v>
      </c>
      <c r="T25" s="1">
        <f t="shared" si="1"/>
        <v>8</v>
      </c>
      <c r="U25" s="1">
        <f>SUM($T$5:T25)</f>
        <v>80.5</v>
      </c>
      <c r="V25" s="1">
        <f t="shared" si="2"/>
        <v>720</v>
      </c>
      <c r="W25" s="1">
        <v>1.2</v>
      </c>
      <c r="X25" s="1">
        <v>150</v>
      </c>
      <c r="Y25" s="1">
        <v>1.5</v>
      </c>
      <c r="Z25" s="1">
        <f t="shared" si="4"/>
        <v>270</v>
      </c>
      <c r="AA25" s="1">
        <f t="shared" si="5"/>
        <v>1.1428571428571428</v>
      </c>
      <c r="AB25" s="1">
        <v>10</v>
      </c>
      <c r="AC25" s="1">
        <v>30</v>
      </c>
      <c r="AD25" s="1">
        <f t="shared" si="6"/>
        <v>342.85714285714283</v>
      </c>
      <c r="AE25" s="1">
        <f t="shared" si="7"/>
        <v>0.85119047619047628</v>
      </c>
      <c r="AF25" s="1">
        <v>21</v>
      </c>
      <c r="AG25" s="1" t="s">
        <v>632</v>
      </c>
      <c r="AH25" s="1">
        <f t="shared" si="10"/>
        <v>520000</v>
      </c>
      <c r="AI25" s="1" t="s">
        <v>633</v>
      </c>
      <c r="AJ25" s="1">
        <f t="shared" si="8"/>
        <v>40</v>
      </c>
      <c r="AK25" s="1" t="s">
        <v>634</v>
      </c>
      <c r="AL25" s="1">
        <f t="shared" si="11"/>
        <v>40</v>
      </c>
    </row>
    <row r="26" spans="2:38" s="3" customFormat="1" ht="20.100000000000001" customHeight="1">
      <c r="C26" s="3" t="s">
        <v>713</v>
      </c>
      <c r="G26" s="3" t="s">
        <v>714</v>
      </c>
      <c r="J26" s="1">
        <v>21</v>
      </c>
      <c r="K26" s="3" t="s">
        <v>715</v>
      </c>
      <c r="L26" s="3" t="s">
        <v>716</v>
      </c>
      <c r="Q26" s="1">
        <v>22</v>
      </c>
      <c r="R26" s="1">
        <f t="shared" si="0"/>
        <v>1420</v>
      </c>
      <c r="S26" s="1">
        <f t="shared" si="13"/>
        <v>255</v>
      </c>
      <c r="T26" s="1">
        <f t="shared" si="1"/>
        <v>8.5</v>
      </c>
      <c r="U26" s="1">
        <f>SUM($T$5:T26)</f>
        <v>89</v>
      </c>
      <c r="V26" s="1">
        <f t="shared" si="2"/>
        <v>765</v>
      </c>
      <c r="W26" s="1">
        <v>1.2</v>
      </c>
      <c r="X26" s="1">
        <v>150</v>
      </c>
      <c r="Y26" s="1">
        <v>1.6</v>
      </c>
      <c r="Z26" s="1">
        <f t="shared" si="4"/>
        <v>288</v>
      </c>
      <c r="AA26" s="1">
        <f t="shared" si="5"/>
        <v>1.2142857142857142</v>
      </c>
      <c r="AB26" s="1">
        <v>10</v>
      </c>
      <c r="AC26" s="1">
        <v>30</v>
      </c>
      <c r="AD26" s="1">
        <f t="shared" si="6"/>
        <v>364.28571428571428</v>
      </c>
      <c r="AE26" s="1">
        <f t="shared" si="7"/>
        <v>0.85266106442577028</v>
      </c>
      <c r="AF26" s="1">
        <v>22</v>
      </c>
      <c r="AG26" s="1" t="s">
        <v>632</v>
      </c>
      <c r="AH26" s="1">
        <f t="shared" si="10"/>
        <v>540000</v>
      </c>
      <c r="AI26" s="1" t="s">
        <v>633</v>
      </c>
      <c r="AJ26" s="1">
        <f t="shared" si="8"/>
        <v>40</v>
      </c>
      <c r="AK26" s="1" t="s">
        <v>634</v>
      </c>
      <c r="AL26" s="1">
        <f t="shared" si="11"/>
        <v>40</v>
      </c>
    </row>
    <row r="27" spans="2:38" s="3" customFormat="1" ht="20.100000000000001" customHeight="1">
      <c r="C27" s="3" t="s">
        <v>717</v>
      </c>
      <c r="J27" s="1">
        <v>22</v>
      </c>
      <c r="K27" s="3" t="s">
        <v>718</v>
      </c>
      <c r="L27" s="3" t="s">
        <v>719</v>
      </c>
      <c r="Q27" s="1">
        <v>23</v>
      </c>
      <c r="R27" s="1">
        <f t="shared" si="0"/>
        <v>1500</v>
      </c>
      <c r="S27" s="1">
        <f t="shared" si="13"/>
        <v>270</v>
      </c>
      <c r="T27" s="1">
        <f t="shared" si="1"/>
        <v>9</v>
      </c>
      <c r="U27" s="1">
        <f>SUM($T$5:T27)</f>
        <v>98</v>
      </c>
      <c r="V27" s="1">
        <f t="shared" si="2"/>
        <v>810</v>
      </c>
      <c r="W27" s="1">
        <v>1.2</v>
      </c>
      <c r="X27" s="1">
        <v>150</v>
      </c>
      <c r="Y27" s="1">
        <v>1.7</v>
      </c>
      <c r="Z27" s="1">
        <f t="shared" si="4"/>
        <v>306</v>
      </c>
      <c r="AA27" s="1">
        <f t="shared" si="5"/>
        <v>1.2857142857142858</v>
      </c>
      <c r="AB27" s="1">
        <v>10</v>
      </c>
      <c r="AC27" s="1">
        <v>30</v>
      </c>
      <c r="AD27" s="1">
        <f t="shared" si="6"/>
        <v>385.71428571428572</v>
      </c>
      <c r="AE27" s="1">
        <f t="shared" si="7"/>
        <v>0.85396825396825404</v>
      </c>
      <c r="AF27" s="1">
        <v>23</v>
      </c>
      <c r="AG27" s="1" t="s">
        <v>632</v>
      </c>
      <c r="AH27" s="1">
        <f t="shared" si="10"/>
        <v>560000</v>
      </c>
      <c r="AI27" s="1" t="s">
        <v>633</v>
      </c>
      <c r="AJ27" s="1">
        <f t="shared" si="8"/>
        <v>40</v>
      </c>
      <c r="AK27" s="1" t="s">
        <v>634</v>
      </c>
      <c r="AL27" s="1">
        <f t="shared" si="11"/>
        <v>40</v>
      </c>
    </row>
    <row r="28" spans="2:38" s="3" customFormat="1" ht="20.100000000000001" customHeight="1">
      <c r="C28" s="3" t="s">
        <v>720</v>
      </c>
      <c r="J28" s="1">
        <v>23</v>
      </c>
      <c r="K28" s="3" t="s">
        <v>721</v>
      </c>
      <c r="L28" s="3" t="s">
        <v>722</v>
      </c>
      <c r="Q28" s="1">
        <v>24</v>
      </c>
      <c r="R28" s="1">
        <f t="shared" si="0"/>
        <v>1590</v>
      </c>
      <c r="S28" s="1">
        <f t="shared" si="13"/>
        <v>285</v>
      </c>
      <c r="T28" s="1">
        <f t="shared" si="1"/>
        <v>9.5</v>
      </c>
      <c r="U28" s="1">
        <f>SUM($T$5:T28)</f>
        <v>107.5</v>
      </c>
      <c r="V28" s="1">
        <f t="shared" si="2"/>
        <v>855</v>
      </c>
      <c r="W28" s="1">
        <v>1.2</v>
      </c>
      <c r="X28" s="1">
        <v>150</v>
      </c>
      <c r="Y28" s="1">
        <v>1.8</v>
      </c>
      <c r="Z28" s="1">
        <f t="shared" si="4"/>
        <v>324</v>
      </c>
      <c r="AA28" s="1">
        <f t="shared" si="5"/>
        <v>1.3571428571428572</v>
      </c>
      <c r="AB28" s="1">
        <v>10</v>
      </c>
      <c r="AC28" s="1">
        <v>30</v>
      </c>
      <c r="AD28" s="1">
        <f t="shared" si="6"/>
        <v>407.14285714285717</v>
      </c>
      <c r="AE28" s="1">
        <f t="shared" si="7"/>
        <v>0.85513784461152875</v>
      </c>
      <c r="AF28" s="1">
        <v>24</v>
      </c>
      <c r="AG28" s="1" t="s">
        <v>632</v>
      </c>
      <c r="AH28" s="1">
        <f t="shared" si="10"/>
        <v>580000</v>
      </c>
      <c r="AI28" s="1" t="s">
        <v>633</v>
      </c>
      <c r="AJ28" s="1">
        <f t="shared" si="8"/>
        <v>40</v>
      </c>
      <c r="AK28" s="1" t="s">
        <v>634</v>
      </c>
      <c r="AL28" s="1">
        <f t="shared" si="11"/>
        <v>40</v>
      </c>
    </row>
    <row r="29" spans="2:38" s="3" customFormat="1" ht="20.100000000000001" customHeight="1">
      <c r="E29" s="3" t="s">
        <v>723</v>
      </c>
      <c r="J29" s="1">
        <v>24</v>
      </c>
      <c r="K29" s="3" t="s">
        <v>724</v>
      </c>
      <c r="L29" s="3" t="s">
        <v>725</v>
      </c>
      <c r="Q29" s="1">
        <v>25</v>
      </c>
      <c r="R29" s="1">
        <f t="shared" si="0"/>
        <v>1670</v>
      </c>
      <c r="S29" s="1">
        <f t="shared" si="13"/>
        <v>300</v>
      </c>
      <c r="T29" s="1">
        <f t="shared" si="1"/>
        <v>10</v>
      </c>
      <c r="U29" s="1">
        <f>SUM($T$5:T29)</f>
        <v>117.5</v>
      </c>
      <c r="V29" s="1">
        <f t="shared" si="2"/>
        <v>900</v>
      </c>
      <c r="W29" s="1">
        <v>1.2</v>
      </c>
      <c r="X29" s="1">
        <v>150</v>
      </c>
      <c r="Y29" s="1">
        <v>1.9</v>
      </c>
      <c r="Z29" s="1">
        <f t="shared" si="4"/>
        <v>342</v>
      </c>
      <c r="AA29" s="1">
        <f t="shared" si="5"/>
        <v>1.4285714285714286</v>
      </c>
      <c r="AB29" s="1">
        <v>10</v>
      </c>
      <c r="AC29" s="1">
        <v>30</v>
      </c>
      <c r="AD29" s="1">
        <f t="shared" si="6"/>
        <v>428.57142857142856</v>
      </c>
      <c r="AE29" s="1">
        <f t="shared" si="7"/>
        <v>0.85619047619047617</v>
      </c>
      <c r="AF29" s="1">
        <v>25</v>
      </c>
      <c r="AG29" s="1" t="s">
        <v>632</v>
      </c>
      <c r="AH29" s="1">
        <f t="shared" si="10"/>
        <v>600000</v>
      </c>
      <c r="AI29" s="1" t="s">
        <v>633</v>
      </c>
      <c r="AJ29" s="1">
        <f t="shared" si="8"/>
        <v>40</v>
      </c>
      <c r="AK29" s="1" t="s">
        <v>634</v>
      </c>
      <c r="AL29" s="1">
        <f t="shared" si="11"/>
        <v>40</v>
      </c>
    </row>
    <row r="30" spans="2:38" s="3" customFormat="1" ht="20.100000000000001" customHeight="1">
      <c r="B30" s="4" t="s">
        <v>726</v>
      </c>
      <c r="J30" s="1">
        <v>25</v>
      </c>
      <c r="K30" s="3" t="s">
        <v>727</v>
      </c>
      <c r="L30" s="3" t="s">
        <v>728</v>
      </c>
      <c r="AG30" s="1"/>
    </row>
    <row r="31" spans="2:38" s="3" customFormat="1" ht="20.100000000000001" customHeight="1">
      <c r="B31" s="1" t="s">
        <v>44</v>
      </c>
      <c r="C31" s="3" t="s">
        <v>729</v>
      </c>
      <c r="J31" s="1">
        <v>26</v>
      </c>
      <c r="K31" s="3" t="s">
        <v>730</v>
      </c>
      <c r="L31" s="3" t="s">
        <v>731</v>
      </c>
      <c r="AG31" s="1"/>
    </row>
    <row r="32" spans="2:38" s="3" customFormat="1" ht="20.100000000000001" customHeight="1">
      <c r="B32" s="1" t="s">
        <v>58</v>
      </c>
      <c r="C32" s="3" t="s">
        <v>732</v>
      </c>
      <c r="F32" s="3" t="s">
        <v>733</v>
      </c>
      <c r="J32" s="1">
        <v>27</v>
      </c>
      <c r="K32" s="3" t="s">
        <v>687</v>
      </c>
      <c r="AG32" s="1"/>
    </row>
    <row r="33" spans="2:33" s="3" customFormat="1" ht="20.100000000000001" customHeight="1">
      <c r="B33" s="1" t="s">
        <v>734</v>
      </c>
      <c r="C33" s="3" t="s">
        <v>735</v>
      </c>
      <c r="J33" s="1">
        <v>28</v>
      </c>
      <c r="K33" s="3" t="s">
        <v>736</v>
      </c>
      <c r="AG33" s="1"/>
    </row>
    <row r="34" spans="2:33" s="3" customFormat="1" ht="20.100000000000001" customHeight="1">
      <c r="B34" s="1" t="s">
        <v>37</v>
      </c>
      <c r="C34" s="3" t="s">
        <v>737</v>
      </c>
      <c r="J34" s="1">
        <v>29</v>
      </c>
      <c r="K34" s="3" t="s">
        <v>738</v>
      </c>
      <c r="L34" s="67" t="s">
        <v>739</v>
      </c>
      <c r="AG34" s="1"/>
    </row>
    <row r="35" spans="2:33" s="3" customFormat="1" ht="20.100000000000001" customHeight="1">
      <c r="B35" s="1" t="s">
        <v>43</v>
      </c>
      <c r="C35" s="3" t="s">
        <v>740</v>
      </c>
      <c r="J35" s="1">
        <v>30</v>
      </c>
      <c r="K35" s="3" t="s">
        <v>741</v>
      </c>
      <c r="L35" s="3" t="s">
        <v>742</v>
      </c>
      <c r="AG35" s="1"/>
    </row>
    <row r="36" spans="2:33" s="3" customFormat="1" ht="20.100000000000001" customHeight="1">
      <c r="J36" s="1"/>
      <c r="L36" s="3" t="s">
        <v>743</v>
      </c>
      <c r="AG36" s="1"/>
    </row>
    <row r="37" spans="2:33" s="3" customFormat="1" ht="20.100000000000001" customHeight="1">
      <c r="B37" s="4" t="s">
        <v>744</v>
      </c>
      <c r="L37" s="3" t="s">
        <v>745</v>
      </c>
      <c r="AG37" s="1"/>
    </row>
    <row r="38" spans="2:33" s="3" customFormat="1" ht="20.100000000000001" customHeight="1">
      <c r="B38" s="1" t="s">
        <v>746</v>
      </c>
      <c r="C38" s="3" t="str">
        <f>B38&amp;"提升100点"</f>
        <v>力量提升100点</v>
      </c>
      <c r="L38" s="3" t="s">
        <v>747</v>
      </c>
      <c r="AG38" s="1"/>
    </row>
    <row r="39" spans="2:33" s="3" customFormat="1" ht="20.100000000000001" customHeight="1">
      <c r="B39" s="1" t="s">
        <v>748</v>
      </c>
      <c r="C39" s="3" t="str">
        <f t="shared" ref="C39:C42" si="14">B39&amp;"提升100点"</f>
        <v>智力提升100点</v>
      </c>
      <c r="K39" s="3" t="s">
        <v>749</v>
      </c>
      <c r="L39" s="3" t="s">
        <v>750</v>
      </c>
      <c r="AG39" s="1"/>
    </row>
    <row r="40" spans="2:33" s="3" customFormat="1" ht="20.100000000000001" customHeight="1">
      <c r="B40" s="1" t="s">
        <v>751</v>
      </c>
      <c r="C40" s="3" t="str">
        <f t="shared" si="14"/>
        <v>敏捷提升100点</v>
      </c>
      <c r="G40" s="3">
        <f>6*3600</f>
        <v>21600</v>
      </c>
      <c r="J40" s="3">
        <f>14400/3600</f>
        <v>4</v>
      </c>
      <c r="L40" s="3" t="s">
        <v>721</v>
      </c>
      <c r="AG40" s="1"/>
    </row>
    <row r="41" spans="2:33" s="3" customFormat="1" ht="20.100000000000001" customHeight="1">
      <c r="B41" s="1" t="s">
        <v>752</v>
      </c>
      <c r="C41" s="3" t="str">
        <f t="shared" si="14"/>
        <v>耐力提升100点</v>
      </c>
      <c r="G41" s="3">
        <f>G40*2</f>
        <v>43200</v>
      </c>
      <c r="H41" s="3">
        <v>1.8</v>
      </c>
      <c r="J41" s="3" t="s">
        <v>753</v>
      </c>
      <c r="L41" s="3" t="s">
        <v>703</v>
      </c>
      <c r="AG41" s="1"/>
    </row>
    <row r="42" spans="2:33" s="3" customFormat="1" ht="20.100000000000001" customHeight="1">
      <c r="B42" s="1" t="s">
        <v>754</v>
      </c>
      <c r="C42" s="3" t="str">
        <f t="shared" si="14"/>
        <v>体质提升100点</v>
      </c>
      <c r="H42" s="3">
        <f>G41/H41</f>
        <v>24000</v>
      </c>
      <c r="L42" s="3" t="s">
        <v>755</v>
      </c>
      <c r="AG42" s="1"/>
    </row>
    <row r="43" spans="2:33" ht="20.100000000000001" customHeight="1">
      <c r="B43" s="3"/>
      <c r="C43" s="3"/>
      <c r="H43">
        <f>39600/24000</f>
        <v>1.65</v>
      </c>
    </row>
    <row r="44" spans="2:33" ht="20.100000000000001" customHeight="1">
      <c r="B44" s="4" t="s">
        <v>756</v>
      </c>
      <c r="C44" s="3"/>
    </row>
    <row r="45" spans="2:33" ht="20.100000000000001" customHeight="1">
      <c r="B45" s="1" t="s">
        <v>757</v>
      </c>
      <c r="C45" s="3" t="s">
        <v>758</v>
      </c>
    </row>
    <row r="46" spans="2:33" ht="20.100000000000001" customHeight="1">
      <c r="B46" s="1" t="s">
        <v>759</v>
      </c>
      <c r="C46" s="3" t="s">
        <v>760</v>
      </c>
    </row>
    <row r="47" spans="2:33" ht="20.100000000000001" customHeight="1">
      <c r="B47" s="1" t="s">
        <v>761</v>
      </c>
      <c r="C47" s="3" t="s">
        <v>762</v>
      </c>
    </row>
    <row r="48" spans="2:33" ht="20.100000000000001" customHeight="1">
      <c r="B48" s="1" t="s">
        <v>763</v>
      </c>
      <c r="C48" s="3" t="s">
        <v>764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765</v>
      </c>
    </row>
    <row r="52" spans="2:3" ht="20.100000000000001" customHeight="1">
      <c r="C52" s="3" t="s">
        <v>766</v>
      </c>
    </row>
    <row r="53" spans="2:3" ht="20.100000000000001" customHeight="1">
      <c r="C53" s="3" t="s">
        <v>767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768</v>
      </c>
      <c r="C56" s="3" t="s">
        <v>769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770</v>
      </c>
      <c r="M2" s="1" t="s">
        <v>771</v>
      </c>
      <c r="O2" s="1" t="s">
        <v>772</v>
      </c>
    </row>
    <row r="3" spans="5:16" ht="20.100000000000001" customHeight="1">
      <c r="E3" s="63">
        <v>1001</v>
      </c>
      <c r="F3" s="63" t="s">
        <v>773</v>
      </c>
      <c r="K3" s="1">
        <v>1</v>
      </c>
      <c r="L3" s="1">
        <v>0.01</v>
      </c>
      <c r="M3" s="64">
        <v>2001</v>
      </c>
      <c r="N3" s="64" t="s">
        <v>774</v>
      </c>
      <c r="O3" s="1" t="s">
        <v>42</v>
      </c>
      <c r="P3" s="1" t="s">
        <v>775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776</v>
      </c>
      <c r="O4" s="1" t="s">
        <v>777</v>
      </c>
      <c r="P4" s="1" t="s">
        <v>778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779</v>
      </c>
      <c r="O5" s="1" t="s">
        <v>42</v>
      </c>
      <c r="P5" s="1" t="s">
        <v>780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781</v>
      </c>
      <c r="O6" s="1" t="s">
        <v>782</v>
      </c>
      <c r="P6" s="1" t="s">
        <v>783</v>
      </c>
    </row>
    <row r="7" spans="5:16" ht="20.100000000000001" customHeight="1">
      <c r="E7" s="63">
        <v>1005</v>
      </c>
      <c r="F7" s="63" t="s">
        <v>784</v>
      </c>
      <c r="K7" s="1">
        <v>0</v>
      </c>
      <c r="L7" s="1">
        <v>0.03</v>
      </c>
      <c r="M7" s="64">
        <v>2006</v>
      </c>
      <c r="N7" s="64" t="s">
        <v>785</v>
      </c>
      <c r="O7" s="1" t="s">
        <v>786</v>
      </c>
      <c r="P7" s="1" t="s">
        <v>787</v>
      </c>
    </row>
    <row r="8" spans="5:16" ht="20.100000000000001" customHeight="1">
      <c r="E8" s="63">
        <v>1006</v>
      </c>
      <c r="F8" s="63" t="s">
        <v>788</v>
      </c>
      <c r="K8" s="1">
        <v>0</v>
      </c>
      <c r="L8" s="1">
        <v>0.01</v>
      </c>
      <c r="M8" s="64">
        <v>2007</v>
      </c>
      <c r="N8" s="64" t="s">
        <v>789</v>
      </c>
      <c r="O8" s="1" t="s">
        <v>790</v>
      </c>
      <c r="P8" s="1" t="s">
        <v>791</v>
      </c>
    </row>
    <row r="9" spans="5:16" ht="20.100000000000001" customHeight="1">
      <c r="E9" s="63">
        <v>1007</v>
      </c>
      <c r="F9" s="63" t="s">
        <v>792</v>
      </c>
      <c r="K9" s="1">
        <v>2</v>
      </c>
      <c r="L9" s="1">
        <v>0.01</v>
      </c>
      <c r="M9" s="64">
        <v>2008</v>
      </c>
      <c r="N9" s="64" t="s">
        <v>793</v>
      </c>
      <c r="O9" s="1" t="s">
        <v>790</v>
      </c>
      <c r="P9" s="1" t="s">
        <v>794</v>
      </c>
    </row>
    <row r="10" spans="5:16" ht="20.100000000000001" customHeight="1">
      <c r="E10" s="63">
        <v>1008</v>
      </c>
      <c r="F10" s="63" t="s">
        <v>795</v>
      </c>
      <c r="K10" s="1">
        <v>7</v>
      </c>
      <c r="L10" s="1">
        <v>0.03</v>
      </c>
      <c r="M10" s="64">
        <v>2009</v>
      </c>
      <c r="N10" s="64" t="s">
        <v>796</v>
      </c>
      <c r="O10" s="1" t="s">
        <v>797</v>
      </c>
      <c r="P10" s="1" t="s">
        <v>720</v>
      </c>
    </row>
    <row r="11" spans="5:16" ht="20.100000000000001" customHeight="1">
      <c r="E11" s="63">
        <v>1009</v>
      </c>
      <c r="F11" s="63" t="s">
        <v>798</v>
      </c>
      <c r="K11" s="1">
        <v>2</v>
      </c>
      <c r="L11" s="1">
        <v>0.01</v>
      </c>
      <c r="M11" s="64">
        <v>2016</v>
      </c>
      <c r="N11" s="64" t="s">
        <v>799</v>
      </c>
      <c r="O11" s="1" t="s">
        <v>42</v>
      </c>
      <c r="P11" s="1" t="s">
        <v>800</v>
      </c>
    </row>
    <row r="12" spans="5:16" ht="20.100000000000001" customHeight="1">
      <c r="E12" s="63">
        <v>1010</v>
      </c>
      <c r="F12" s="63" t="s">
        <v>801</v>
      </c>
      <c r="K12" s="1">
        <v>0</v>
      </c>
      <c r="L12" s="1">
        <v>0.03</v>
      </c>
      <c r="M12" s="65">
        <v>2018</v>
      </c>
      <c r="N12" s="65" t="s">
        <v>802</v>
      </c>
      <c r="O12" s="66" t="s">
        <v>803</v>
      </c>
      <c r="P12" s="66" t="s">
        <v>804</v>
      </c>
    </row>
    <row r="13" spans="5:16" ht="20.100000000000001" customHeight="1">
      <c r="E13" s="63">
        <v>1011</v>
      </c>
      <c r="F13" s="63" t="s">
        <v>805</v>
      </c>
      <c r="K13" s="1">
        <v>7</v>
      </c>
      <c r="L13" s="1">
        <v>0.01</v>
      </c>
      <c r="M13" s="64">
        <v>2022</v>
      </c>
      <c r="N13" s="64" t="s">
        <v>806</v>
      </c>
      <c r="O13" s="1" t="s">
        <v>790</v>
      </c>
      <c r="P13" s="1" t="s">
        <v>807</v>
      </c>
    </row>
    <row r="14" spans="5:16" ht="20.100000000000001" customHeight="1">
      <c r="E14" s="63">
        <v>1012</v>
      </c>
      <c r="F14" s="63" t="s">
        <v>808</v>
      </c>
      <c r="K14" s="1">
        <v>3</v>
      </c>
      <c r="L14" s="1">
        <v>0.03</v>
      </c>
      <c r="M14" s="64">
        <v>2019</v>
      </c>
      <c r="N14" s="64" t="s">
        <v>809</v>
      </c>
      <c r="O14" s="1" t="s">
        <v>810</v>
      </c>
      <c r="P14" s="1" t="s">
        <v>811</v>
      </c>
    </row>
    <row r="15" spans="5:16" ht="20.100000000000001" customHeight="1">
      <c r="E15" s="63">
        <v>1013</v>
      </c>
      <c r="F15" s="63" t="s">
        <v>812</v>
      </c>
      <c r="K15" s="1">
        <v>4</v>
      </c>
      <c r="L15" s="1">
        <v>0.03</v>
      </c>
      <c r="M15" s="64">
        <v>2020</v>
      </c>
      <c r="N15" s="64" t="s">
        <v>813</v>
      </c>
      <c r="O15" s="1" t="s">
        <v>810</v>
      </c>
      <c r="P15" s="1" t="s">
        <v>814</v>
      </c>
    </row>
    <row r="16" spans="5:16" ht="20.100000000000001" customHeight="1">
      <c r="E16" s="63">
        <v>1014</v>
      </c>
      <c r="F16" s="63" t="s">
        <v>815</v>
      </c>
      <c r="K16" s="1">
        <v>3</v>
      </c>
      <c r="L16" s="1">
        <v>0.03</v>
      </c>
      <c r="N16" s="1" t="s">
        <v>816</v>
      </c>
      <c r="O16" s="1" t="s">
        <v>817</v>
      </c>
      <c r="P16" s="1" t="s">
        <v>818</v>
      </c>
    </row>
    <row r="17" spans="5:16" ht="20.100000000000001" customHeight="1">
      <c r="E17" s="63">
        <v>1015</v>
      </c>
      <c r="F17" s="63" t="s">
        <v>819</v>
      </c>
      <c r="K17" s="1">
        <v>4</v>
      </c>
      <c r="L17" s="1">
        <v>0.03</v>
      </c>
      <c r="N17" s="1" t="s">
        <v>639</v>
      </c>
      <c r="O17" s="1" t="s">
        <v>820</v>
      </c>
      <c r="P17" s="1" t="s">
        <v>821</v>
      </c>
    </row>
    <row r="18" spans="5:16" ht="20.100000000000001" customHeight="1">
      <c r="E18" s="63">
        <v>1016</v>
      </c>
      <c r="F18" s="63" t="s">
        <v>822</v>
      </c>
      <c r="K18" s="1">
        <v>5</v>
      </c>
      <c r="L18" s="1">
        <v>0.03</v>
      </c>
      <c r="N18" s="64" t="s">
        <v>823</v>
      </c>
      <c r="O18" s="1" t="s">
        <v>824</v>
      </c>
      <c r="P18" s="1" t="s">
        <v>825</v>
      </c>
    </row>
    <row r="19" spans="5:16" ht="20.100000000000001" customHeight="1">
      <c r="E19" s="63">
        <v>1017</v>
      </c>
      <c r="F19" s="63" t="s">
        <v>826</v>
      </c>
      <c r="K19" s="1">
        <v>5</v>
      </c>
      <c r="L19" s="1">
        <v>0.01</v>
      </c>
      <c r="N19" s="64" t="s">
        <v>827</v>
      </c>
      <c r="O19" s="1" t="s">
        <v>790</v>
      </c>
      <c r="P19" s="1" t="s">
        <v>828</v>
      </c>
    </row>
    <row r="20" spans="5:16" ht="20.100000000000001" customHeight="1">
      <c r="E20" s="63">
        <v>1018</v>
      </c>
      <c r="F20" s="63" t="s">
        <v>829</v>
      </c>
      <c r="K20" s="1"/>
    </row>
    <row r="21" spans="5:16" ht="20.100000000000001" customHeight="1">
      <c r="E21" s="63">
        <v>1019</v>
      </c>
      <c r="F21" s="63" t="s">
        <v>830</v>
      </c>
      <c r="K21" s="1"/>
    </row>
    <row r="22" spans="5:16" ht="20.100000000000001" customHeight="1">
      <c r="E22" s="63">
        <v>1020</v>
      </c>
      <c r="F22" s="63" t="s">
        <v>831</v>
      </c>
      <c r="K22" s="1">
        <v>0</v>
      </c>
      <c r="L22" s="1">
        <v>0.02</v>
      </c>
      <c r="M22" s="64">
        <v>2024</v>
      </c>
      <c r="N22" s="64" t="s">
        <v>832</v>
      </c>
      <c r="O22" s="1" t="s">
        <v>833</v>
      </c>
      <c r="P22" s="1" t="s">
        <v>834</v>
      </c>
    </row>
    <row r="23" spans="5:16" ht="20.100000000000001" customHeight="1">
      <c r="E23" s="63">
        <v>1021</v>
      </c>
      <c r="F23" s="63" t="s">
        <v>835</v>
      </c>
      <c r="K23" s="1">
        <v>1</v>
      </c>
      <c r="L23" s="1">
        <v>0.05</v>
      </c>
      <c r="N23" s="1" t="s">
        <v>836</v>
      </c>
      <c r="O23" s="1" t="s">
        <v>833</v>
      </c>
      <c r="P23" s="1" t="s">
        <v>837</v>
      </c>
    </row>
    <row r="24" spans="5:16" ht="20.100000000000001" customHeight="1">
      <c r="E24" s="63">
        <v>1022</v>
      </c>
      <c r="F24" s="63" t="s">
        <v>838</v>
      </c>
      <c r="K24" s="1">
        <v>2</v>
      </c>
      <c r="L24" s="1">
        <v>0.05</v>
      </c>
      <c r="N24" s="1" t="s">
        <v>839</v>
      </c>
      <c r="O24" s="1" t="s">
        <v>833</v>
      </c>
      <c r="P24" s="1" t="s">
        <v>840</v>
      </c>
    </row>
    <row r="25" spans="5:16" ht="20.100000000000001" customHeight="1">
      <c r="E25" s="63">
        <v>1023</v>
      </c>
      <c r="F25" s="63" t="s">
        <v>841</v>
      </c>
      <c r="K25" s="1">
        <v>0</v>
      </c>
      <c r="L25" s="1">
        <v>0.01</v>
      </c>
      <c r="N25" s="1" t="s">
        <v>842</v>
      </c>
      <c r="O25" s="1" t="s">
        <v>833</v>
      </c>
      <c r="P25" s="1" t="s">
        <v>843</v>
      </c>
    </row>
    <row r="26" spans="5:16" ht="20.100000000000001" customHeight="1">
      <c r="E26" s="63">
        <v>1024</v>
      </c>
      <c r="F26" s="63" t="s">
        <v>844</v>
      </c>
      <c r="K26" s="1">
        <v>0</v>
      </c>
      <c r="L26" s="1">
        <v>0.02</v>
      </c>
      <c r="N26" s="1" t="s">
        <v>845</v>
      </c>
      <c r="O26" s="1" t="s">
        <v>833</v>
      </c>
      <c r="P26" s="1" t="s">
        <v>846</v>
      </c>
    </row>
    <row r="27" spans="5:16" ht="20.100000000000001" customHeight="1">
      <c r="E27" s="63">
        <v>1025</v>
      </c>
      <c r="F27" s="63" t="s">
        <v>847</v>
      </c>
      <c r="K27" s="1">
        <v>0</v>
      </c>
      <c r="L27" s="1">
        <v>0.02</v>
      </c>
      <c r="N27" s="1" t="s">
        <v>848</v>
      </c>
      <c r="O27" s="1" t="s">
        <v>833</v>
      </c>
      <c r="P27" s="1" t="s">
        <v>849</v>
      </c>
    </row>
    <row r="28" spans="5:16" ht="20.100000000000001" customHeight="1">
      <c r="E28" s="63">
        <v>1026</v>
      </c>
      <c r="F28" s="63" t="s">
        <v>850</v>
      </c>
      <c r="K28" s="1">
        <v>0</v>
      </c>
      <c r="L28" s="1">
        <v>0.03</v>
      </c>
      <c r="N28" s="1" t="s">
        <v>851</v>
      </c>
      <c r="O28" s="1" t="s">
        <v>833</v>
      </c>
      <c r="P28" s="1" t="s">
        <v>852</v>
      </c>
    </row>
    <row r="29" spans="5:16" ht="20.100000000000001" customHeight="1">
      <c r="E29" s="63">
        <v>1027</v>
      </c>
      <c r="F29" s="63" t="s">
        <v>853</v>
      </c>
      <c r="K29" s="1">
        <v>0</v>
      </c>
      <c r="L29" s="1">
        <v>0.02</v>
      </c>
      <c r="N29" s="1" t="s">
        <v>854</v>
      </c>
      <c r="O29" s="1" t="s">
        <v>833</v>
      </c>
      <c r="P29" s="1" t="s">
        <v>855</v>
      </c>
    </row>
    <row r="30" spans="5:16" ht="20.100000000000001" customHeight="1">
      <c r="E30" s="63">
        <v>1028</v>
      </c>
      <c r="F30" s="63" t="s">
        <v>856</v>
      </c>
      <c r="K30" s="1">
        <v>0</v>
      </c>
      <c r="L30" s="1">
        <v>0.04</v>
      </c>
      <c r="M30" s="64">
        <v>2002</v>
      </c>
      <c r="N30" s="64" t="s">
        <v>857</v>
      </c>
      <c r="O30" s="1" t="s">
        <v>833</v>
      </c>
      <c r="P30" s="1" t="s">
        <v>858</v>
      </c>
    </row>
    <row r="31" spans="5:16" ht="20.100000000000001" customHeight="1">
      <c r="E31" s="63">
        <v>1030</v>
      </c>
      <c r="F31" s="63" t="s">
        <v>859</v>
      </c>
      <c r="K31" s="1">
        <v>3</v>
      </c>
      <c r="L31" s="1">
        <v>0.02</v>
      </c>
      <c r="N31" s="1" t="s">
        <v>860</v>
      </c>
      <c r="O31" s="1"/>
      <c r="P31" s="1" t="s">
        <v>861</v>
      </c>
    </row>
    <row r="32" spans="5:16" ht="20.100000000000001" customHeight="1">
      <c r="E32" s="63">
        <v>1031</v>
      </c>
      <c r="F32" s="63" t="s">
        <v>862</v>
      </c>
      <c r="K32" s="1">
        <v>4</v>
      </c>
      <c r="L32" s="1">
        <v>0.02</v>
      </c>
      <c r="N32" s="1" t="s">
        <v>863</v>
      </c>
      <c r="O32" s="1"/>
      <c r="P32" s="1" t="s">
        <v>864</v>
      </c>
    </row>
    <row r="33" spans="5:16" ht="20.100000000000001" customHeight="1">
      <c r="E33" s="63">
        <v>1032</v>
      </c>
      <c r="F33" s="63" t="s">
        <v>865</v>
      </c>
      <c r="K33" s="1">
        <v>5</v>
      </c>
      <c r="L33" s="1">
        <v>0.02</v>
      </c>
      <c r="N33" s="1" t="s">
        <v>866</v>
      </c>
      <c r="O33" s="1"/>
      <c r="P33" s="1" t="s">
        <v>867</v>
      </c>
    </row>
    <row r="34" spans="5:16" ht="20.100000000000001" customHeight="1">
      <c r="E34" s="63">
        <v>1033</v>
      </c>
      <c r="F34" s="63" t="s">
        <v>868</v>
      </c>
      <c r="K34" s="1">
        <v>6</v>
      </c>
      <c r="L34" s="1">
        <v>0.02</v>
      </c>
      <c r="N34" s="1" t="s">
        <v>869</v>
      </c>
      <c r="P34" s="1" t="s">
        <v>870</v>
      </c>
    </row>
    <row r="35" spans="5:16" ht="20.100000000000001" customHeight="1">
      <c r="E35" s="63">
        <v>1034</v>
      </c>
      <c r="F35" s="63" t="s">
        <v>871</v>
      </c>
    </row>
    <row r="36" spans="5:16" ht="20.100000000000001" customHeight="1">
      <c r="E36" s="63">
        <v>1035</v>
      </c>
      <c r="F36" s="63" t="s">
        <v>872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836</v>
      </c>
      <c r="O45" s="1" t="s">
        <v>833</v>
      </c>
      <c r="P45" s="1" t="s">
        <v>873</v>
      </c>
    </row>
    <row r="46" spans="5:16" ht="20.100000000000001" customHeight="1">
      <c r="M46" s="1">
        <v>0.05</v>
      </c>
      <c r="N46" s="1" t="s">
        <v>839</v>
      </c>
      <c r="O46" s="1" t="s">
        <v>833</v>
      </c>
      <c r="P46" s="1" t="s">
        <v>840</v>
      </c>
    </row>
    <row r="47" spans="5:16" ht="20.100000000000001" customHeight="1">
      <c r="M47" s="1">
        <v>0.02</v>
      </c>
      <c r="N47" s="1" t="s">
        <v>842</v>
      </c>
      <c r="O47" s="1" t="s">
        <v>833</v>
      </c>
      <c r="P47" s="1" t="s">
        <v>874</v>
      </c>
    </row>
    <row r="48" spans="5:16" ht="20.100000000000001" customHeight="1">
      <c r="M48" s="1">
        <v>0.02</v>
      </c>
      <c r="N48" s="1" t="s">
        <v>845</v>
      </c>
      <c r="O48" s="1" t="s">
        <v>833</v>
      </c>
      <c r="P48" s="1" t="s">
        <v>846</v>
      </c>
    </row>
    <row r="49" spans="12:16" ht="20.100000000000001" customHeight="1">
      <c r="M49" s="1">
        <v>1E-3</v>
      </c>
      <c r="N49" s="1" t="s">
        <v>848</v>
      </c>
      <c r="O49" s="1" t="s">
        <v>833</v>
      </c>
      <c r="P49" s="1" t="s">
        <v>849</v>
      </c>
    </row>
    <row r="50" spans="12:16" ht="20.100000000000001" customHeight="1">
      <c r="M50" s="1">
        <v>0.03</v>
      </c>
      <c r="N50" s="1" t="s">
        <v>851</v>
      </c>
      <c r="O50" s="1" t="s">
        <v>833</v>
      </c>
      <c r="P50" s="1" t="s">
        <v>849</v>
      </c>
    </row>
    <row r="51" spans="12:16" ht="20.100000000000001" customHeight="1">
      <c r="N51" s="1" t="s">
        <v>875</v>
      </c>
      <c r="O51" s="1" t="s">
        <v>790</v>
      </c>
      <c r="P51" s="1" t="s">
        <v>876</v>
      </c>
    </row>
    <row r="52" spans="12:16" ht="20.100000000000001" customHeight="1">
      <c r="N52" s="1" t="s">
        <v>877</v>
      </c>
      <c r="O52" s="1" t="s">
        <v>790</v>
      </c>
      <c r="P52" s="1" t="s">
        <v>878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879</v>
      </c>
      <c r="O55" s="1" t="s">
        <v>790</v>
      </c>
      <c r="P55" s="1" t="s">
        <v>880</v>
      </c>
    </row>
    <row r="56" spans="12:16" ht="20.100000000000001" customHeight="1">
      <c r="L56" s="1">
        <v>0.1</v>
      </c>
      <c r="M56" s="64">
        <v>2026</v>
      </c>
      <c r="N56" s="64" t="s">
        <v>875</v>
      </c>
      <c r="O56" s="1" t="s">
        <v>790</v>
      </c>
      <c r="P56" s="1" t="s">
        <v>876</v>
      </c>
    </row>
    <row r="57" spans="12:16" ht="20.100000000000001" customHeight="1">
      <c r="L57" s="1">
        <v>0</v>
      </c>
      <c r="M57" s="64">
        <v>2027</v>
      </c>
      <c r="N57" s="64" t="s">
        <v>881</v>
      </c>
      <c r="O57" s="1" t="s">
        <v>790</v>
      </c>
      <c r="P57" s="1" t="s">
        <v>882</v>
      </c>
    </row>
    <row r="58" spans="12:16" ht="20.100000000000001" customHeight="1">
      <c r="L58" s="1">
        <v>0.1</v>
      </c>
      <c r="M58" s="64">
        <v>2028</v>
      </c>
      <c r="N58" s="64" t="s">
        <v>877</v>
      </c>
      <c r="O58" s="1" t="s">
        <v>790</v>
      </c>
      <c r="P58" s="1" t="s">
        <v>883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884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885</v>
      </c>
      <c r="S2" s="5"/>
      <c r="T2" s="5"/>
      <c r="U2" s="1" t="s">
        <v>886</v>
      </c>
      <c r="V2" s="1" t="s">
        <v>2</v>
      </c>
      <c r="W2" s="1" t="s">
        <v>887</v>
      </c>
      <c r="X2" s="1" t="s">
        <v>888</v>
      </c>
      <c r="Y2" s="1" t="s">
        <v>889</v>
      </c>
      <c r="Z2" s="5"/>
      <c r="AA2" s="1" t="s">
        <v>890</v>
      </c>
      <c r="AB2" s="5"/>
      <c r="AE2" s="1"/>
      <c r="AF2" s="1" t="s">
        <v>2</v>
      </c>
      <c r="AG2" s="1" t="s">
        <v>887</v>
      </c>
      <c r="AH2" s="1" t="s">
        <v>888</v>
      </c>
      <c r="AI2" s="1" t="s">
        <v>889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810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891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810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820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892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803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803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893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894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824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895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896</v>
      </c>
      <c r="V8" s="1" t="s">
        <v>897</v>
      </c>
      <c r="W8" s="5"/>
      <c r="X8" s="5"/>
      <c r="Y8" s="5"/>
      <c r="Z8" s="5"/>
      <c r="AA8" s="5"/>
      <c r="AB8" s="5"/>
      <c r="AE8" s="1" t="s">
        <v>782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817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817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898</v>
      </c>
      <c r="C11" s="15"/>
      <c r="D11" s="1">
        <v>2000</v>
      </c>
      <c r="L11" s="1" t="s">
        <v>786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899</v>
      </c>
      <c r="C13" s="1">
        <v>1</v>
      </c>
      <c r="D13" s="1">
        <f t="shared" ref="D13:D14" si="7">C13*$D$11</f>
        <v>2000</v>
      </c>
      <c r="K13" s="46" t="s">
        <v>900</v>
      </c>
      <c r="L13" s="1" t="s">
        <v>777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901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902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810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903</v>
      </c>
      <c r="C17" s="1" t="s">
        <v>904</v>
      </c>
      <c r="D17" s="1" t="s">
        <v>905</v>
      </c>
      <c r="E17" s="5"/>
      <c r="AC17" s="1" t="s">
        <v>906</v>
      </c>
      <c r="AD17" s="1" t="s">
        <v>907</v>
      </c>
      <c r="AE17" s="1" t="s">
        <v>908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906</v>
      </c>
      <c r="AL17" s="1" t="s">
        <v>907</v>
      </c>
      <c r="AM17" s="1" t="s">
        <v>909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906</v>
      </c>
      <c r="AT17" s="1" t="s">
        <v>907</v>
      </c>
      <c r="AU17" s="1" t="s">
        <v>910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906</v>
      </c>
      <c r="AD18" s="1" t="s">
        <v>907</v>
      </c>
      <c r="AE18" s="1" t="s">
        <v>911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906</v>
      </c>
      <c r="AL18" s="1" t="s">
        <v>907</v>
      </c>
      <c r="AM18" s="1" t="s">
        <v>912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906</v>
      </c>
      <c r="AT18" s="1" t="s">
        <v>907</v>
      </c>
      <c r="AU18" s="1" t="s">
        <v>913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914</v>
      </c>
      <c r="AD19" s="55" t="s">
        <v>899</v>
      </c>
      <c r="AE19" s="55" t="s">
        <v>915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914</v>
      </c>
      <c r="AL19" s="55" t="s">
        <v>899</v>
      </c>
      <c r="AM19" s="55" t="s">
        <v>916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914</v>
      </c>
      <c r="AT19" s="55" t="s">
        <v>899</v>
      </c>
      <c r="AU19" s="55" t="s">
        <v>915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906</v>
      </c>
      <c r="AD20" s="56" t="s">
        <v>899</v>
      </c>
      <c r="AE20" s="56" t="s">
        <v>917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906</v>
      </c>
      <c r="AL20" s="56" t="s">
        <v>899</v>
      </c>
      <c r="AM20" s="56" t="s">
        <v>918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906</v>
      </c>
      <c r="AT20" s="56" t="s">
        <v>899</v>
      </c>
      <c r="AU20" s="56" t="s">
        <v>919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820</v>
      </c>
      <c r="AF22" s="1" t="s">
        <v>920</v>
      </c>
      <c r="AG22" s="1" t="s">
        <v>920</v>
      </c>
      <c r="AH22" s="1" t="s">
        <v>920</v>
      </c>
      <c r="AI22" s="1" t="s">
        <v>920</v>
      </c>
      <c r="AJ22" s="1"/>
      <c r="AK22" s="1"/>
      <c r="AN22" s="15"/>
    </row>
    <row r="23" spans="2:51" ht="20.100000000000001" customHeight="1">
      <c r="AC23" s="1" t="s">
        <v>906</v>
      </c>
      <c r="AD23" s="1" t="s">
        <v>907</v>
      </c>
      <c r="AE23" s="1" t="s">
        <v>921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906</v>
      </c>
      <c r="AL23" s="1" t="s">
        <v>907</v>
      </c>
      <c r="AM23" s="1" t="s">
        <v>922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906</v>
      </c>
      <c r="AT23" s="1" t="s">
        <v>907</v>
      </c>
      <c r="AU23" s="1" t="s">
        <v>923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906</v>
      </c>
      <c r="AD24" s="1" t="s">
        <v>907</v>
      </c>
      <c r="AE24" s="46" t="s">
        <v>924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906</v>
      </c>
      <c r="AL24" s="1" t="s">
        <v>907</v>
      </c>
      <c r="AM24" s="46" t="s">
        <v>925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906</v>
      </c>
      <c r="AT24" s="1" t="s">
        <v>907</v>
      </c>
      <c r="AU24" s="46" t="s">
        <v>926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914</v>
      </c>
      <c r="AD25" s="55" t="s">
        <v>899</v>
      </c>
      <c r="AE25" s="57" t="s">
        <v>927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914</v>
      </c>
      <c r="AL25" s="55" t="s">
        <v>899</v>
      </c>
      <c r="AM25" s="57" t="s">
        <v>928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914</v>
      </c>
      <c r="AT25" s="55" t="s">
        <v>899</v>
      </c>
      <c r="AU25" s="57" t="s">
        <v>927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906</v>
      </c>
      <c r="AD26" s="56" t="s">
        <v>899</v>
      </c>
      <c r="AE26" s="56" t="s">
        <v>929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906</v>
      </c>
      <c r="AL26" s="56" t="s">
        <v>899</v>
      </c>
      <c r="AM26" s="56" t="s">
        <v>930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906</v>
      </c>
      <c r="AT26" s="56" t="s">
        <v>899</v>
      </c>
      <c r="AU26" s="56" t="s">
        <v>931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803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906</v>
      </c>
      <c r="AD29" s="1" t="s">
        <v>907</v>
      </c>
      <c r="AE29" s="1" t="s">
        <v>932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906</v>
      </c>
      <c r="AL29" s="1" t="s">
        <v>907</v>
      </c>
      <c r="AM29" s="1" t="s">
        <v>933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906</v>
      </c>
      <c r="AT29" s="1" t="s">
        <v>907</v>
      </c>
      <c r="AU29" s="1" t="s">
        <v>934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906</v>
      </c>
      <c r="AD30" s="1" t="s">
        <v>907</v>
      </c>
      <c r="AE30" s="58" t="s">
        <v>935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906</v>
      </c>
      <c r="AL30" s="1" t="s">
        <v>907</v>
      </c>
      <c r="AM30" s="58" t="s">
        <v>936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906</v>
      </c>
      <c r="AT30" s="1" t="s">
        <v>907</v>
      </c>
      <c r="AU30" s="58" t="s">
        <v>937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914</v>
      </c>
      <c r="AD31" s="55" t="s">
        <v>899</v>
      </c>
      <c r="AE31" s="57" t="s">
        <v>938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914</v>
      </c>
      <c r="AL31" s="55" t="s">
        <v>899</v>
      </c>
      <c r="AM31" s="57" t="s">
        <v>939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914</v>
      </c>
      <c r="AT31" s="55" t="s">
        <v>899</v>
      </c>
      <c r="AU31" s="57" t="s">
        <v>938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906</v>
      </c>
      <c r="AD32" s="56" t="s">
        <v>899</v>
      </c>
      <c r="AE32" s="56" t="s">
        <v>940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906</v>
      </c>
      <c r="AL32" s="56" t="s">
        <v>899</v>
      </c>
      <c r="AM32" s="56" t="s">
        <v>941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906</v>
      </c>
      <c r="AT32" s="56" t="s">
        <v>899</v>
      </c>
      <c r="AU32" s="56" t="s">
        <v>942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894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906</v>
      </c>
      <c r="AD35" s="1" t="s">
        <v>907</v>
      </c>
      <c r="AE35" s="1" t="s">
        <v>943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906</v>
      </c>
      <c r="AL35" s="1" t="s">
        <v>907</v>
      </c>
      <c r="AM35" s="1" t="s">
        <v>894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906</v>
      </c>
      <c r="AT35" s="1" t="s">
        <v>907</v>
      </c>
      <c r="AU35" s="1" t="s">
        <v>944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906</v>
      </c>
      <c r="AD36" s="1" t="s">
        <v>907</v>
      </c>
      <c r="AE36" s="59" t="s">
        <v>945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906</v>
      </c>
      <c r="AL36" s="1" t="s">
        <v>907</v>
      </c>
      <c r="AM36" s="59" t="s">
        <v>946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906</v>
      </c>
      <c r="AT36" s="1" t="s">
        <v>907</v>
      </c>
      <c r="AU36" s="59" t="s">
        <v>947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914</v>
      </c>
      <c r="AD37" s="55" t="s">
        <v>899</v>
      </c>
      <c r="AE37" s="55" t="s">
        <v>948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914</v>
      </c>
      <c r="AL37" s="55" t="s">
        <v>899</v>
      </c>
      <c r="AM37" s="55" t="s">
        <v>949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914</v>
      </c>
      <c r="AT37" s="55" t="s">
        <v>899</v>
      </c>
      <c r="AU37" s="55" t="s">
        <v>948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906</v>
      </c>
      <c r="AD38" s="56" t="s">
        <v>899</v>
      </c>
      <c r="AE38" s="56" t="s">
        <v>950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906</v>
      </c>
      <c r="AL38" s="56" t="s">
        <v>899</v>
      </c>
      <c r="AM38" s="56" t="s">
        <v>951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906</v>
      </c>
      <c r="AT38" s="56" t="s">
        <v>899</v>
      </c>
      <c r="AU38" s="56" t="s">
        <v>952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895</v>
      </c>
      <c r="AF40" s="1" t="s">
        <v>920</v>
      </c>
      <c r="AG40" s="1" t="s">
        <v>920</v>
      </c>
      <c r="AH40" s="1" t="s">
        <v>920</v>
      </c>
      <c r="AI40" s="1" t="s">
        <v>920</v>
      </c>
      <c r="AJ40" s="1"/>
      <c r="AK40" s="1"/>
      <c r="AN40" s="3"/>
      <c r="AV40" s="3"/>
    </row>
    <row r="41" spans="29:51" ht="20.100000000000001" customHeight="1">
      <c r="AC41" s="1" t="s">
        <v>906</v>
      </c>
      <c r="AD41" s="1" t="s">
        <v>907</v>
      </c>
      <c r="AE41" s="1" t="s">
        <v>953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906</v>
      </c>
      <c r="AL41" s="1" t="s">
        <v>907</v>
      </c>
      <c r="AM41" s="1" t="s">
        <v>954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906</v>
      </c>
      <c r="AT41" s="1" t="s">
        <v>907</v>
      </c>
      <c r="AU41" s="1" t="s">
        <v>955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906</v>
      </c>
      <c r="AD42" s="1" t="s">
        <v>907</v>
      </c>
      <c r="AE42" s="46" t="s">
        <v>956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906</v>
      </c>
      <c r="AL42" s="1" t="s">
        <v>907</v>
      </c>
      <c r="AM42" s="46" t="s">
        <v>957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906</v>
      </c>
      <c r="AT42" s="1" t="s">
        <v>907</v>
      </c>
      <c r="AU42" s="46" t="s">
        <v>958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914</v>
      </c>
      <c r="AD43" s="55" t="s">
        <v>899</v>
      </c>
      <c r="AE43" s="55" t="s">
        <v>959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914</v>
      </c>
      <c r="AL43" s="55" t="s">
        <v>899</v>
      </c>
      <c r="AM43" s="55" t="s">
        <v>960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914</v>
      </c>
      <c r="AT43" s="55" t="s">
        <v>899</v>
      </c>
      <c r="AU43" s="55" t="s">
        <v>959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906</v>
      </c>
      <c r="AD44" s="56" t="s">
        <v>899</v>
      </c>
      <c r="AE44" s="56" t="s">
        <v>961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906</v>
      </c>
      <c r="AL44" s="56" t="s">
        <v>899</v>
      </c>
      <c r="AM44" s="56" t="s">
        <v>962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906</v>
      </c>
      <c r="AT44" s="56" t="s">
        <v>899</v>
      </c>
      <c r="AU44" s="56" t="s">
        <v>963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782</v>
      </c>
      <c r="AF46" s="1" t="s">
        <v>920</v>
      </c>
      <c r="AG46" s="1" t="s">
        <v>920</v>
      </c>
      <c r="AH46" s="1" t="s">
        <v>920</v>
      </c>
      <c r="AI46" s="1" t="s">
        <v>920</v>
      </c>
      <c r="AJ46" s="1"/>
      <c r="AK46" s="1"/>
      <c r="AN46" s="3"/>
      <c r="AV46" s="3"/>
    </row>
    <row r="47" spans="29:51" ht="20.100000000000001" customHeight="1">
      <c r="AC47" s="1" t="s">
        <v>906</v>
      </c>
      <c r="AD47" s="1" t="s">
        <v>907</v>
      </c>
      <c r="AE47" s="1" t="s">
        <v>964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906</v>
      </c>
      <c r="AD48" s="1" t="s">
        <v>907</v>
      </c>
      <c r="AE48" s="1" t="s">
        <v>965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914</v>
      </c>
      <c r="AD49" s="1" t="s">
        <v>907</v>
      </c>
      <c r="AE49" s="58" t="s">
        <v>966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906</v>
      </c>
      <c r="AD50" s="56" t="s">
        <v>899</v>
      </c>
      <c r="AE50" s="56" t="s">
        <v>967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817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914</v>
      </c>
      <c r="AD53" s="1" t="s">
        <v>907</v>
      </c>
      <c r="AE53" s="58" t="s">
        <v>968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906</v>
      </c>
      <c r="AD54" s="1" t="s">
        <v>907</v>
      </c>
      <c r="AE54" s="1" t="s">
        <v>969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914</v>
      </c>
      <c r="AD55" s="1" t="s">
        <v>907</v>
      </c>
      <c r="AE55" s="58" t="s">
        <v>970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906</v>
      </c>
      <c r="AD56" s="56" t="s">
        <v>899</v>
      </c>
      <c r="AE56" s="56" t="s">
        <v>971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790</v>
      </c>
      <c r="AF58" s="1" t="s">
        <v>920</v>
      </c>
      <c r="AG58" s="1" t="s">
        <v>920</v>
      </c>
      <c r="AH58" s="1" t="s">
        <v>920</v>
      </c>
      <c r="AI58" s="1" t="s">
        <v>920</v>
      </c>
      <c r="AJ58" s="13"/>
      <c r="AK58" s="13"/>
      <c r="AN58" s="3"/>
      <c r="AV58" s="3"/>
    </row>
    <row r="59" spans="29:48" ht="20.100000000000001" customHeight="1">
      <c r="AC59" s="1" t="s">
        <v>906</v>
      </c>
      <c r="AD59" s="1" t="s">
        <v>907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914</v>
      </c>
      <c r="AD60" s="1" t="s">
        <v>907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906</v>
      </c>
      <c r="AD61" s="56" t="s">
        <v>899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786</v>
      </c>
      <c r="AF63" s="1" t="s">
        <v>920</v>
      </c>
      <c r="AG63" s="1" t="s">
        <v>920</v>
      </c>
      <c r="AH63" s="1" t="s">
        <v>920</v>
      </c>
      <c r="AI63" s="1" t="s">
        <v>920</v>
      </c>
      <c r="AJ63" s="1"/>
      <c r="AK63" s="1"/>
      <c r="AN63" s="3"/>
      <c r="AV63" s="3"/>
    </row>
    <row r="64" spans="29:48" ht="20.100000000000001" customHeight="1">
      <c r="AC64" s="1" t="s">
        <v>914</v>
      </c>
      <c r="AD64" s="1" t="s">
        <v>907</v>
      </c>
      <c r="AE64" s="1" t="s">
        <v>972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914</v>
      </c>
      <c r="AD65" s="1" t="s">
        <v>907</v>
      </c>
      <c r="AE65" s="1" t="s">
        <v>973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914</v>
      </c>
      <c r="AD66" s="56" t="s">
        <v>899</v>
      </c>
      <c r="AE66" s="56" t="s">
        <v>974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920</v>
      </c>
      <c r="AG68" s="1" t="s">
        <v>920</v>
      </c>
      <c r="AH68" s="1"/>
      <c r="AI68" s="1" t="s">
        <v>920</v>
      </c>
      <c r="AJ68" s="1"/>
      <c r="AK68" s="1"/>
      <c r="AN68" s="3"/>
      <c r="AV68" s="3"/>
    </row>
    <row r="69" spans="29:51" ht="20.100000000000001" customHeight="1">
      <c r="AC69" s="1" t="s">
        <v>906</v>
      </c>
      <c r="AD69" s="1" t="s">
        <v>907</v>
      </c>
      <c r="AE69" s="1" t="s">
        <v>975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976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914</v>
      </c>
      <c r="AD70" s="1" t="s">
        <v>907</v>
      </c>
      <c r="AE70" s="1" t="s">
        <v>977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978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906</v>
      </c>
      <c r="AD71" s="55" t="s">
        <v>979</v>
      </c>
      <c r="AE71" s="55" t="s">
        <v>980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981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906</v>
      </c>
      <c r="AD72" s="56" t="s">
        <v>899</v>
      </c>
      <c r="AE72" s="56" t="s">
        <v>982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983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777</v>
      </c>
      <c r="AF74" s="1" t="s">
        <v>920</v>
      </c>
      <c r="AG74" s="1"/>
      <c r="AH74" s="1" t="s">
        <v>920</v>
      </c>
      <c r="AI74" s="1" t="s">
        <v>920</v>
      </c>
      <c r="AJ74" s="1"/>
      <c r="AK74" s="1"/>
      <c r="AN74" s="1"/>
      <c r="AV74" s="1"/>
    </row>
    <row r="75" spans="29:51" ht="20.100000000000001" customHeight="1">
      <c r="AC75" s="1" t="s">
        <v>906</v>
      </c>
      <c r="AD75" s="1" t="s">
        <v>907</v>
      </c>
      <c r="AE75" s="1" t="s">
        <v>984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906</v>
      </c>
      <c r="AL75" s="1" t="s">
        <v>907</v>
      </c>
      <c r="AM75" s="1" t="s">
        <v>985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906</v>
      </c>
      <c r="AT75" s="1" t="s">
        <v>907</v>
      </c>
      <c r="AU75" s="1" t="s">
        <v>986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914</v>
      </c>
      <c r="AD76" s="1" t="s">
        <v>979</v>
      </c>
      <c r="AE76" s="1" t="s">
        <v>987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914</v>
      </c>
      <c r="AL76" s="1" t="s">
        <v>979</v>
      </c>
      <c r="AM76" s="1" t="s">
        <v>988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914</v>
      </c>
      <c r="AT76" s="1" t="s">
        <v>979</v>
      </c>
      <c r="AU76" s="1" t="s">
        <v>989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914</v>
      </c>
      <c r="AD77" s="55" t="s">
        <v>979</v>
      </c>
      <c r="AE77" s="55" t="s">
        <v>990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914</v>
      </c>
      <c r="AL77" s="55" t="s">
        <v>979</v>
      </c>
      <c r="AM77" s="55" t="s">
        <v>991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914</v>
      </c>
      <c r="AT77" s="55" t="s">
        <v>979</v>
      </c>
      <c r="AU77" s="55" t="s">
        <v>990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914</v>
      </c>
      <c r="AD78" s="56" t="s">
        <v>899</v>
      </c>
      <c r="AE78" s="56" t="s">
        <v>992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914</v>
      </c>
      <c r="AL78" s="56" t="s">
        <v>899</v>
      </c>
      <c r="AM78" s="56" t="s">
        <v>993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914</v>
      </c>
      <c r="AT78" s="56" t="s">
        <v>899</v>
      </c>
      <c r="AU78" s="56" t="s">
        <v>994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995</v>
      </c>
      <c r="K4" s="1" t="s">
        <v>996</v>
      </c>
      <c r="L4" s="1" t="s">
        <v>997</v>
      </c>
      <c r="M4" s="1" t="s">
        <v>998</v>
      </c>
      <c r="O4" s="1" t="s">
        <v>998</v>
      </c>
      <c r="W4" s="1" t="s">
        <v>999</v>
      </c>
      <c r="X4" s="1" t="s">
        <v>1000</v>
      </c>
      <c r="Y4" s="1" t="s">
        <v>1001</v>
      </c>
      <c r="Z4" s="1" t="s">
        <v>1000</v>
      </c>
      <c r="AC4" s="1" t="s">
        <v>1002</v>
      </c>
    </row>
    <row r="5" spans="2:29" s="1" customFormat="1" ht="20.100000000000001" customHeight="1">
      <c r="C5" s="1" t="s">
        <v>1003</v>
      </c>
      <c r="D5" s="7" t="s">
        <v>1004</v>
      </c>
      <c r="I5" s="1" t="s">
        <v>1005</v>
      </c>
      <c r="J5" s="1" t="s">
        <v>1006</v>
      </c>
      <c r="K5" s="1" t="s">
        <v>997</v>
      </c>
      <c r="L5" s="1" t="s">
        <v>1007</v>
      </c>
      <c r="M5" s="1" t="s">
        <v>1008</v>
      </c>
      <c r="S5" s="1" t="s">
        <v>1009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1010</v>
      </c>
    </row>
    <row r="6" spans="2:29" s="1" customFormat="1" ht="20.100000000000001" customHeight="1">
      <c r="C6" s="1" t="s">
        <v>1011</v>
      </c>
      <c r="D6" s="7" t="s">
        <v>720</v>
      </c>
      <c r="I6" s="1" t="s">
        <v>1012</v>
      </c>
      <c r="J6" s="1" t="s">
        <v>1013</v>
      </c>
      <c r="K6" s="1" t="s">
        <v>997</v>
      </c>
      <c r="L6" s="1" t="s">
        <v>1014</v>
      </c>
      <c r="S6" s="1" t="s">
        <v>1009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1015</v>
      </c>
    </row>
    <row r="7" spans="2:29" s="1" customFormat="1" ht="20.100000000000001" customHeight="1">
      <c r="C7" s="1" t="s">
        <v>1016</v>
      </c>
      <c r="D7" s="7" t="s">
        <v>1017</v>
      </c>
      <c r="I7" s="1" t="s">
        <v>1018</v>
      </c>
      <c r="J7" s="1" t="s">
        <v>1019</v>
      </c>
      <c r="K7" s="1" t="s">
        <v>997</v>
      </c>
      <c r="L7" s="1" t="s">
        <v>1020</v>
      </c>
      <c r="M7" s="1" t="s">
        <v>1021</v>
      </c>
      <c r="S7" s="1" t="s">
        <v>1009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1022</v>
      </c>
    </row>
    <row r="8" spans="2:29" s="1" customFormat="1" ht="20.100000000000001" customHeight="1">
      <c r="D8" s="7" t="s">
        <v>1023</v>
      </c>
      <c r="I8" s="1" t="s">
        <v>1024</v>
      </c>
      <c r="J8" s="1" t="s">
        <v>1025</v>
      </c>
      <c r="K8" s="1" t="s">
        <v>1026</v>
      </c>
      <c r="O8" s="1" t="s">
        <v>1027</v>
      </c>
      <c r="Q8" s="1" t="s">
        <v>1028</v>
      </c>
      <c r="S8" s="1" t="s">
        <v>1009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1029</v>
      </c>
    </row>
    <row r="9" spans="2:29" s="1" customFormat="1" ht="20.100000000000001" customHeight="1">
      <c r="B9" s="1" t="s">
        <v>42</v>
      </c>
      <c r="D9" s="7" t="s">
        <v>1030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1031</v>
      </c>
    </row>
    <row r="10" spans="2:29" s="1" customFormat="1" ht="20.100000000000001" customHeight="1">
      <c r="C10" s="1" t="s">
        <v>1032</v>
      </c>
      <c r="D10" s="7" t="s">
        <v>1033</v>
      </c>
      <c r="I10" s="1" t="s">
        <v>1005</v>
      </c>
      <c r="J10" s="1" t="s">
        <v>1034</v>
      </c>
      <c r="K10" s="7" t="s">
        <v>1035</v>
      </c>
      <c r="AC10" s="1" t="s">
        <v>1036</v>
      </c>
    </row>
    <row r="11" spans="2:29" s="1" customFormat="1" ht="20.100000000000001" customHeight="1">
      <c r="D11" s="7" t="s">
        <v>1037</v>
      </c>
      <c r="I11" s="1" t="s">
        <v>1012</v>
      </c>
      <c r="J11" s="1" t="s">
        <v>1038</v>
      </c>
      <c r="K11" s="7" t="s">
        <v>1039</v>
      </c>
      <c r="AC11" s="1" t="s">
        <v>1040</v>
      </c>
    </row>
    <row r="12" spans="2:29" s="1" customFormat="1" ht="20.100000000000001" customHeight="1">
      <c r="D12" s="7" t="s">
        <v>1041</v>
      </c>
      <c r="I12" s="1" t="s">
        <v>1018</v>
      </c>
      <c r="J12" s="1" t="s">
        <v>1042</v>
      </c>
      <c r="K12" s="7" t="s">
        <v>1043</v>
      </c>
      <c r="Q12" s="1" t="s">
        <v>1044</v>
      </c>
      <c r="AC12" s="1" t="s">
        <v>1045</v>
      </c>
    </row>
    <row r="13" spans="2:29" s="1" customFormat="1" ht="20.100000000000001" customHeight="1">
      <c r="D13" s="7" t="s">
        <v>1046</v>
      </c>
      <c r="I13" s="1" t="s">
        <v>1024</v>
      </c>
      <c r="K13" s="1" t="s">
        <v>1047</v>
      </c>
      <c r="AC13" s="1" t="s">
        <v>1048</v>
      </c>
    </row>
    <row r="14" spans="2:29" s="1" customFormat="1" ht="20.100000000000001" customHeight="1">
      <c r="K14" s="1" t="s">
        <v>1049</v>
      </c>
      <c r="AC14" s="1" t="s">
        <v>1050</v>
      </c>
    </row>
    <row r="15" spans="2:29" s="1" customFormat="1" ht="20.100000000000001" customHeight="1">
      <c r="K15" s="7" t="s">
        <v>1051</v>
      </c>
      <c r="O15" s="1" t="s">
        <v>1052</v>
      </c>
    </row>
    <row r="16" spans="2:29" s="1" customFormat="1" ht="20.100000000000001" customHeight="1"/>
    <row r="17" spans="4:44" s="1" customFormat="1" ht="20.100000000000001" customHeight="1">
      <c r="J17" s="1" t="s">
        <v>1053</v>
      </c>
    </row>
    <row r="18" spans="4:44" s="1" customFormat="1" ht="20.100000000000001" customHeight="1">
      <c r="Q18" s="1" t="s">
        <v>1018</v>
      </c>
      <c r="U18" s="1" t="s">
        <v>1024</v>
      </c>
    </row>
    <row r="19" spans="4:44" s="1" customFormat="1" ht="20.100000000000001" customHeight="1">
      <c r="I19" s="1" t="s">
        <v>1034</v>
      </c>
      <c r="J19" s="1" t="s">
        <v>1054</v>
      </c>
      <c r="L19" s="1" t="s">
        <v>1038</v>
      </c>
      <c r="M19" s="7" t="s">
        <v>1055</v>
      </c>
      <c r="P19" s="1" t="s">
        <v>1056</v>
      </c>
      <c r="Q19" s="1" t="s">
        <v>1057</v>
      </c>
      <c r="R19" s="7" t="s">
        <v>1058</v>
      </c>
      <c r="U19" s="1" t="s">
        <v>810</v>
      </c>
      <c r="V19" s="1" t="s">
        <v>3</v>
      </c>
      <c r="W19" s="7" t="s">
        <v>1059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810</v>
      </c>
      <c r="AE19" s="7" t="s">
        <v>1060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810</v>
      </c>
      <c r="AM19" s="7" t="s">
        <v>1061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1034</v>
      </c>
      <c r="J20" s="1" t="s">
        <v>1062</v>
      </c>
      <c r="L20" s="1" t="s">
        <v>1063</v>
      </c>
      <c r="M20" s="7" t="s">
        <v>1064</v>
      </c>
      <c r="Q20" s="1" t="s">
        <v>1065</v>
      </c>
      <c r="R20" s="7" t="s">
        <v>1066</v>
      </c>
      <c r="V20" s="1" t="s">
        <v>676</v>
      </c>
      <c r="W20" s="7" t="s">
        <v>1067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1034</v>
      </c>
      <c r="J21" s="1" t="s">
        <v>1070</v>
      </c>
      <c r="L21" s="1" t="s">
        <v>1071</v>
      </c>
      <c r="M21" s="7" t="s">
        <v>1072</v>
      </c>
      <c r="V21" s="1" t="s">
        <v>1073</v>
      </c>
      <c r="W21" s="44" t="s">
        <v>1074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1075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1076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1034</v>
      </c>
      <c r="J22" s="1" t="s">
        <v>1077</v>
      </c>
      <c r="L22" s="1" t="s">
        <v>1078</v>
      </c>
      <c r="M22" s="7" t="s">
        <v>1079</v>
      </c>
    </row>
    <row r="23" spans="4:44" s="1" customFormat="1" ht="20.100000000000001" customHeight="1">
      <c r="U23" s="1" t="s">
        <v>777</v>
      </c>
      <c r="V23" s="1" t="s">
        <v>773</v>
      </c>
      <c r="W23" s="7" t="s">
        <v>1080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777</v>
      </c>
      <c r="AE23" s="7" t="s">
        <v>1081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777</v>
      </c>
      <c r="AM23" s="7" t="s">
        <v>1082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1083</v>
      </c>
      <c r="J24" s="1" t="s">
        <v>1084</v>
      </c>
      <c r="L24" s="1" t="s">
        <v>1085</v>
      </c>
      <c r="M24" s="7" t="s">
        <v>1086</v>
      </c>
      <c r="Q24" s="1" t="s">
        <v>1087</v>
      </c>
      <c r="R24" s="7" t="s">
        <v>1088</v>
      </c>
      <c r="W24" s="7" t="s">
        <v>1089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1083</v>
      </c>
      <c r="J25" s="1" t="s">
        <v>1092</v>
      </c>
      <c r="L25" s="1" t="s">
        <v>1093</v>
      </c>
      <c r="M25" s="7" t="s">
        <v>1094</v>
      </c>
      <c r="Q25" s="1" t="s">
        <v>1095</v>
      </c>
      <c r="R25" s="7" t="s">
        <v>1096</v>
      </c>
      <c r="W25" s="44" t="s">
        <v>1097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1083</v>
      </c>
      <c r="J26" s="1" t="s">
        <v>1100</v>
      </c>
      <c r="L26" s="1" t="s">
        <v>1101</v>
      </c>
      <c r="M26" s="7" t="s">
        <v>1102</v>
      </c>
    </row>
    <row r="27" spans="4:44" s="1" customFormat="1" ht="20.100000000000001" customHeight="1">
      <c r="I27" s="1" t="s">
        <v>1083</v>
      </c>
      <c r="J27" s="1" t="s">
        <v>1103</v>
      </c>
      <c r="L27" s="1" t="s">
        <v>1104</v>
      </c>
      <c r="M27" s="7" t="s">
        <v>1105</v>
      </c>
      <c r="U27" s="1" t="s">
        <v>820</v>
      </c>
      <c r="W27" s="7" t="s">
        <v>1106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820</v>
      </c>
      <c r="AE27" s="7" t="s">
        <v>1107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820</v>
      </c>
      <c r="AM27" s="7" t="s">
        <v>1108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1112</v>
      </c>
      <c r="J29" s="1" t="s">
        <v>1113</v>
      </c>
      <c r="L29" s="1" t="s">
        <v>1114</v>
      </c>
      <c r="M29" s="7" t="s">
        <v>1115</v>
      </c>
      <c r="Q29" s="1" t="s">
        <v>1116</v>
      </c>
      <c r="R29" s="7" t="s">
        <v>1117</v>
      </c>
      <c r="W29" s="44" t="s">
        <v>1118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1120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1121</v>
      </c>
      <c r="I30" s="1" t="s">
        <v>1112</v>
      </c>
      <c r="J30" s="1" t="s">
        <v>1122</v>
      </c>
      <c r="L30" s="1" t="s">
        <v>1123</v>
      </c>
      <c r="M30" s="7" t="s">
        <v>1124</v>
      </c>
      <c r="Q30" s="1" t="s">
        <v>1125</v>
      </c>
      <c r="R30" s="7" t="s">
        <v>1126</v>
      </c>
    </row>
    <row r="31" spans="4:44" s="1" customFormat="1" ht="20.100000000000001" customHeight="1">
      <c r="G31" s="1" t="s">
        <v>1127</v>
      </c>
      <c r="I31" s="1" t="s">
        <v>1112</v>
      </c>
      <c r="J31" s="1" t="s">
        <v>1128</v>
      </c>
      <c r="L31" s="1" t="s">
        <v>1129</v>
      </c>
      <c r="M31" s="7" t="s">
        <v>1130</v>
      </c>
      <c r="U31" s="1" t="s">
        <v>803</v>
      </c>
      <c r="W31" s="7" t="s">
        <v>1131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803</v>
      </c>
      <c r="AE31" s="7" t="s">
        <v>1132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803</v>
      </c>
      <c r="AM31" s="7" t="s">
        <v>1133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1112</v>
      </c>
      <c r="J32" s="1" t="s">
        <v>1134</v>
      </c>
      <c r="L32" s="1" t="s">
        <v>1135</v>
      </c>
      <c r="M32" s="7" t="s">
        <v>1136</v>
      </c>
      <c r="W32" s="7" t="s">
        <v>1137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1143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1144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1145</v>
      </c>
      <c r="U36" s="1" t="s">
        <v>824</v>
      </c>
      <c r="W36" s="7" t="s">
        <v>1146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824</v>
      </c>
      <c r="AE36" s="7" t="s">
        <v>1147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824</v>
      </c>
      <c r="AM36" s="7" t="s">
        <v>1148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1152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1153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1154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1155</v>
      </c>
      <c r="D40" s="1" t="s">
        <v>1004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1156</v>
      </c>
      <c r="D41" s="1" t="s">
        <v>1157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893</v>
      </c>
      <c r="W41" s="7" t="s">
        <v>1158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893</v>
      </c>
      <c r="AE41" s="7" t="s">
        <v>1159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893</v>
      </c>
      <c r="AM41" s="7" t="s">
        <v>1160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1161</v>
      </c>
      <c r="D42" s="1" t="s">
        <v>1162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1166</v>
      </c>
      <c r="D43" s="1" t="s">
        <v>1167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1168</v>
      </c>
      <c r="W43" s="44" t="s">
        <v>1169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1170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1171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1172</v>
      </c>
      <c r="D44" s="1" t="s">
        <v>1173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1174</v>
      </c>
      <c r="D45" s="1" t="s">
        <v>1175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1176</v>
      </c>
      <c r="D46" s="1" t="s">
        <v>1177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1178</v>
      </c>
      <c r="D47" s="1" t="s">
        <v>1179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1180</v>
      </c>
      <c r="D50" s="1" t="s">
        <v>1181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1182</v>
      </c>
      <c r="D51" s="1" t="s">
        <v>1183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1184</v>
      </c>
      <c r="D52" s="1" t="s">
        <v>1185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1186</v>
      </c>
      <c r="D53" s="1" t="s">
        <v>1187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1188</v>
      </c>
      <c r="D54" s="1" t="s">
        <v>1189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1190</v>
      </c>
      <c r="D55" s="1" t="s">
        <v>1191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1192</v>
      </c>
      <c r="D56" s="1" t="s">
        <v>1193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1194</v>
      </c>
      <c r="D57" s="1" t="s">
        <v>1195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1196</v>
      </c>
      <c r="D59" s="1" t="s">
        <v>720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1197</v>
      </c>
      <c r="D60" s="1" t="s">
        <v>1198</v>
      </c>
      <c r="E60" s="1" t="str">
        <f t="shared" si="22"/>
        <v>效果:使用裂地击会附加2秒眩晕效果</v>
      </c>
      <c r="H60" s="1" t="s">
        <v>1167</v>
      </c>
    </row>
    <row r="61" spans="2:15" ht="20.100000000000001" customHeight="1">
      <c r="B61" s="41">
        <v>15310012</v>
      </c>
      <c r="C61" s="41" t="s">
        <v>1199</v>
      </c>
      <c r="D61" s="1" t="s">
        <v>1200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1201</v>
      </c>
      <c r="D62" s="13" t="s">
        <v>1202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1203</v>
      </c>
      <c r="D63" s="1" t="s">
        <v>1204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1205</v>
      </c>
      <c r="D64" s="1" t="s">
        <v>1206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1207</v>
      </c>
      <c r="D65" s="1" t="s">
        <v>1208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1209</v>
      </c>
      <c r="D66" s="1" t="s">
        <v>1210</v>
      </c>
      <c r="E66" s="1" t="str">
        <f t="shared" si="22"/>
        <v>效果:受到伤害有概率对目标造成1000点伤害</v>
      </c>
      <c r="H66" s="1"/>
      <c r="I66" s="1" t="s">
        <v>1211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1212</v>
      </c>
      <c r="D70" s="1" t="s">
        <v>1213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1214</v>
      </c>
      <c r="D71" s="1" t="s">
        <v>1215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1216</v>
      </c>
      <c r="D72" s="1" t="s">
        <v>1217</v>
      </c>
      <c r="E72" s="1" t="str">
        <f t="shared" si="22"/>
        <v>效果:回旋击+1</v>
      </c>
      <c r="F72" s="7" t="s">
        <v>1218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1219</v>
      </c>
      <c r="D73" s="1" t="s">
        <v>1220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1221</v>
      </c>
      <c r="D74" s="45" t="s">
        <v>1222</v>
      </c>
      <c r="E74" s="45" t="str">
        <f t="shared" si="22"/>
        <v>效果:光能灼烧+1</v>
      </c>
      <c r="F74" s="7" t="s">
        <v>1218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1223</v>
      </c>
      <c r="D75" s="45" t="s">
        <v>1224</v>
      </c>
      <c r="E75" s="45" t="str">
        <f t="shared" si="22"/>
        <v>效果:受到伤害有概率出发抵抗状态,抵抗造成的异常状态,持续5秒</v>
      </c>
      <c r="F75" s="7" t="s">
        <v>1225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1226</v>
      </c>
      <c r="D76" s="1" t="s">
        <v>1227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1228</v>
      </c>
      <c r="D77" s="1" t="s">
        <v>1229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1208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1230</v>
      </c>
      <c r="D79" s="1" t="s">
        <v>1231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1232</v>
      </c>
      <c r="D80" s="1" t="s">
        <v>1233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1234</v>
      </c>
      <c r="D81" s="1" t="s">
        <v>1235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1236</v>
      </c>
      <c r="D82" s="1" t="s">
        <v>1237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1238</v>
      </c>
      <c r="D83" s="1" t="s">
        <v>1239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1240</v>
      </c>
      <c r="D84" s="1" t="s">
        <v>1241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1242</v>
      </c>
      <c r="D85" s="1" t="s">
        <v>1243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1244</v>
      </c>
      <c r="D86" s="1" t="s">
        <v>1245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1246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1247</v>
      </c>
      <c r="O88" s="1" t="str">
        <f>"技能:"&amp;N88&amp;" 提升1级"</f>
        <v>技能:元素烈焰 提升1级</v>
      </c>
      <c r="P88" s="1">
        <v>61022101</v>
      </c>
      <c r="Q88" s="1" t="s">
        <v>1248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1002</v>
      </c>
      <c r="C89" s="1" t="s">
        <v>1249</v>
      </c>
      <c r="D89" s="1" t="s">
        <v>1250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1251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1252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1253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1010</v>
      </c>
      <c r="C90" s="1" t="s">
        <v>1254</v>
      </c>
      <c r="D90" s="1" t="s">
        <v>1255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1256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1257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1258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1015</v>
      </c>
      <c r="C91" s="1" t="s">
        <v>1259</v>
      </c>
      <c r="D91" s="1" t="s">
        <v>1260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1261</v>
      </c>
      <c r="L91" s="1" t="str">
        <f t="shared" si="24"/>
        <v>技能:裂波击 提升1级</v>
      </c>
      <c r="M91" s="1">
        <v>61021401</v>
      </c>
      <c r="N91" s="1" t="s">
        <v>1262</v>
      </c>
      <c r="O91" s="1" t="str">
        <f t="shared" si="25"/>
        <v>技能:元素引力波 提升1级</v>
      </c>
      <c r="P91" s="1">
        <v>61022401</v>
      </c>
      <c r="Q91" s="1" t="s">
        <v>1263</v>
      </c>
      <c r="R91" s="1" t="str">
        <f t="shared" si="26"/>
        <v>技能:光之击 提升1级</v>
      </c>
      <c r="S91" s="1">
        <v>61023401</v>
      </c>
      <c r="T91" s="1" t="s">
        <v>1264</v>
      </c>
      <c r="U91" s="1" t="str">
        <f t="shared" si="27"/>
        <v>技能:能量之地 提升1级</v>
      </c>
      <c r="W91" s="1">
        <v>62012101</v>
      </c>
      <c r="X91" s="1" t="s">
        <v>1265</v>
      </c>
      <c r="Y91" s="1" t="str">
        <f t="shared" si="28"/>
        <v>技能:光能灼烧 提升1级</v>
      </c>
      <c r="Z91" s="1">
        <v>62021401</v>
      </c>
      <c r="AA91" s="1" t="s">
        <v>1266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1022</v>
      </c>
      <c r="C92" s="1" t="s">
        <v>1259</v>
      </c>
      <c r="D92" s="1" t="s">
        <v>1267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1121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1268</v>
      </c>
      <c r="B93" s="1" t="s">
        <v>1029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1031</v>
      </c>
      <c r="C94" s="1" t="s">
        <v>1254</v>
      </c>
      <c r="D94" s="46" t="s">
        <v>1270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1036</v>
      </c>
      <c r="C95" s="1" t="s">
        <v>1254</v>
      </c>
      <c r="D95" s="46" t="s">
        <v>1271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1272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1273</v>
      </c>
    </row>
    <row r="96" spans="1:34" ht="20.100000000000001" customHeight="1">
      <c r="B96" s="46" t="s">
        <v>1040</v>
      </c>
      <c r="C96" s="1" t="s">
        <v>1254</v>
      </c>
      <c r="D96" s="46" t="s">
        <v>1274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1208</v>
      </c>
      <c r="P96" s="1">
        <f>LOOKUP(Q96,[2]ItemProto!$C$851:$C$1330,[2]ItemProto!$S$851:$S$1330)</f>
        <v>69000002</v>
      </c>
      <c r="Q96" s="1">
        <v>14100111</v>
      </c>
      <c r="R96" s="1" t="s">
        <v>210</v>
      </c>
      <c r="S96" s="3" t="s">
        <v>1275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1276</v>
      </c>
      <c r="Y96" s="3" t="s">
        <v>1175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223</v>
      </c>
      <c r="AE96" s="3" t="s">
        <v>1185</v>
      </c>
      <c r="AF96" s="3"/>
    </row>
    <row r="97" spans="2:32" ht="20.100000000000001" customHeight="1">
      <c r="B97" s="46" t="s">
        <v>1045</v>
      </c>
      <c r="C97" s="1" t="s">
        <v>1259</v>
      </c>
      <c r="D97" s="46" t="s">
        <v>1277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1272</v>
      </c>
      <c r="K97" s="1">
        <v>14</v>
      </c>
      <c r="L97" s="1" t="str">
        <f t="shared" ref="L97:L105" si="33">"传承"&amp;LEFT(M97,2)</f>
        <v>传承物防</v>
      </c>
      <c r="M97" s="1" t="s">
        <v>1278</v>
      </c>
      <c r="N97" s="5"/>
      <c r="P97" s="1">
        <f>LOOKUP(Q97,[2]ItemProto!$C$851:$C$1330,[2]ItemProto!$S$851:$S$1330)</f>
        <v>0</v>
      </c>
      <c r="Q97" s="1">
        <v>15210112</v>
      </c>
      <c r="R97" s="1" t="s">
        <v>1279</v>
      </c>
      <c r="S97" s="3" t="s">
        <v>1280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1281</v>
      </c>
      <c r="Y97" s="3" t="s">
        <v>1177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223</v>
      </c>
      <c r="AE97" s="3" t="s">
        <v>1198</v>
      </c>
      <c r="AF97" s="3"/>
    </row>
    <row r="98" spans="2:32" ht="20.100000000000001" customHeight="1">
      <c r="B98" s="46" t="s">
        <v>1048</v>
      </c>
      <c r="C98" s="1" t="s">
        <v>1249</v>
      </c>
      <c r="D98" s="46" t="s">
        <v>1282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1283</v>
      </c>
      <c r="N98" s="5"/>
      <c r="P98" s="1" t="e">
        <f>LOOKUP(Q98,[2]ItemProto!$C$851:$C$1330,[2]ItemProto!$S$851:$S$1330)</f>
        <v>#N/A</v>
      </c>
      <c r="R98" s="1" t="s">
        <v>1284</v>
      </c>
      <c r="S98" s="3" t="s">
        <v>1285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1286</v>
      </c>
      <c r="Y98" s="3" t="s">
        <v>1287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223</v>
      </c>
      <c r="AE98" s="3" t="s">
        <v>1200</v>
      </c>
      <c r="AF98" s="3"/>
    </row>
    <row r="99" spans="2:32" ht="20.100000000000001" customHeight="1">
      <c r="B99" s="1" t="s">
        <v>1050</v>
      </c>
      <c r="C99" s="1" t="s">
        <v>1249</v>
      </c>
      <c r="D99" s="1" t="s">
        <v>1243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1288</v>
      </c>
      <c r="N99" s="5"/>
      <c r="P99" s="1">
        <f>LOOKUP(Q99,[2]ItemProto!$C$851:$C$1330,[2]ItemProto!$S$851:$S$1330)</f>
        <v>0</v>
      </c>
      <c r="Q99" s="1">
        <v>15211011</v>
      </c>
      <c r="R99" s="1" t="s">
        <v>1289</v>
      </c>
      <c r="S99" s="3" t="s">
        <v>1237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1290</v>
      </c>
      <c r="Y99" s="3" t="s">
        <v>1224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223</v>
      </c>
      <c r="AE99" s="3" t="s">
        <v>1215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1291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272</v>
      </c>
      <c r="S100" s="3" t="s">
        <v>1292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1293</v>
      </c>
      <c r="Y100" s="3" t="s">
        <v>1241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223</v>
      </c>
      <c r="AE100" s="3" t="s">
        <v>1233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1294</v>
      </c>
      <c r="N101" s="5"/>
      <c r="P101" s="1"/>
      <c r="Q101" s="3"/>
      <c r="R101" s="1" t="s">
        <v>1295</v>
      </c>
      <c r="S101" s="3" t="s">
        <v>1296</v>
      </c>
      <c r="U101" s="3"/>
      <c r="V101" s="3"/>
      <c r="W101" s="3"/>
      <c r="X101" s="1" t="s">
        <v>1297</v>
      </c>
      <c r="Y101" s="7" t="s">
        <v>1298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223</v>
      </c>
      <c r="AE101" s="3" t="s">
        <v>1235</v>
      </c>
      <c r="AF101" s="3"/>
    </row>
    <row r="102" spans="2:32" ht="20.100000000000001" customHeight="1">
      <c r="B102" s="1" t="s">
        <v>1002</v>
      </c>
      <c r="C102" s="1"/>
      <c r="D102" s="1" t="s">
        <v>1250</v>
      </c>
      <c r="H102" s="5"/>
      <c r="I102" s="5"/>
      <c r="K102" s="5"/>
      <c r="L102" s="1" t="str">
        <f t="shared" si="33"/>
        <v>传承抗暴</v>
      </c>
      <c r="M102" s="1" t="s">
        <v>1299</v>
      </c>
      <c r="N102" s="5"/>
      <c r="Q102" s="3"/>
      <c r="R102" s="1" t="s">
        <v>1300</v>
      </c>
      <c r="S102" s="3" t="s">
        <v>1301</v>
      </c>
      <c r="X102" s="1" t="s">
        <v>1302</v>
      </c>
      <c r="Y102" s="7" t="s">
        <v>1303</v>
      </c>
      <c r="AC102" s="3"/>
      <c r="AD102" s="1"/>
      <c r="AE102" s="3"/>
      <c r="AF102" s="3"/>
    </row>
    <row r="103" spans="2:32" ht="20.100000000000001" customHeight="1">
      <c r="B103" s="1" t="s">
        <v>1010</v>
      </c>
      <c r="C103" s="1"/>
      <c r="D103" s="1" t="s">
        <v>1255</v>
      </c>
      <c r="H103" s="5"/>
      <c r="I103" s="5"/>
      <c r="K103" s="5"/>
      <c r="L103" s="1" t="str">
        <f t="shared" si="33"/>
        <v>传承闪避</v>
      </c>
      <c r="M103" s="1" t="s">
        <v>1304</v>
      </c>
      <c r="N103" s="5"/>
      <c r="R103" s="1" t="s">
        <v>1305</v>
      </c>
      <c r="S103" s="3" t="s">
        <v>1306</v>
      </c>
      <c r="X103" s="1" t="s">
        <v>246</v>
      </c>
      <c r="Y103" t="s">
        <v>1307</v>
      </c>
      <c r="AC103" s="3"/>
      <c r="AD103" s="1"/>
      <c r="AE103" s="3"/>
      <c r="AF103" s="3"/>
    </row>
    <row r="104" spans="2:32" ht="20.100000000000001" customHeight="1">
      <c r="B104" s="46" t="s">
        <v>1031</v>
      </c>
      <c r="C104" s="46"/>
      <c r="D104" s="46" t="s">
        <v>1270</v>
      </c>
      <c r="H104" s="5"/>
      <c r="I104" s="5"/>
      <c r="K104" s="5"/>
      <c r="L104" s="1" t="str">
        <f t="shared" si="33"/>
        <v>传承技能</v>
      </c>
      <c r="M104" s="1" t="s">
        <v>1308</v>
      </c>
      <c r="N104" s="5"/>
      <c r="R104" s="1" t="s">
        <v>1289</v>
      </c>
      <c r="S104" s="7" t="s">
        <v>1004</v>
      </c>
      <c r="X104" s="1" t="s">
        <v>1309</v>
      </c>
      <c r="Y104" t="s">
        <v>1310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1036</v>
      </c>
      <c r="C105" s="46"/>
      <c r="D105" s="46" t="s">
        <v>1271</v>
      </c>
      <c r="H105" s="5"/>
      <c r="I105" s="5"/>
      <c r="K105" s="5"/>
      <c r="L105" s="1" t="str">
        <f t="shared" si="33"/>
        <v>传承重击</v>
      </c>
      <c r="M105" s="1" t="s">
        <v>1311</v>
      </c>
      <c r="N105" s="5"/>
      <c r="R105" s="1" t="s">
        <v>1312</v>
      </c>
      <c r="S105" s="7" t="s">
        <v>1313</v>
      </c>
      <c r="X105" s="1" t="s">
        <v>1314</v>
      </c>
      <c r="Y105" s="7" t="s">
        <v>1315</v>
      </c>
      <c r="AB105" s="3">
        <f>LOOKUP(AC105,[2]ItemProto!$C$851:$C$1330,[2]ItemProto!$S$851:$S$1330)</f>
        <v>0</v>
      </c>
      <c r="AC105" s="1">
        <v>15210111</v>
      </c>
      <c r="AD105" s="1" t="s">
        <v>223</v>
      </c>
      <c r="AE105" s="3" t="s">
        <v>1187</v>
      </c>
      <c r="AF105" s="3"/>
    </row>
    <row r="106" spans="2:32" ht="20.100000000000001" customHeight="1">
      <c r="B106" s="46" t="s">
        <v>1040</v>
      </c>
      <c r="C106" s="46"/>
      <c r="D106" s="46" t="s">
        <v>1274</v>
      </c>
      <c r="H106" s="5"/>
      <c r="I106" s="5"/>
      <c r="K106" s="5"/>
      <c r="L106" s="1" t="str">
        <f t="shared" ref="L106:L109" si="34">"传承武器"</f>
        <v>传承武器</v>
      </c>
      <c r="M106" s="1" t="s">
        <v>1316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223</v>
      </c>
      <c r="AE106" s="3" t="s">
        <v>1204</v>
      </c>
      <c r="AF106" s="3"/>
    </row>
    <row r="107" spans="2:32" ht="20.100000000000001" customHeight="1">
      <c r="B107" s="46" t="s">
        <v>1045</v>
      </c>
      <c r="C107" s="46"/>
      <c r="D107" s="46" t="s">
        <v>1277</v>
      </c>
      <c r="H107" s="5"/>
      <c r="I107" s="5"/>
      <c r="K107" s="5"/>
      <c r="L107" s="1" t="str">
        <f t="shared" si="34"/>
        <v>传承武器</v>
      </c>
      <c r="M107" s="1" t="s">
        <v>1317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223</v>
      </c>
      <c r="AE107" s="3" t="s">
        <v>1220</v>
      </c>
      <c r="AF107" s="3"/>
    </row>
    <row r="108" spans="2:32" ht="20.100000000000001" customHeight="1">
      <c r="B108" s="46" t="s">
        <v>1048</v>
      </c>
      <c r="C108" s="46"/>
      <c r="D108" s="46" t="s">
        <v>1282</v>
      </c>
      <c r="E108" s="1" t="s">
        <v>1318</v>
      </c>
      <c r="H108" s="5"/>
      <c r="I108" s="5"/>
      <c r="J108" s="5"/>
      <c r="K108" s="48"/>
      <c r="L108" s="1" t="str">
        <f t="shared" si="34"/>
        <v>传承武器</v>
      </c>
      <c r="M108" s="1" t="s">
        <v>1319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223</v>
      </c>
      <c r="AE108" s="3" t="s">
        <v>1239</v>
      </c>
      <c r="AF108" s="3"/>
    </row>
    <row r="109" spans="2:32" ht="20.100000000000001" customHeight="1">
      <c r="B109" s="1" t="s">
        <v>1022</v>
      </c>
      <c r="C109" s="1"/>
      <c r="E109" s="1" t="s">
        <v>1175</v>
      </c>
      <c r="H109" s="5"/>
      <c r="I109" s="5"/>
      <c r="J109" s="5"/>
      <c r="K109" s="5"/>
      <c r="L109" s="1" t="str">
        <f t="shared" si="34"/>
        <v>传承武器</v>
      </c>
      <c r="M109" s="1" t="s">
        <v>1320</v>
      </c>
      <c r="N109" s="5"/>
      <c r="AC109" s="1"/>
      <c r="AD109" s="1" t="s">
        <v>223</v>
      </c>
      <c r="AE109" s="3" t="s">
        <v>1321</v>
      </c>
      <c r="AF109" s="3"/>
    </row>
    <row r="110" spans="2:32" ht="20.100000000000001" customHeight="1">
      <c r="E110" s="1" t="s">
        <v>1177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1322</v>
      </c>
      <c r="AF110" s="3"/>
    </row>
    <row r="111" spans="2:32" ht="20.100000000000001" customHeight="1">
      <c r="E111" s="1" t="s">
        <v>1323</v>
      </c>
      <c r="Q111" s="1" t="s">
        <v>1324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1325</v>
      </c>
      <c r="R112" s="3" t="s">
        <v>1326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1327</v>
      </c>
      <c r="R113" s="3" t="s">
        <v>1328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1329</v>
      </c>
      <c r="R114" s="3" t="s">
        <v>698</v>
      </c>
      <c r="AC114" s="1"/>
    </row>
    <row r="115" spans="1:32" ht="20.100000000000001" customHeight="1">
      <c r="Q115" s="1" t="s">
        <v>1330</v>
      </c>
      <c r="R115" s="3" t="s">
        <v>1331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1332</v>
      </c>
      <c r="R116" s="3" t="s">
        <v>701</v>
      </c>
      <c r="AC116" s="1"/>
    </row>
    <row r="117" spans="1:32" s="3" customFormat="1" ht="20.100000000000001" customHeight="1">
      <c r="C117" s="1"/>
      <c r="I117" s="1"/>
      <c r="J117" s="1"/>
      <c r="Q117" s="1" t="s">
        <v>1333</v>
      </c>
      <c r="R117" s="3" t="s">
        <v>1191</v>
      </c>
      <c r="X117" s="3" t="s">
        <v>1334</v>
      </c>
      <c r="Y117"/>
      <c r="Z117"/>
      <c r="AA117"/>
    </row>
    <row r="118" spans="1:32" s="3" customFormat="1" ht="20.100000000000001" customHeight="1">
      <c r="A118" s="1" t="s">
        <v>1335</v>
      </c>
      <c r="B118" s="3" t="s">
        <v>329</v>
      </c>
      <c r="C118" s="1" t="s">
        <v>1336</v>
      </c>
      <c r="D118" s="1" t="s">
        <v>1337</v>
      </c>
      <c r="E118" s="1" t="s">
        <v>1338</v>
      </c>
      <c r="F118" s="3" t="s">
        <v>1339</v>
      </c>
      <c r="I118" s="1"/>
      <c r="J118" s="1"/>
      <c r="Q118" s="1" t="s">
        <v>751</v>
      </c>
      <c r="R118" s="3" t="s">
        <v>720</v>
      </c>
    </row>
    <row r="119" spans="1:32" s="3" customFormat="1" ht="20.100000000000001" customHeight="1">
      <c r="B119" s="3" t="s">
        <v>1340</v>
      </c>
      <c r="C119" s="1" t="s">
        <v>1341</v>
      </c>
      <c r="D119" s="1" t="s">
        <v>1342</v>
      </c>
      <c r="E119" s="1" t="s">
        <v>1343</v>
      </c>
      <c r="F119" s="3" t="s">
        <v>1344</v>
      </c>
    </row>
    <row r="120" spans="1:32" s="3" customFormat="1" ht="20.100000000000001" customHeight="1">
      <c r="B120" s="3" t="s">
        <v>1345</v>
      </c>
      <c r="C120" s="1" t="s">
        <v>1346</v>
      </c>
      <c r="D120" s="1" t="s">
        <v>1347</v>
      </c>
      <c r="E120" s="1" t="s">
        <v>1348</v>
      </c>
    </row>
    <row r="121" spans="1:32" s="3" customFormat="1" ht="20.100000000000001" customHeight="1">
      <c r="B121" s="3" t="s">
        <v>1349</v>
      </c>
      <c r="C121" s="1" t="s">
        <v>1350</v>
      </c>
      <c r="D121" s="1" t="s">
        <v>1351</v>
      </c>
      <c r="E121" s="3" t="s">
        <v>1352</v>
      </c>
      <c r="G121" s="3" t="s">
        <v>1353</v>
      </c>
    </row>
    <row r="122" spans="1:32" s="3" customFormat="1" ht="20.100000000000001" customHeight="1">
      <c r="B122" s="3" t="s">
        <v>1354</v>
      </c>
      <c r="C122" s="1" t="s">
        <v>1355</v>
      </c>
      <c r="D122" s="1" t="s">
        <v>1356</v>
      </c>
      <c r="E122" s="3" t="s">
        <v>1357</v>
      </c>
    </row>
    <row r="123" spans="1:32" s="3" customFormat="1" ht="20.100000000000001" customHeight="1">
      <c r="B123" s="3" t="s">
        <v>1358</v>
      </c>
      <c r="C123" s="1" t="s">
        <v>1346</v>
      </c>
      <c r="D123" s="1" t="s">
        <v>1359</v>
      </c>
      <c r="E123" s="3" t="s">
        <v>1360</v>
      </c>
      <c r="G123" s="3" t="s">
        <v>432</v>
      </c>
    </row>
    <row r="124" spans="1:32" s="3" customFormat="1" ht="20.100000000000001" customHeight="1">
      <c r="C124" s="1"/>
      <c r="D124" s="1" t="s">
        <v>1361</v>
      </c>
      <c r="G124" s="3" t="s">
        <v>1362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1363</v>
      </c>
    </row>
    <row r="127" spans="1:32" s="3" customFormat="1" ht="20.100000000000001" customHeight="1">
      <c r="B127" s="47" t="s">
        <v>1364</v>
      </c>
      <c r="C127" s="45" t="s">
        <v>1365</v>
      </c>
      <c r="D127" s="47" t="s">
        <v>1366</v>
      </c>
      <c r="G127" s="3" t="s">
        <v>464</v>
      </c>
    </row>
    <row r="128" spans="1:32" s="3" customFormat="1" ht="20.100000000000001" customHeight="1">
      <c r="B128" s="47" t="s">
        <v>1367</v>
      </c>
      <c r="C128" s="45" t="s">
        <v>1368</v>
      </c>
      <c r="D128" s="47" t="s">
        <v>1369</v>
      </c>
      <c r="G128" s="3" t="s">
        <v>468</v>
      </c>
    </row>
    <row r="129" spans="2:7" s="3" customFormat="1" ht="20.100000000000001" customHeight="1">
      <c r="B129" s="47" t="s">
        <v>1370</v>
      </c>
      <c r="C129" s="45" t="s">
        <v>1371</v>
      </c>
      <c r="D129" s="47" t="s">
        <v>1372</v>
      </c>
      <c r="G129" s="3" t="s">
        <v>1373</v>
      </c>
    </row>
    <row r="130" spans="2:7" s="3" customFormat="1" ht="20.100000000000001" customHeight="1">
      <c r="B130" s="47" t="s">
        <v>1374</v>
      </c>
      <c r="C130" s="45" t="s">
        <v>1375</v>
      </c>
      <c r="D130" s="47" t="s">
        <v>1376</v>
      </c>
      <c r="G130" s="3" t="s">
        <v>1377</v>
      </c>
    </row>
    <row r="131" spans="2:7" s="3" customFormat="1" ht="20.100000000000001" customHeight="1">
      <c r="B131" s="47" t="s">
        <v>1378</v>
      </c>
      <c r="C131" s="45" t="s">
        <v>1379</v>
      </c>
      <c r="D131" s="47" t="s">
        <v>1380</v>
      </c>
      <c r="G131" s="3" t="s">
        <v>1381</v>
      </c>
    </row>
    <row r="132" spans="2:7" s="3" customFormat="1" ht="20.100000000000001" customHeight="1">
      <c r="B132" s="47" t="s">
        <v>1382</v>
      </c>
      <c r="C132" s="45" t="s">
        <v>1383</v>
      </c>
      <c r="D132" s="47" t="s">
        <v>1384</v>
      </c>
      <c r="G132" s="3" t="s">
        <v>485</v>
      </c>
    </row>
    <row r="133" spans="2:7" s="3" customFormat="1" ht="20.100000000000001" customHeight="1">
      <c r="B133" s="47" t="s">
        <v>1385</v>
      </c>
      <c r="C133" s="45" t="s">
        <v>1386</v>
      </c>
      <c r="D133" s="47" t="s">
        <v>1387</v>
      </c>
      <c r="G133" s="3" t="s">
        <v>1388</v>
      </c>
    </row>
    <row r="134" spans="2:7" s="3" customFormat="1" ht="20.100000000000001" customHeight="1">
      <c r="B134" s="47" t="s">
        <v>1389</v>
      </c>
      <c r="C134" s="45" t="s">
        <v>1390</v>
      </c>
      <c r="D134" s="47" t="s">
        <v>1391</v>
      </c>
    </row>
    <row r="135" spans="2:7" s="3" customFormat="1" ht="20.100000000000001" customHeight="1">
      <c r="B135" s="47" t="s">
        <v>1392</v>
      </c>
      <c r="C135" s="45" t="s">
        <v>1393</v>
      </c>
      <c r="D135" s="47" t="s">
        <v>1394</v>
      </c>
    </row>
    <row r="136" spans="2:7" s="3" customFormat="1" ht="20.100000000000001" customHeight="1">
      <c r="B136" s="47" t="s">
        <v>1395</v>
      </c>
      <c r="C136" s="45" t="s">
        <v>1396</v>
      </c>
      <c r="D136" s="47" t="s">
        <v>1397</v>
      </c>
    </row>
    <row r="137" spans="2:7" s="3" customFormat="1" ht="20.100000000000001" customHeight="1">
      <c r="B137" s="47" t="s">
        <v>1398</v>
      </c>
      <c r="C137" s="45" t="s">
        <v>1399</v>
      </c>
      <c r="D137" s="47" t="s">
        <v>1400</v>
      </c>
    </row>
    <row r="138" spans="2:7" ht="20.100000000000001" customHeight="1">
      <c r="B138" s="47" t="s">
        <v>1401</v>
      </c>
      <c r="C138" s="45" t="s">
        <v>1402</v>
      </c>
      <c r="D138" s="47" t="s">
        <v>1403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1404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1405</v>
      </c>
    </row>
    <row r="169" spans="2:11" s="1" customFormat="1" ht="20.100000000000001" customHeight="1">
      <c r="B169" s="49" t="s">
        <v>1406</v>
      </c>
      <c r="C169" s="1">
        <v>10000</v>
      </c>
      <c r="E169" s="1" t="s">
        <v>746</v>
      </c>
    </row>
    <row r="170" spans="2:11" s="1" customFormat="1" ht="20.100000000000001" customHeight="1">
      <c r="B170" s="49" t="s">
        <v>1407</v>
      </c>
      <c r="C170" s="1">
        <v>20000</v>
      </c>
      <c r="E170" s="1" t="s">
        <v>748</v>
      </c>
      <c r="H170" s="1" t="s">
        <v>748</v>
      </c>
    </row>
    <row r="171" spans="2:11" s="1" customFormat="1" ht="20.100000000000001" customHeight="1">
      <c r="B171" s="49" t="s">
        <v>1408</v>
      </c>
      <c r="E171" s="1" t="s">
        <v>754</v>
      </c>
      <c r="H171" s="1" t="s">
        <v>754</v>
      </c>
    </row>
    <row r="172" spans="2:11" s="1" customFormat="1" ht="20.100000000000001" customHeight="1">
      <c r="B172" s="49" t="s">
        <v>1409</v>
      </c>
      <c r="E172" s="1" t="s">
        <v>751</v>
      </c>
      <c r="H172" s="1" t="s">
        <v>751</v>
      </c>
    </row>
    <row r="173" spans="2:11" s="1" customFormat="1" ht="20.100000000000001" customHeight="1">
      <c r="B173" s="49" t="s">
        <v>1410</v>
      </c>
      <c r="E173" s="1" t="s">
        <v>752</v>
      </c>
      <c r="H173" s="1" t="s">
        <v>752</v>
      </c>
    </row>
    <row r="174" spans="2:11" s="1" customFormat="1" ht="20.100000000000001" customHeight="1">
      <c r="B174" s="49" t="s">
        <v>1411</v>
      </c>
    </row>
    <row r="175" spans="2:11" s="1" customFormat="1" ht="20.100000000000001" customHeight="1">
      <c r="B175" s="49" t="s">
        <v>1412</v>
      </c>
    </row>
    <row r="176" spans="2:11" s="1" customFormat="1" ht="20.100000000000001" customHeight="1">
      <c r="B176" s="49" t="s">
        <v>1413</v>
      </c>
      <c r="H176" s="1" t="s">
        <v>746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1414</v>
      </c>
      <c r="H177" s="1" t="s">
        <v>748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1415</v>
      </c>
      <c r="H178" s="1" t="s">
        <v>754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1416</v>
      </c>
      <c r="H179" s="1" t="s">
        <v>751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1417</v>
      </c>
      <c r="H180" s="1" t="s">
        <v>752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748</v>
      </c>
      <c r="K183" s="1">
        <v>10</v>
      </c>
      <c r="L183" s="1">
        <f>K183*17</f>
        <v>170</v>
      </c>
      <c r="M183" s="1">
        <f>L183/10</f>
        <v>17</v>
      </c>
      <c r="O183" s="102" t="s">
        <v>1418</v>
      </c>
    </row>
    <row r="184" spans="2:17" s="1" customFormat="1" ht="20.100000000000001" customHeight="1">
      <c r="B184" s="50" t="s">
        <v>1419</v>
      </c>
      <c r="C184" s="50" t="s">
        <v>1420</v>
      </c>
      <c r="D184" s="1" t="str">
        <f>B184&amp;"·"&amp;C184</f>
        <v>子鼠·破晓</v>
      </c>
      <c r="E184" s="1" t="s">
        <v>746</v>
      </c>
      <c r="F184" s="32">
        <v>105101</v>
      </c>
      <c r="H184" s="1" t="s">
        <v>751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1421</v>
      </c>
      <c r="Q184" s="32" t="s">
        <v>746</v>
      </c>
    </row>
    <row r="185" spans="2:17" s="1" customFormat="1" ht="20.100000000000001" customHeight="1">
      <c r="B185" s="50" t="s">
        <v>1422</v>
      </c>
      <c r="C185" s="50" t="s">
        <v>1423</v>
      </c>
      <c r="D185" s="1" t="str">
        <f t="shared" ref="D185:D195" si="38">B185&amp;"·"&amp;C185</f>
        <v>丑牛·破风</v>
      </c>
      <c r="E185" s="1" t="s">
        <v>754</v>
      </c>
      <c r="F185" s="32">
        <v>105501</v>
      </c>
      <c r="H185" s="1" t="s">
        <v>752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1424</v>
      </c>
      <c r="Q185" s="32" t="s">
        <v>748</v>
      </c>
    </row>
    <row r="186" spans="2:17" s="1" customFormat="1" ht="20.100000000000001" customHeight="1">
      <c r="B186" s="50" t="s">
        <v>1425</v>
      </c>
      <c r="C186" s="50" t="s">
        <v>1426</v>
      </c>
      <c r="D186" s="1" t="str">
        <f t="shared" si="38"/>
        <v>寅虎·破军</v>
      </c>
      <c r="E186" s="1" t="s">
        <v>748</v>
      </c>
      <c r="F186" s="32">
        <v>105301</v>
      </c>
      <c r="Q186" s="32" t="s">
        <v>754</v>
      </c>
    </row>
    <row r="187" spans="2:17" s="1" customFormat="1" ht="20.100000000000001" customHeight="1">
      <c r="B187" s="50" t="s">
        <v>1427</v>
      </c>
      <c r="C187" s="49" t="s">
        <v>1428</v>
      </c>
      <c r="D187" s="1" t="str">
        <f t="shared" si="38"/>
        <v>卯兔·洪流</v>
      </c>
      <c r="E187" s="1" t="s">
        <v>751</v>
      </c>
      <c r="F187" s="32">
        <v>105201</v>
      </c>
      <c r="L187" s="1">
        <f>SUM(L183:L185)</f>
        <v>765</v>
      </c>
      <c r="Q187" s="32" t="s">
        <v>752</v>
      </c>
    </row>
    <row r="188" spans="2:17" s="1" customFormat="1" ht="20.100000000000001" customHeight="1">
      <c r="B188" s="50" t="s">
        <v>1429</v>
      </c>
      <c r="C188" s="49" t="s">
        <v>1430</v>
      </c>
      <c r="D188" s="1" t="str">
        <f t="shared" si="38"/>
        <v>辰龙·挽歌</v>
      </c>
      <c r="E188" s="1" t="s">
        <v>1431</v>
      </c>
      <c r="F188" s="32">
        <v>105501</v>
      </c>
      <c r="G188" s="32">
        <v>105401</v>
      </c>
      <c r="H188" s="1" t="s">
        <v>1432</v>
      </c>
      <c r="J188" s="1" t="str">
        <f>F188&amp;","&amp;G188</f>
        <v>105501,105401</v>
      </c>
      <c r="Q188" s="32" t="s">
        <v>751</v>
      </c>
    </row>
    <row r="189" spans="2:17" s="1" customFormat="1" ht="20.100000000000001" customHeight="1">
      <c r="B189" s="50" t="s">
        <v>1433</v>
      </c>
      <c r="C189" s="50" t="s">
        <v>1434</v>
      </c>
      <c r="D189" s="1" t="str">
        <f t="shared" si="38"/>
        <v>巳蛇·逐风</v>
      </c>
      <c r="E189" s="1" t="s">
        <v>1435</v>
      </c>
      <c r="F189" s="32">
        <v>105301</v>
      </c>
      <c r="G189" s="32">
        <v>105201</v>
      </c>
      <c r="H189" s="1" t="s">
        <v>1431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1436</v>
      </c>
      <c r="C190" s="50" t="s">
        <v>1437</v>
      </c>
      <c r="D190" s="1" t="str">
        <f t="shared" si="38"/>
        <v>午马·利刃</v>
      </c>
      <c r="E190" s="1" t="s">
        <v>1438</v>
      </c>
      <c r="F190" s="32">
        <v>105101</v>
      </c>
      <c r="G190" s="32">
        <v>105401</v>
      </c>
      <c r="H190" s="1" t="s">
        <v>1439</v>
      </c>
      <c r="J190" s="1" t="str">
        <f t="shared" si="39"/>
        <v>105101,105401</v>
      </c>
    </row>
    <row r="191" spans="2:17" s="1" customFormat="1" ht="20.100000000000001" customHeight="1">
      <c r="B191" s="50" t="s">
        <v>1440</v>
      </c>
      <c r="C191" s="50" t="s">
        <v>1441</v>
      </c>
      <c r="D191" s="1" t="str">
        <f t="shared" si="38"/>
        <v>未羊·战魂</v>
      </c>
      <c r="E191" s="1" t="s">
        <v>1442</v>
      </c>
      <c r="F191" s="32">
        <v>105501</v>
      </c>
      <c r="G191" s="32">
        <v>105201</v>
      </c>
      <c r="H191" s="1" t="s">
        <v>748</v>
      </c>
      <c r="J191" s="1" t="str">
        <f t="shared" si="39"/>
        <v>105501,105201</v>
      </c>
    </row>
    <row r="192" spans="2:17" s="1" customFormat="1" ht="20.100000000000001" customHeight="1">
      <c r="B192" s="50" t="s">
        <v>1443</v>
      </c>
      <c r="C192" s="50" t="s">
        <v>1444</v>
      </c>
      <c r="D192" s="1" t="str">
        <f t="shared" si="38"/>
        <v>申猴·清风</v>
      </c>
      <c r="E192" s="1" t="s">
        <v>752</v>
      </c>
      <c r="F192" s="32">
        <v>105401</v>
      </c>
      <c r="H192" s="1" t="s">
        <v>1445</v>
      </c>
    </row>
    <row r="193" spans="2:10" s="1" customFormat="1" ht="20.100000000000001" customHeight="1">
      <c r="B193" s="50" t="s">
        <v>1446</v>
      </c>
      <c r="C193" s="50" t="s">
        <v>1447</v>
      </c>
      <c r="D193" s="1" t="str">
        <f t="shared" si="38"/>
        <v>酉鸡·天刺</v>
      </c>
      <c r="E193" s="1" t="s">
        <v>1448</v>
      </c>
      <c r="F193" s="32">
        <v>105101</v>
      </c>
      <c r="G193" s="32">
        <v>105201</v>
      </c>
      <c r="H193" s="1" t="s">
        <v>748</v>
      </c>
      <c r="J193" s="1" t="str">
        <f t="shared" si="39"/>
        <v>105101,105201</v>
      </c>
    </row>
    <row r="194" spans="2:10" s="1" customFormat="1" ht="20.100000000000001" customHeight="1">
      <c r="B194" s="50" t="s">
        <v>1449</v>
      </c>
      <c r="C194" s="50" t="s">
        <v>1450</v>
      </c>
      <c r="D194" s="1" t="str">
        <f t="shared" si="38"/>
        <v>戌狗·惊鸿</v>
      </c>
      <c r="E194" s="1" t="s">
        <v>1445</v>
      </c>
      <c r="F194" s="32">
        <v>105501</v>
      </c>
      <c r="G194" s="32">
        <v>105301</v>
      </c>
      <c r="H194" s="1" t="s">
        <v>751</v>
      </c>
      <c r="J194" s="1" t="str">
        <f t="shared" si="39"/>
        <v>105501,105301</v>
      </c>
    </row>
    <row r="195" spans="2:10" s="1" customFormat="1" ht="20.100000000000001" customHeight="1">
      <c r="B195" s="50" t="s">
        <v>1451</v>
      </c>
      <c r="C195" s="50" t="s">
        <v>1452</v>
      </c>
      <c r="D195" s="1" t="str">
        <f t="shared" si="38"/>
        <v>亥猪·寒裂</v>
      </c>
      <c r="E195" s="1" t="s">
        <v>1453</v>
      </c>
      <c r="F195" s="32">
        <v>105301</v>
      </c>
      <c r="G195" s="32">
        <v>105401</v>
      </c>
      <c r="H195" s="1" t="s">
        <v>752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1419</v>
      </c>
      <c r="C198" s="50" t="s">
        <v>1454</v>
      </c>
      <c r="D198" s="1" t="str">
        <f>B198&amp;"·"&amp;C198</f>
        <v>子鼠·天启</v>
      </c>
      <c r="H198" s="1" t="s">
        <v>1455</v>
      </c>
    </row>
    <row r="199" spans="2:10" ht="20.100000000000001" customHeight="1">
      <c r="B199" s="50" t="s">
        <v>1422</v>
      </c>
      <c r="C199" s="49" t="s">
        <v>1456</v>
      </c>
      <c r="D199" s="1" t="str">
        <f t="shared" ref="D199:D209" si="40">B199&amp;"·"&amp;C199</f>
        <v>丑牛·天正</v>
      </c>
      <c r="H199" s="1" t="s">
        <v>1457</v>
      </c>
    </row>
    <row r="200" spans="2:10" ht="20.100000000000001" customHeight="1">
      <c r="B200" s="50" t="s">
        <v>1425</v>
      </c>
      <c r="C200" s="50" t="s">
        <v>1458</v>
      </c>
      <c r="D200" s="1" t="str">
        <f t="shared" si="40"/>
        <v>寅虎·天罡</v>
      </c>
      <c r="H200" s="1" t="s">
        <v>1459</v>
      </c>
    </row>
    <row r="201" spans="2:10" ht="20.100000000000001" customHeight="1">
      <c r="B201" s="50" t="s">
        <v>1427</v>
      </c>
      <c r="C201" s="49" t="s">
        <v>1460</v>
      </c>
      <c r="D201" s="1" t="str">
        <f t="shared" si="40"/>
        <v>卯兔·白鸿</v>
      </c>
      <c r="H201" s="1" t="s">
        <v>1461</v>
      </c>
    </row>
    <row r="202" spans="2:10" ht="20.100000000000001" customHeight="1">
      <c r="B202" s="50" t="s">
        <v>1429</v>
      </c>
      <c r="C202" s="50" t="s">
        <v>1462</v>
      </c>
      <c r="D202" s="1" t="str">
        <f t="shared" si="40"/>
        <v>辰龙·紫金</v>
      </c>
      <c r="H202" s="1" t="s">
        <v>1463</v>
      </c>
    </row>
    <row r="203" spans="2:10" ht="20.100000000000001" customHeight="1">
      <c r="B203" s="50" t="s">
        <v>1433</v>
      </c>
      <c r="C203" s="50" t="s">
        <v>1464</v>
      </c>
      <c r="D203" s="1" t="str">
        <f t="shared" si="40"/>
        <v>巳蛇·修罗</v>
      </c>
      <c r="H203" s="1" t="s">
        <v>1465</v>
      </c>
    </row>
    <row r="204" spans="2:10" ht="20.100000000000001" customHeight="1">
      <c r="B204" s="50" t="s">
        <v>1436</v>
      </c>
      <c r="C204" s="50" t="s">
        <v>1466</v>
      </c>
      <c r="D204" s="1" t="str">
        <f t="shared" si="40"/>
        <v>午马·金甲</v>
      </c>
      <c r="H204" s="1" t="s">
        <v>1467</v>
      </c>
    </row>
    <row r="205" spans="2:10" ht="20.100000000000001" customHeight="1">
      <c r="B205" s="50" t="s">
        <v>1440</v>
      </c>
      <c r="C205" s="50" t="s">
        <v>1468</v>
      </c>
      <c r="D205" s="1" t="str">
        <f t="shared" si="40"/>
        <v>未羊·苍穹</v>
      </c>
      <c r="H205" s="1" t="s">
        <v>1469</v>
      </c>
    </row>
    <row r="206" spans="2:10" ht="20.100000000000001" customHeight="1">
      <c r="B206" s="50" t="s">
        <v>1443</v>
      </c>
      <c r="C206" s="50" t="s">
        <v>1470</v>
      </c>
      <c r="D206" s="1" t="str">
        <f t="shared" si="40"/>
        <v>申猴·龙牙</v>
      </c>
      <c r="H206" s="1" t="s">
        <v>1471</v>
      </c>
    </row>
    <row r="207" spans="2:10" ht="20.100000000000001" customHeight="1">
      <c r="B207" s="50" t="s">
        <v>1446</v>
      </c>
      <c r="C207" s="50" t="s">
        <v>1472</v>
      </c>
      <c r="D207" s="1" t="str">
        <f t="shared" si="40"/>
        <v>酉鸡·漠灵</v>
      </c>
      <c r="H207" s="1" t="s">
        <v>1473</v>
      </c>
    </row>
    <row r="208" spans="2:10" ht="20.100000000000001" customHeight="1">
      <c r="B208" s="50" t="s">
        <v>1449</v>
      </c>
      <c r="C208" s="50" t="s">
        <v>1474</v>
      </c>
      <c r="D208" s="1" t="str">
        <f t="shared" si="40"/>
        <v>戌狗·无尽</v>
      </c>
      <c r="H208" s="1" t="s">
        <v>1475</v>
      </c>
    </row>
    <row r="209" spans="1:8" ht="20.100000000000001" customHeight="1">
      <c r="B209" s="50" t="s">
        <v>1451</v>
      </c>
      <c r="C209" s="50" t="s">
        <v>1476</v>
      </c>
      <c r="D209" s="1" t="str">
        <f t="shared" si="40"/>
        <v>亥猪·焚天</v>
      </c>
      <c r="H209" s="1" t="s">
        <v>1477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1478</v>
      </c>
      <c r="D215" s="1"/>
      <c r="E215" s="3" t="s">
        <v>899</v>
      </c>
      <c r="F215" s="1"/>
      <c r="G215" s="1"/>
    </row>
    <row r="216" spans="1:8" ht="20.100000000000001" customHeight="1">
      <c r="D216" s="13"/>
      <c r="E216" s="3" t="s">
        <v>1479</v>
      </c>
      <c r="F216" s="1">
        <v>1</v>
      </c>
      <c r="G216" s="1">
        <v>2</v>
      </c>
    </row>
    <row r="217" spans="1:8" ht="20.100000000000001" customHeight="1">
      <c r="B217" s="1" t="s">
        <v>1480</v>
      </c>
      <c r="C217" s="13">
        <v>3</v>
      </c>
      <c r="E217" s="3" t="s">
        <v>1481</v>
      </c>
      <c r="F217" s="1">
        <v>1.5</v>
      </c>
      <c r="G217" s="1">
        <v>3</v>
      </c>
    </row>
    <row r="218" spans="1:8" ht="20.100000000000001" customHeight="1">
      <c r="E218" s="3" t="s">
        <v>1482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1483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1484</v>
      </c>
    </row>
    <row r="225" spans="1:6" ht="20.100000000000001" customHeight="1">
      <c r="A225" s="5"/>
      <c r="B225" s="1" t="s">
        <v>1485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1486</v>
      </c>
      <c r="C235" s="1" t="s">
        <v>1487</v>
      </c>
      <c r="D235" s="1"/>
    </row>
    <row r="236" spans="1:6" ht="20.100000000000001" customHeight="1">
      <c r="B236" s="1" t="s">
        <v>1488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1489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1478</v>
      </c>
      <c r="D241" s="1">
        <v>0.3</v>
      </c>
    </row>
    <row r="242" spans="2:8" ht="20.100000000000001" customHeight="1">
      <c r="B242" s="30">
        <v>16000101</v>
      </c>
      <c r="C242" s="31" t="s">
        <v>1406</v>
      </c>
      <c r="D242" s="1">
        <v>0.08</v>
      </c>
    </row>
    <row r="243" spans="2:8" ht="20.100000000000001" customHeight="1">
      <c r="B243" s="30">
        <v>16000102</v>
      </c>
      <c r="C243" s="31" t="s">
        <v>1407</v>
      </c>
      <c r="D243" s="1">
        <v>0.08</v>
      </c>
    </row>
    <row r="244" spans="2:8" ht="20.100000000000001" customHeight="1">
      <c r="B244" s="30">
        <v>16000103</v>
      </c>
      <c r="C244" s="31" t="s">
        <v>1408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1409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1410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1411</v>
      </c>
      <c r="D247" s="1">
        <v>0.08</v>
      </c>
    </row>
    <row r="248" spans="2:8" ht="20.100000000000001" customHeight="1">
      <c r="B248" s="30">
        <v>16000107</v>
      </c>
      <c r="C248" s="31" t="s">
        <v>1412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1413</v>
      </c>
      <c r="D249" s="1">
        <v>0.08</v>
      </c>
    </row>
    <row r="250" spans="2:8" ht="20.100000000000001" customHeight="1">
      <c r="B250" s="30">
        <v>16000109</v>
      </c>
      <c r="C250" s="31" t="s">
        <v>1414</v>
      </c>
      <c r="D250" s="1">
        <v>0.08</v>
      </c>
    </row>
    <row r="251" spans="2:8" ht="20.100000000000001" customHeight="1">
      <c r="B251" s="30">
        <v>16000110</v>
      </c>
      <c r="C251" s="31" t="s">
        <v>1415</v>
      </c>
      <c r="D251" s="1">
        <v>0.08</v>
      </c>
    </row>
    <row r="252" spans="2:8" ht="20.100000000000001" customHeight="1">
      <c r="B252" s="30">
        <v>16000111</v>
      </c>
      <c r="C252" s="31" t="s">
        <v>1416</v>
      </c>
      <c r="D252" s="1">
        <v>0.08</v>
      </c>
    </row>
    <row r="253" spans="2:8" ht="20.100000000000001" customHeight="1">
      <c r="B253" s="30">
        <v>16000112</v>
      </c>
      <c r="C253" s="31" t="s">
        <v>1417</v>
      </c>
      <c r="D253" s="1">
        <v>0.08</v>
      </c>
    </row>
    <row r="254" spans="2:8" ht="20.100000000000001" customHeight="1">
      <c r="B254" s="30">
        <v>16000201</v>
      </c>
      <c r="C254" s="31" t="s">
        <v>1490</v>
      </c>
      <c r="D254" s="1">
        <v>1.4999999999999999E-2</v>
      </c>
    </row>
    <row r="255" spans="2:8" ht="20.100000000000001" customHeight="1">
      <c r="B255" s="30">
        <v>16000202</v>
      </c>
      <c r="C255" s="31" t="s">
        <v>1491</v>
      </c>
      <c r="D255" s="1">
        <v>1.4999999999999999E-2</v>
      </c>
    </row>
    <row r="256" spans="2:8" ht="20.100000000000001" customHeight="1">
      <c r="B256" s="30">
        <v>16000203</v>
      </c>
      <c r="C256" s="31" t="s">
        <v>1492</v>
      </c>
      <c r="D256" s="1">
        <v>1.4999999999999999E-2</v>
      </c>
    </row>
    <row r="257" spans="2:4" ht="20.100000000000001" customHeight="1">
      <c r="B257" s="30">
        <v>16000204</v>
      </c>
      <c r="C257" s="31" t="s">
        <v>1493</v>
      </c>
      <c r="D257" s="1">
        <v>1.4999999999999999E-2</v>
      </c>
    </row>
    <row r="258" spans="2:4" ht="20.100000000000001" customHeight="1">
      <c r="B258" s="30">
        <v>16000205</v>
      </c>
      <c r="C258" s="31" t="s">
        <v>1494</v>
      </c>
      <c r="D258" s="1">
        <v>1.4999999999999999E-2</v>
      </c>
    </row>
    <row r="259" spans="2:4" ht="20.100000000000001" customHeight="1">
      <c r="B259" s="30">
        <v>16000206</v>
      </c>
      <c r="C259" s="31" t="s">
        <v>1495</v>
      </c>
      <c r="D259" s="1">
        <v>1.4999999999999999E-2</v>
      </c>
    </row>
    <row r="260" spans="2:4" ht="20.100000000000001" customHeight="1">
      <c r="B260" s="30">
        <v>16000207</v>
      </c>
      <c r="C260" s="31" t="s">
        <v>1496</v>
      </c>
      <c r="D260" s="1">
        <v>1.4999999999999999E-2</v>
      </c>
    </row>
    <row r="261" spans="2:4" ht="20.100000000000001" customHeight="1">
      <c r="B261" s="30">
        <v>16000208</v>
      </c>
      <c r="C261" s="31" t="s">
        <v>1497</v>
      </c>
      <c r="D261" s="1">
        <v>1.4999999999999999E-2</v>
      </c>
    </row>
    <row r="262" spans="2:4" ht="20.100000000000001" customHeight="1">
      <c r="B262" s="30">
        <v>16000209</v>
      </c>
      <c r="C262" s="31" t="s">
        <v>1498</v>
      </c>
      <c r="D262" s="1">
        <v>1.4999999999999999E-2</v>
      </c>
    </row>
    <row r="263" spans="2:4" ht="20.100000000000001" customHeight="1">
      <c r="B263" s="30">
        <v>16000210</v>
      </c>
      <c r="C263" s="31" t="s">
        <v>1499</v>
      </c>
      <c r="D263" s="1">
        <v>1.4999999999999999E-2</v>
      </c>
    </row>
    <row r="264" spans="2:4" ht="20.100000000000001" customHeight="1">
      <c r="B264" s="30">
        <v>16000211</v>
      </c>
      <c r="C264" s="31" t="s">
        <v>1500</v>
      </c>
      <c r="D264" s="1">
        <v>1.4999999999999999E-2</v>
      </c>
    </row>
    <row r="265" spans="2:4" ht="20.100000000000001" customHeight="1">
      <c r="B265" s="30">
        <v>16000212</v>
      </c>
      <c r="C265" s="31" t="s">
        <v>1501</v>
      </c>
      <c r="D265" s="1">
        <v>1.4999999999999999E-2</v>
      </c>
    </row>
    <row r="266" spans="2:4" ht="20.100000000000001" customHeight="1">
      <c r="B266" s="30">
        <v>16000301</v>
      </c>
      <c r="C266" s="31" t="s">
        <v>1502</v>
      </c>
    </row>
    <row r="267" spans="2:4" ht="20.100000000000001" customHeight="1">
      <c r="B267" s="30">
        <v>16000302</v>
      </c>
      <c r="C267" s="31" t="s">
        <v>1503</v>
      </c>
    </row>
    <row r="268" spans="2:4" ht="20.100000000000001" customHeight="1">
      <c r="B268" s="30">
        <v>16000303</v>
      </c>
      <c r="C268" s="31" t="s">
        <v>1504</v>
      </c>
    </row>
    <row r="269" spans="2:4" ht="20.100000000000001" customHeight="1">
      <c r="B269" s="30">
        <v>16000304</v>
      </c>
      <c r="C269" s="31" t="s">
        <v>1505</v>
      </c>
    </row>
    <row r="270" spans="2:4" ht="20.100000000000001" customHeight="1">
      <c r="B270" s="30">
        <v>16000305</v>
      </c>
      <c r="C270" s="31" t="s">
        <v>1506</v>
      </c>
    </row>
    <row r="271" spans="2:4" ht="20.100000000000001" customHeight="1">
      <c r="B271" s="30">
        <v>16000306</v>
      </c>
      <c r="C271" s="31" t="s">
        <v>1507</v>
      </c>
    </row>
    <row r="272" spans="2:4" ht="20.100000000000001" customHeight="1">
      <c r="B272" s="30">
        <v>16000307</v>
      </c>
      <c r="C272" s="31" t="s">
        <v>1508</v>
      </c>
    </row>
    <row r="273" spans="2:3" ht="20.100000000000001" customHeight="1">
      <c r="B273" s="30">
        <v>16000308</v>
      </c>
      <c r="C273" s="31" t="s">
        <v>1509</v>
      </c>
    </row>
    <row r="274" spans="2:3" ht="20.100000000000001" customHeight="1">
      <c r="B274" s="30">
        <v>16000309</v>
      </c>
      <c r="C274" s="31" t="s">
        <v>1510</v>
      </c>
    </row>
    <row r="275" spans="2:3" ht="20.100000000000001" customHeight="1">
      <c r="B275" s="30">
        <v>16000310</v>
      </c>
      <c r="C275" s="31" t="s">
        <v>1511</v>
      </c>
    </row>
    <row r="276" spans="2:3" ht="20.100000000000001" customHeight="1">
      <c r="B276" s="30">
        <v>16000311</v>
      </c>
      <c r="C276" s="31" t="s">
        <v>1512</v>
      </c>
    </row>
    <row r="277" spans="2:3" ht="20.100000000000001" customHeight="1">
      <c r="B277" s="30">
        <v>16000312</v>
      </c>
      <c r="C277" s="31" t="s">
        <v>1513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1514</v>
      </c>
      <c r="N2" s="38"/>
    </row>
    <row r="3" spans="1:18" s="5" customFormat="1" ht="20.100000000000001" customHeight="1">
      <c r="H3" s="1" t="s">
        <v>1515</v>
      </c>
      <c r="I3" s="1">
        <v>1</v>
      </c>
      <c r="J3" s="1" t="s">
        <v>1516</v>
      </c>
      <c r="K3" s="1" t="s">
        <v>1517</v>
      </c>
      <c r="N3" s="38"/>
    </row>
    <row r="4" spans="1:18" s="5" customFormat="1" ht="20.100000000000001" customHeight="1">
      <c r="I4" s="1">
        <v>2</v>
      </c>
      <c r="J4" s="1" t="s">
        <v>1518</v>
      </c>
      <c r="N4" s="38"/>
    </row>
    <row r="5" spans="1:18" s="5" customFormat="1" ht="20.100000000000001" customHeight="1">
      <c r="I5" s="1">
        <v>3</v>
      </c>
      <c r="J5" s="1" t="s">
        <v>1519</v>
      </c>
      <c r="K5" s="1" t="s">
        <v>1520</v>
      </c>
      <c r="N5" s="38"/>
      <c r="P5" s="1">
        <v>9</v>
      </c>
      <c r="Q5" s="1" t="s">
        <v>1521</v>
      </c>
      <c r="R5" s="1" t="s">
        <v>1522</v>
      </c>
    </row>
    <row r="6" spans="1:18" s="5" customFormat="1" ht="20.100000000000001" customHeight="1">
      <c r="I6" s="1">
        <v>4</v>
      </c>
      <c r="J6" s="1" t="s">
        <v>1523</v>
      </c>
      <c r="N6" s="38"/>
    </row>
    <row r="7" spans="1:18" s="5" customFormat="1" ht="20.100000000000001" customHeight="1">
      <c r="I7" s="1">
        <v>5</v>
      </c>
      <c r="J7" s="1" t="s">
        <v>1524</v>
      </c>
      <c r="K7" s="1" t="s">
        <v>1522</v>
      </c>
      <c r="N7" s="38"/>
    </row>
    <row r="8" spans="1:18" s="5" customFormat="1" ht="20.100000000000001" customHeight="1">
      <c r="I8" s="1">
        <v>6</v>
      </c>
      <c r="J8" s="1" t="s">
        <v>1525</v>
      </c>
      <c r="K8" s="1" t="s">
        <v>1520</v>
      </c>
      <c r="N8" s="38"/>
    </row>
    <row r="9" spans="1:18" s="5" customFormat="1" ht="20.100000000000001" customHeight="1">
      <c r="I9" s="1">
        <v>7</v>
      </c>
      <c r="J9" s="1" t="s">
        <v>1526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1527</v>
      </c>
      <c r="K10" s="1" t="s">
        <v>1528</v>
      </c>
      <c r="N10" s="38"/>
    </row>
    <row r="11" spans="1:18" s="5" customFormat="1" ht="20.100000000000001" customHeight="1">
      <c r="I11" s="1">
        <v>10</v>
      </c>
      <c r="J11" s="1" t="s">
        <v>1529</v>
      </c>
      <c r="K11" s="1" t="s">
        <v>1530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1531</v>
      </c>
      <c r="N13" s="38"/>
      <c r="O13" s="1" t="s">
        <v>1532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1533</v>
      </c>
      <c r="N15" s="39" t="s">
        <v>1534</v>
      </c>
      <c r="Q15" s="1" t="s">
        <v>1535</v>
      </c>
    </row>
    <row r="16" spans="1:18" s="1" customFormat="1" ht="20.100000000000001" customHeight="1">
      <c r="A16" s="37" t="s">
        <v>220</v>
      </c>
      <c r="B16" s="1" t="s">
        <v>1536</v>
      </c>
      <c r="C16" s="7" t="s">
        <v>1537</v>
      </c>
      <c r="I16" s="1" t="s">
        <v>1538</v>
      </c>
      <c r="J16" s="7" t="s">
        <v>1539</v>
      </c>
      <c r="M16" s="1" t="s">
        <v>1540</v>
      </c>
      <c r="N16" s="7" t="s">
        <v>1541</v>
      </c>
    </row>
    <row r="17" spans="1:18" s="1" customFormat="1" ht="20.100000000000001" customHeight="1">
      <c r="A17" s="37" t="s">
        <v>312</v>
      </c>
      <c r="B17" s="1" t="s">
        <v>1542</v>
      </c>
      <c r="C17" s="7" t="s">
        <v>1543</v>
      </c>
      <c r="I17" s="1" t="s">
        <v>1544</v>
      </c>
      <c r="J17" s="7" t="s">
        <v>1545</v>
      </c>
      <c r="M17" s="1" t="s">
        <v>1546</v>
      </c>
      <c r="N17" s="7" t="s">
        <v>1547</v>
      </c>
    </row>
    <row r="18" spans="1:18" s="1" customFormat="1" ht="20.100000000000001" customHeight="1">
      <c r="A18" s="37" t="s">
        <v>386</v>
      </c>
      <c r="B18" s="1" t="s">
        <v>1548</v>
      </c>
      <c r="C18" s="7" t="s">
        <v>1549</v>
      </c>
      <c r="I18" s="1" t="s">
        <v>1550</v>
      </c>
      <c r="J18" s="7" t="s">
        <v>1551</v>
      </c>
      <c r="M18" s="1" t="s">
        <v>1552</v>
      </c>
      <c r="N18" s="7" t="s">
        <v>1553</v>
      </c>
    </row>
    <row r="19" spans="1:18" s="1" customFormat="1" ht="20.100000000000001" customHeight="1">
      <c r="C19" s="7"/>
      <c r="J19" s="7"/>
      <c r="N19" s="7" t="s">
        <v>1554</v>
      </c>
    </row>
    <row r="20" spans="1:18" s="1" customFormat="1" ht="20.100000000000001" customHeight="1">
      <c r="A20" s="37" t="s">
        <v>67</v>
      </c>
      <c r="B20" s="1" t="s">
        <v>1555</v>
      </c>
      <c r="C20" s="7" t="s">
        <v>1556</v>
      </c>
      <c r="I20" s="1" t="s">
        <v>1557</v>
      </c>
      <c r="J20" s="7" t="s">
        <v>1558</v>
      </c>
      <c r="M20" s="1" t="s">
        <v>1559</v>
      </c>
      <c r="N20" s="7"/>
    </row>
    <row r="21" spans="1:18" s="1" customFormat="1" ht="20.100000000000001" customHeight="1">
      <c r="A21" s="37" t="s">
        <v>175</v>
      </c>
      <c r="B21" s="1" t="s">
        <v>1560</v>
      </c>
      <c r="C21" s="7" t="s">
        <v>1561</v>
      </c>
      <c r="I21" s="1" t="s">
        <v>1562</v>
      </c>
      <c r="J21" s="7" t="s">
        <v>1563</v>
      </c>
      <c r="M21" s="1" t="s">
        <v>1564</v>
      </c>
      <c r="N21" s="7" t="s">
        <v>1565</v>
      </c>
    </row>
    <row r="22" spans="1:18" s="1" customFormat="1" ht="20.100000000000001" customHeight="1">
      <c r="A22" s="37" t="s">
        <v>279</v>
      </c>
      <c r="B22" s="1" t="s">
        <v>1566</v>
      </c>
      <c r="C22" s="7" t="s">
        <v>1567</v>
      </c>
      <c r="I22" s="1" t="s">
        <v>1568</v>
      </c>
      <c r="J22" s="7" t="s">
        <v>1569</v>
      </c>
      <c r="M22" s="1" t="s">
        <v>1570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1571</v>
      </c>
      <c r="J24" s="7" t="s">
        <v>1572</v>
      </c>
      <c r="N24" s="7"/>
    </row>
    <row r="25" spans="1:18" s="1" customFormat="1" ht="20.100000000000001" customHeight="1">
      <c r="J25" s="7" t="s">
        <v>1573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1574</v>
      </c>
      <c r="B28" s="1" t="s">
        <v>25</v>
      </c>
      <c r="M28" s="1" t="s">
        <v>1272</v>
      </c>
      <c r="N28" s="7"/>
      <c r="P28" s="7"/>
    </row>
    <row r="29" spans="1:18" s="1" customFormat="1" ht="20.100000000000001" customHeight="1">
      <c r="A29" s="1" t="s">
        <v>1575</v>
      </c>
      <c r="B29" s="1">
        <v>1</v>
      </c>
      <c r="C29" s="7" t="s">
        <v>1576</v>
      </c>
      <c r="G29" s="1">
        <v>3</v>
      </c>
      <c r="L29" s="1" t="s">
        <v>1577</v>
      </c>
      <c r="M29" s="1" t="s">
        <v>1578</v>
      </c>
      <c r="N29" s="7"/>
      <c r="O29" s="1">
        <v>1</v>
      </c>
      <c r="P29" s="7" t="s">
        <v>1579</v>
      </c>
    </row>
    <row r="30" spans="1:18" s="1" customFormat="1" ht="20.100000000000001" customHeight="1">
      <c r="A30" s="1" t="s">
        <v>1580</v>
      </c>
      <c r="B30" s="1">
        <v>2</v>
      </c>
      <c r="C30" s="7" t="s">
        <v>1581</v>
      </c>
      <c r="G30" s="1">
        <v>2</v>
      </c>
      <c r="M30" s="1" t="s">
        <v>1582</v>
      </c>
      <c r="N30" s="7"/>
      <c r="O30" s="1">
        <v>2</v>
      </c>
      <c r="P30" s="7" t="s">
        <v>1583</v>
      </c>
    </row>
    <row r="31" spans="1:18" ht="20.100000000000001" customHeight="1">
      <c r="A31" s="1" t="s">
        <v>1584</v>
      </c>
      <c r="B31" s="1">
        <v>2</v>
      </c>
      <c r="C31" s="3" t="s">
        <v>1585</v>
      </c>
      <c r="G31" s="22">
        <v>2</v>
      </c>
      <c r="L31" s="1"/>
      <c r="M31" s="1" t="s">
        <v>1586</v>
      </c>
      <c r="N31" s="38"/>
      <c r="O31" s="1">
        <v>3</v>
      </c>
      <c r="P31" s="7" t="s">
        <v>1587</v>
      </c>
      <c r="Q31" s="29"/>
      <c r="R31" s="29"/>
    </row>
    <row r="32" spans="1:18" ht="20.100000000000001" customHeight="1">
      <c r="A32" s="1" t="s">
        <v>1588</v>
      </c>
      <c r="B32" s="1">
        <v>2</v>
      </c>
      <c r="C32" t="s">
        <v>1589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1590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1591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1592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1593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1594</v>
      </c>
      <c r="B37" s="1">
        <v>10</v>
      </c>
      <c r="G37" s="1">
        <v>1</v>
      </c>
      <c r="L37" s="1" t="s">
        <v>1595</v>
      </c>
      <c r="M37" s="1" t="s">
        <v>1596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1597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2023-11-28T04:03:16Z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