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21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44525"/>
</workbook>
</file>

<file path=xl/sharedStrings.xml><?xml version="1.0" encoding="utf-8"?>
<sst xmlns="http://schemas.openxmlformats.org/spreadsheetml/2006/main" count="1737">
  <si>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</si>
  <si>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</si>
  <si>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</si>
  <si>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</si>
  <si>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</si>
  <si>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</si>
  <si>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</si>
  <si>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</si>
  <si>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</si>
  <si>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</si>
  <si>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</si>
  <si>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</si>
  <si>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</si>
  <si>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</si>
  <si>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</si>
  <si>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</si>
  <si>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</si>
  <si>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</si>
  <si>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</si>
  <si>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</si>
  <si>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</si>
  <si>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</si>
  <si>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</si>
  <si>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</si>
  <si>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</si>
  <si>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</si>
  <si>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</si>
  <si>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</si>
  <si>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</si>
  <si>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</si>
  <si>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</si>
  <si>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</si>
  <si>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</si>
  <si>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</si>
  <si>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</si>
  <si>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</si>
  <si>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</si>
  <si>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</si>
  <si>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</si>
  <si>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</si>
  <si>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</si>
  <si>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</si>
  <si>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</si>
  <si>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</si>
  <si>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</si>
  <si>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</si>
  <si>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</si>
  <si>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</si>
  <si>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</si>
  <si>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</si>
  <si>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</si>
  <si>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</si>
  <si>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</si>
  <si>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</si>
  <si>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</si>
  <si>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</si>
  <si>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</si>
  <si>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</si>
  <si>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</si>
  <si>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</si>
  <si>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</si>
  <si>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</si>
  <si>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</si>
  <si>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</si>
  <si>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</si>
  <si>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</si>
  <si>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</si>
  <si>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</si>
  <si>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</si>
  <si>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</si>
  <si>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</si>
  <si>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</si>
  <si>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</si>
  <si>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</si>
  <si>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</si>
  <si>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</si>
  <si>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</si>
  <si>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</si>
  <si>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</si>
  <si>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</si>
  <si>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</si>
  <si>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</si>
  <si>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</si>
  <si>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</si>
  <si>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</si>
  <si>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</si>
  <si>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</si>
  <si>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</si>
  <si>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</si>
  <si>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</si>
  <si>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</si>
  <si>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</si>
  <si>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</si>
  <si>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</si>
  <si>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</si>
  <si>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</si>
  <si>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</si>
  <si>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</si>
  <si>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</si>
  <si>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</si>
  <si>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</si>
  <si>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</si>
  <si>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</si>
  <si>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</si>
  <si>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</si>
  <si>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</si>
  <si>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</si>
  <si>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</si>
  <si>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</si>
  <si>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</si>
  <si>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</si>
  <si>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</si>
  <si>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</si>
  <si>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</si>
  <si>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</si>
  <si>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</si>
  <si>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</si>
  <si>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</si>
  <si>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</si>
  <si>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</si>
  <si>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</si>
  <si>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</si>
  <si>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</si>
  <si>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</si>
  <si>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</si>
  <si>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</si>
  <si>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</si>
  <si>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</si>
  <si>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</si>
  <si>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</si>
  <si>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</si>
  <si>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</si>
  <si>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</si>
  <si>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</si>
  <si>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</si>
  <si>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</si>
  <si>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</si>
  <si>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</si>
  <si>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</si>
  <si>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</si>
  <si>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</si>
  <si>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</si>
  <si>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</si>
  <si>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</si>
  <si>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</si>
  <si>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</si>
  <si>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</si>
  <si>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</si>
  <si>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</si>
  <si>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</si>
  <si>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</si>
  <si>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</si>
  <si>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</si>
  <si>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</si>
  <si>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</si>
  <si>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</si>
  <si>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</si>
  <si>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</si>
  <si>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</si>
  <si>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</si>
  <si>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</si>
  <si>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</si>
  <si>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</si>
  <si>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</si>
  <si>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</si>
  <si>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</si>
  <si>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</si>
  <si>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</si>
  <si>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</si>
  <si>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</si>
  <si>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</si>
  <si>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</si>
  <si>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</si>
  <si>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</si>
  <si>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</si>
  <si>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</si>
  <si>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</si>
  <si>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</si>
  <si>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</si>
  <si>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</si>
  <si>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</si>
  <si>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</si>
  <si>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</si>
  <si>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</si>
  <si>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</si>
  <si>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</si>
  <si>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</si>
  <si>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</si>
  <si>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</si>
  <si>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</si>
  <si>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</si>
  <si>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</si>
  <si>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</si>
  <si>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</si>
  <si>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</si>
  <si>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</si>
  <si>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</si>
  <si>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</si>
  <si>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</si>
  <si>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</si>
  <si>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</si>
  <si>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</si>
  <si>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</si>
  <si>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</si>
  <si>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</si>
  <si>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</si>
  <si>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</si>
  <si>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</si>
  <si>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</si>
  <si>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</si>
  <si>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</si>
  <si>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</si>
  <si>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</si>
  <si>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</si>
  <si>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</si>
  <si>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</si>
  <si>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</si>
  <si>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</si>
  <si>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</si>
  <si>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</si>
  <si>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</si>
  <si>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</si>
  <si>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</si>
  <si>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</si>
  <si>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</si>
  <si>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</si>
  <si>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</si>
  <si>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</si>
  <si>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</si>
  <si>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</si>
  <si>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</si>
  <si>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</si>
  <si>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</si>
  <si>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</si>
  <si>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</si>
  <si>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</si>
  <si>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</si>
  <si>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</si>
  <si>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</si>
  <si>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</si>
  <si>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</si>
  <si>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</si>
  <si>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</si>
  <si>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</si>
  <si>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</si>
  <si>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</si>
  <si>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</si>
  <si>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</si>
  <si>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</si>
  <si>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</si>
  <si>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</si>
  <si>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</si>
  <si>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</si>
  <si>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</si>
  <si>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</si>
  <si>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</si>
  <si>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</si>
  <si>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</si>
  <si>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</si>
  <si>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</si>
  <si>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</si>
  <si>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</si>
  <si>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</si>
  <si>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</si>
  <si>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</si>
  <si>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</si>
  <si>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</si>
  <si>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</si>
  <si>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</si>
  <si>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</si>
  <si>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</si>
  <si>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</si>
  <si>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</si>
  <si>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</si>
  <si>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</si>
  <si>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</si>
  <si>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</si>
  <si>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</si>
  <si>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</si>
  <si>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</si>
  <si>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</si>
  <si>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</si>
  <si>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</si>
  <si>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</si>
  <si>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</si>
  <si>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</si>
  <si>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</si>
  <si>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</si>
  <si>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</si>
  <si>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</si>
  <si>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</si>
  <si>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</si>
  <si>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</si>
  <si>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</si>
  <si>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</si>
  <si>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</si>
  <si>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</si>
  <si>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</si>
  <si>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</si>
  <si>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</si>
  <si>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</si>
  <si>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</si>
  <si>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</si>
  <si>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</si>
  <si>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</si>
  <si>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</si>
  <si>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</si>
  <si>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</si>
  <si>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</si>
  <si>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</si>
  <si>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</si>
  <si>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</si>
  <si>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</si>
  <si>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</si>
  <si>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</si>
  <si>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</si>
  <si>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</si>
  <si>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</si>
  <si>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</si>
  <si>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</si>
  <si>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</si>
  <si>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</si>
  <si>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</si>
  <si>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</si>
  <si>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</si>
  <si>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</si>
  <si>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</si>
  <si>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</si>
  <si>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</si>
  <si>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</si>
  <si>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</si>
  <si>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</si>
  <si>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</si>
  <si>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</si>
  <si>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</si>
  <si>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</si>
  <si>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</si>
  <si>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</si>
  <si>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</si>
  <si>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</si>
  <si>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</si>
  <si>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</si>
  <si>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</si>
  <si>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</si>
  <si>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</si>
  <si>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</si>
  <si>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</si>
  <si>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</si>
  <si>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</si>
  <si>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</si>
  <si>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</si>
  <si>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</si>
  <si>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</si>
  <si>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</si>
  <si>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</si>
  <si>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</si>
  <si>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</si>
  <si>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</si>
  <si>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</si>
  <si>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</si>
  <si>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</si>
  <si>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</si>
  <si>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</si>
  <si>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</si>
  <si>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</si>
  <si>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</si>
  <si>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</si>
  <si>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</si>
  <si>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</si>
  <si>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</si>
  <si>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</si>
  <si>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</si>
  <si>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</si>
  <si>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</si>
  <si>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</si>
  <si>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</si>
  <si>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</si>
  <si>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</si>
  <si>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</si>
  <si>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</si>
  <si>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</si>
  <si>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</si>
  <si>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</si>
  <si>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</si>
  <si>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</si>
  <si>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</si>
  <si>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</si>
  <si>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</si>
  <si>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</si>
  <si>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</si>
  <si>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</si>
  <si>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</si>
  <si>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</si>
  <si>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</si>
  <si>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</si>
  <si>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</si>
  <si>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</si>
  <si>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</si>
  <si>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</si>
  <si>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</si>
  <si>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</si>
  <si>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</si>
  <si>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</si>
  <si>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</si>
  <si>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</si>
  <si>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</si>
  <si>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</si>
  <si>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</si>
  <si>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</si>
  <si>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</si>
  <si>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</si>
  <si>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</si>
  <si>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</si>
  <si>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</si>
  <si>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</si>
  <si>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</si>
  <si>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</si>
  <si>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</si>
  <si>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</si>
  <si>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</si>
  <si>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</si>
  <si>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</si>
  <si>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</si>
  <si>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</si>
  <si>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</si>
  <si>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</si>
  <si>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</si>
  <si>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</si>
  <si>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</si>
  <si>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</si>
  <si>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</si>
  <si>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</si>
  <si>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</si>
  <si>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</si>
  <si>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</si>
  <si>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</si>
  <si>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</si>
  <si>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</si>
  <si>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</si>
  <si>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</si>
  <si>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</si>
  <si>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</si>
  <si>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</si>
  <si>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</si>
  <si>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</si>
  <si>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</si>
  <si>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</si>
  <si>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</si>
  <si>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</si>
  <si>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</si>
  <si>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</si>
  <si>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</si>
  <si>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</si>
  <si>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</si>
  <si>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</si>
  <si>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</si>
  <si>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</si>
  <si>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</si>
  <si>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</si>
  <si>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</si>
  <si>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</si>
  <si>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</si>
  <si>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</si>
  <si>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</si>
  <si>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</si>
  <si>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</si>
  <si>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</si>
  <si>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</si>
  <si>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</si>
  <si>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</si>
  <si>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</si>
  <si>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</si>
  <si>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</si>
  <si>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</si>
  <si>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</si>
  <si>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</si>
  <si>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</si>
  <si>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</si>
  <si>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</si>
  <si>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</si>
  <si>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</si>
  <si>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</si>
  <si>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</si>
  <si>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</si>
  <si>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</si>
  <si>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</si>
  <si>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</si>
  <si>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</si>
  <si>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</si>
  <si>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</si>
  <si>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</si>
  <si>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</si>
  <si>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</si>
  <si>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</si>
  <si>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</si>
  <si>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</si>
  <si>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</si>
  <si>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</si>
  <si>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</si>
  <si>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</si>
  <si>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</si>
  <si>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</si>
  <si>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</si>
  <si>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</si>
  <si>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</si>
  <si>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</si>
  <si>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</si>
  <si>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</si>
  <si>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</si>
  <si>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</si>
  <si>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</si>
  <si>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</si>
  <si>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</si>
  <si>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</si>
  <si>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</si>
  <si>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</si>
  <si>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</si>
  <si>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</si>
  <si>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</si>
  <si>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</si>
  <si>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</si>
  <si>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</si>
  <si>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</si>
  <si>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</si>
  <si>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</si>
  <si>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</si>
  <si>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</si>
  <si>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</si>
  <si>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</si>
  <si>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</si>
  <si>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</si>
  <si>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</si>
  <si>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</si>
  <si>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</si>
  <si>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</si>
  <si>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</si>
  <si>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</si>
  <si>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</si>
  <si>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</si>
  <si>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</si>
  <si>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</si>
  <si>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</si>
  <si>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</si>
  <si>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</si>
  <si>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</si>
  <si>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</si>
  <si>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</si>
  <si>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</si>
  <si>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</si>
  <si>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</si>
  <si>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</si>
  <si>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</si>
  <si>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</si>
  <si>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</si>
  <si>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</si>
  <si>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</si>
  <si>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</si>
  <si>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</si>
  <si>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</si>
  <si>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</si>
  <si>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</si>
  <si>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</si>
  <si>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</si>
  <si>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</si>
  <si>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</si>
  <si>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</si>
  <si>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</si>
  <si>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</si>
  <si>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</si>
  <si>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</si>
  <si>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</si>
  <si>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</si>
  <si>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</si>
  <si>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</si>
  <si>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</si>
  <si>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</si>
  <si>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</si>
  <si>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</si>
  <si>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</si>
  <si>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</si>
  <si>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</si>
  <si>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</si>
  <si>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</si>
  <si>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</si>
  <si>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</si>
  <si>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</si>
  <si>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</si>
  <si>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</si>
  <si>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</si>
  <si>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</si>
  <si>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</si>
  <si>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</si>
  <si>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</si>
  <si>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</si>
  <si>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</si>
  <si>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</si>
  <si>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</si>
  <si>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</si>
  <si>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</si>
  <si>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</si>
  <si>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</si>
  <si>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</si>
  <si>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</si>
  <si>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</si>
  <si>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</si>
  <si>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</si>
  <si>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</si>
  <si>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</si>
  <si>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</si>
  <si>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</si>
  <si>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</si>
  <si>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</si>
  <si>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</si>
  <si>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</si>
  <si>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</si>
  <si>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</si>
  <si>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</si>
  <si>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</si>
  <si>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</si>
  <si>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</si>
  <si>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</si>
  <si>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</si>
  <si>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</si>
  <si>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</si>
  <si>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</si>
  <si>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</si>
  <si>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</si>
  <si>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</si>
  <si>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</si>
  <si>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</si>
  <si>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</si>
  <si>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</si>
  <si>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</si>
  <si>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</si>
  <si>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</si>
  <si>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</si>
  <si>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</si>
  <si>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</si>
  <si>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</si>
  <si>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</si>
  <si>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</si>
  <si>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</si>
  <si>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</si>
  <si>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</si>
  <si>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</si>
  <si>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</si>
  <si>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</si>
  <si>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</si>
  <si>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</si>
  <si>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</si>
  <si>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</si>
  <si>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</si>
  <si>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</si>
  <si>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</si>
  <si>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</si>
  <si>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</si>
  <si>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</si>
  <si>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</si>
  <si>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</si>
  <si>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</si>
  <si>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</si>
  <si>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</si>
  <si>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</si>
  <si>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</si>
  <si>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</si>
  <si>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</si>
  <si>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</si>
  <si>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</si>
  <si>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</si>
  <si>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</si>
  <si>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</si>
  <si>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</si>
  <si>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</si>
  <si>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</si>
  <si>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</si>
  <si>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</si>
  <si>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</si>
  <si>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</si>
  <si>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</si>
  <si>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</si>
  <si>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</si>
  <si>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</si>
  <si>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</si>
  <si>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</si>
  <si>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</si>
  <si>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</si>
  <si>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</si>
  <si>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</si>
  <si>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</si>
  <si>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</si>
  <si>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</si>
  <si>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</si>
  <si>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</si>
  <si>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</si>
  <si>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</si>
  <si>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</si>
  <si>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</si>
  <si>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</si>
  <si>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</si>
  <si>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</si>
  <si>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</si>
  <si>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</si>
  <si>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</si>
  <si>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</si>
  <si>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</si>
  <si>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</si>
  <si>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</si>
  <si>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</si>
  <si>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</si>
  <si>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</si>
  <si>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</si>
  <si>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</si>
  <si>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</si>
  <si>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</si>
  <si>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</si>
  <si>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</si>
  <si>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</si>
  <si>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</si>
  <si>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</si>
  <si>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</si>
  <si>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</si>
  <si>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</si>
  <si>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</si>
  <si>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</si>
  <si>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</si>
  <si>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</si>
  <si>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</si>
  <si>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</si>
  <si>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</si>
  <si>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</si>
  <si>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</si>
  <si>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</si>
  <si>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</si>
  <si>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</si>
  <si>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</si>
  <si>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</si>
  <si>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</si>
  <si>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</si>
  <si>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</si>
  <si>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</si>
  <si>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</si>
  <si>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</si>
  <si>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</si>
  <si>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</si>
  <si>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</si>
  <si>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</si>
  <si>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</si>
  <si>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</si>
  <si>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</si>
  <si>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</si>
  <si>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</si>
  <si>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</si>
  <si>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</si>
  <si>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</si>
  <si>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</si>
  <si>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</si>
  <si>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</si>
  <si>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</si>
  <si>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</si>
  <si>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</si>
  <si>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</si>
  <si>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</si>
  <si>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</si>
  <si>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</si>
  <si>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</si>
  <si>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</si>
  <si>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</si>
  <si>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</si>
  <si>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</si>
  <si>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</si>
  <si>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</si>
  <si>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</si>
  <si>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</si>
  <si>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</si>
  <si>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</si>
  <si>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</si>
  <si>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</si>
  <si>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</si>
  <si>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</si>
  <si>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</si>
  <si>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</si>
  <si>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</si>
  <si>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</si>
  <si>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</si>
  <si>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</si>
  <si>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</si>
  <si>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</si>
  <si>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</si>
  <si>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</si>
  <si>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</si>
  <si>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</si>
  <si>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</si>
  <si>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</si>
  <si>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</si>
  <si>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</si>
  <si>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</si>
  <si>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</si>
  <si>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</si>
  <si>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</si>
  <si>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</si>
  <si>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</si>
  <si>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</si>
  <si>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</si>
  <si>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</si>
  <si>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</si>
  <si>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</si>
  <si>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</si>
  <si>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</si>
  <si>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</si>
  <si>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</si>
  <si>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</si>
  <si>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</si>
  <si>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</si>
  <si>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</si>
  <si>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</si>
  <si>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</si>
  <si>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</si>
  <si>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</si>
  <si>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</si>
  <si>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</si>
  <si>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</si>
  <si>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</si>
  <si>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</si>
  <si>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</si>
  <si>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</si>
  <si>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</si>
  <si>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</si>
  <si>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</si>
  <si>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</si>
  <si>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</si>
  <si>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</si>
  <si>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</si>
  <si>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</si>
  <si>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</si>
  <si>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</si>
  <si>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</si>
  <si>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</si>
  <si>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</si>
  <si>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</si>
  <si>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</si>
  <si>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</si>
  <si>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</si>
  <si>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</si>
  <si>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</si>
  <si>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</si>
  <si>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</si>
  <si>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</si>
  <si>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</si>
  <si>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</si>
  <si>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</si>
  <si>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</si>
  <si>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</si>
  <si>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</si>
  <si>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</si>
  <si>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</si>
  <si>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</si>
  <si>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</si>
  <si>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</si>
  <si>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</si>
  <si>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</si>
  <si>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</si>
  <si>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</si>
  <si>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</si>
  <si>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</si>
  <si>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</si>
  <si>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</si>
  <si>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</si>
  <si>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</si>
  <si>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</si>
  <si>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</si>
  <si>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</si>
  <si>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</si>
  <si>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</si>
  <si>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</si>
  <si>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</si>
  <si>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</si>
  <si>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</si>
  <si>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</si>
  <si>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</si>
  <si>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</si>
  <si>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</si>
  <si>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</si>
  <si>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</si>
  <si>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</si>
  <si>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</si>
  <si>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</si>
  <si>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</si>
  <si>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</si>
  <si>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</si>
  <si>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</si>
  <si>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</si>
  <si>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</si>
  <si>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</si>
  <si>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</si>
  <si>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</si>
  <si>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</si>
  <si>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</si>
  <si>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</si>
  <si>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</si>
  <si>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</si>
  <si>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</si>
  <si>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</si>
  <si>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</si>
  <si>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</si>
  <si>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</si>
  <si>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</si>
  <si>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</si>
  <si>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</si>
  <si>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</si>
  <si>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</si>
  <si>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</si>
  <si>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</si>
  <si>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</si>
  <si>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</si>
  <si>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</si>
  <si>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</si>
  <si>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</si>
  <si>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</si>
  <si>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</si>
  <si>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</si>
  <si>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</si>
  <si>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</si>
  <si>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</si>
  <si>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</si>
  <si>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</si>
  <si>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</si>
  <si>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</si>
  <si>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</si>
  <si>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</si>
  <si>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</si>
  <si>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</si>
  <si>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</si>
  <si>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</si>
  <si>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</si>
  <si>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</si>
  <si>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</si>
  <si>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</si>
  <si>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</si>
  <si>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</si>
  <si>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</si>
  <si>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</si>
  <si>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</si>
  <si>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</si>
  <si>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</si>
  <si>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</si>
  <si>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</si>
  <si>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</si>
  <si>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</si>
  <si>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</si>
  <si>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</si>
  <si>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</si>
  <si>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</si>
  <si>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</si>
  <si>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</si>
  <si>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</si>
  <si>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</si>
  <si>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</si>
  <si>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</si>
  <si>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</si>
  <si>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</si>
  <si>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</si>
  <si>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</si>
  <si>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</si>
  <si>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</si>
  <si>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</si>
  <si>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</si>
  <si>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</si>
  <si>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</si>
  <si>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</si>
  <si>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</si>
  <si>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</si>
  <si>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</si>
  <si>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</si>
  <si>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</si>
  <si>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</si>
  <si>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</si>
  <si>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</si>
  <si>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</si>
  <si>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</si>
  <si>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</si>
  <si>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</si>
  <si>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</si>
  <si>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</si>
  <si>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</si>
  <si>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</si>
  <si>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</si>
  <si>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</si>
  <si>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</si>
  <si>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</si>
  <si>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</si>
  <si>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</si>
  <si>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</si>
  <si>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</si>
  <si>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</si>
  <si>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</si>
  <si>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</si>
  <si>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</si>
  <si>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</si>
  <si>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</si>
  <si>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</si>
  <si>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</si>
  <si>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</si>
  <si>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</si>
  <si>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</si>
  <si>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</si>
  <si>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</si>
  <si>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</si>
  <si>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</si>
  <si>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</si>
  <si>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</si>
  <si>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</si>
  <si>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</si>
  <si>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</si>
  <si>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</si>
  <si>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</si>
  <si>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</si>
  <si>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</si>
  <si>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</si>
  <si>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</si>
  <si>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</si>
  <si>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</si>
  <si>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</si>
  <si>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</si>
  <si>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</si>
  <si>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</si>
  <si>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</si>
  <si>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</si>
  <si>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</si>
  <si>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</si>
  <si>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</si>
  <si>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</si>
  <si>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</si>
  <si>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</si>
  <si>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</si>
  <si>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</si>
  <si>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</si>
  <si>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</si>
  <si>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</si>
  <si>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</si>
  <si>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</si>
  <si>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</si>
  <si>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</si>
  <si>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</si>
  <si>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</si>
  <si>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</si>
  <si>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</si>
  <si>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</si>
  <si>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</si>
  <si>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</si>
  <si>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</si>
  <si>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</si>
  <si>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</si>
  <si>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</si>
  <si>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</si>
  <si>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</si>
  <si>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</si>
  <si>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</si>
  <si>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</si>
  <si>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</si>
  <si>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</si>
  <si>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</si>
  <si>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</si>
  <si>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</si>
  <si>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</si>
  <si>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</si>
  <si>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</si>
  <si>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</si>
  <si>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</si>
  <si>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</si>
  <si>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</si>
  <si>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</si>
  <si>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</si>
  <si>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</si>
  <si>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</si>
  <si>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</si>
  <si>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</si>
  <si>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</si>
  <si>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</si>
  <si>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</si>
  <si>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</si>
  <si>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</si>
  <si>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</si>
  <si>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</si>
  <si>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</si>
  <si>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</si>
  <si>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</si>
  <si>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</si>
  <si>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</si>
  <si>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</si>
  <si>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</si>
  <si>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</si>
  <si>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</si>
  <si>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</si>
  <si>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</si>
  <si>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</si>
  <si>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</si>
  <si>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</si>
  <si>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</si>
  <si>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</si>
  <si>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</si>
  <si>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</si>
  <si>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</si>
  <si>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</si>
  <si>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</si>
  <si>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</si>
  <si>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</si>
  <si>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</si>
  <si>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</si>
  <si>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</si>
  <si>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</si>
  <si>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</si>
  <si>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</si>
  <si>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</si>
  <si>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</si>
  <si>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</si>
  <si>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</si>
  <si>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</si>
  <si>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</si>
  <si>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</si>
  <si>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</si>
  <si>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</si>
  <si>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</si>
  <si>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</si>
  <si>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</si>
  <si>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</si>
  <si>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</si>
  <si>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</si>
  <si>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</si>
  <si>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</si>
  <si>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</si>
  <si>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</si>
  <si>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</si>
  <si>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</si>
  <si>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</si>
  <si>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</si>
  <si>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</si>
  <si>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</si>
  <si>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</si>
  <si>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</si>
  <si>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</si>
  <si>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</si>
  <si>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</si>
  <si>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</si>
  <si>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</si>
  <si>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</si>
  <si>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</si>
  <si>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</si>
  <si>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</si>
  <si>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</si>
  <si>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</si>
  <si>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</si>
  <si>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</si>
  <si>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</si>
  <si>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</si>
  <si>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</si>
  <si>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</si>
  <si>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</si>
  <si>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</si>
  <si>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</si>
  <si>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</si>
  <si>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</si>
  <si>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</si>
  <si>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</si>
  <si>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</si>
  <si>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</si>
  <si>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</si>
  <si>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</si>
  <si>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</si>
  <si>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</si>
  <si>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</si>
  <si>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</si>
  <si>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</si>
  <si>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</si>
  <si>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</si>
  <si>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</si>
  <si>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</si>
  <si>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</si>
  <si>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</si>
  <si>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</si>
  <si>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</si>
  <si>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</si>
  <si>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</si>
  <si>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</si>
  <si>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</si>
  <si>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</si>
  <si>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</si>
  <si>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</si>
  <si>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</si>
  <si>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</si>
  <si>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</si>
  <si>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</si>
  <si>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</si>
  <si>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</si>
  <si>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</si>
  <si>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</si>
  <si>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</si>
  <si>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</si>
  <si>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</si>
  <si>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</si>
  <si>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</si>
  <si>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</si>
  <si>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</si>
  <si>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</si>
  <si>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</si>
  <si>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</si>
  <si>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</si>
  <si>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</si>
  <si>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</si>
  <si>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</si>
  <si>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</si>
  <si>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</si>
  <si>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</si>
  <si>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</si>
  <si>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</si>
  <si>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</si>
  <si>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</si>
  <si>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</si>
  <si>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</si>
  <si>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</si>
  <si>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</si>
  <si>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</si>
  <si>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</si>
  <si>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</si>
  <si>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</si>
  <si>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</si>
  <si>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</si>
  <si>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</si>
  <si>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</si>
  <si>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</si>
  <si>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</si>
  <si>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</si>
  <si>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</si>
  <si>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</si>
  <si>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</si>
  <si>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</si>
  <si>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</si>
  <si>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</si>
  <si>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</si>
  <si>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</si>
  <si>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</si>
  <si>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</si>
  <si>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</si>
  <si>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</si>
  <si>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</si>
  <si>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</si>
  <si>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</si>
  <si>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</si>
  <si>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</si>
  <si>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</si>
  <si>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</si>
  <si>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</si>
  <si>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</si>
  <si>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</si>
  <si>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</si>
  <si>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</si>
  <si>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</si>
  <si>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</si>
  <si>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</si>
  <si>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</si>
  <si>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</si>
  <si>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</si>
  <si>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</si>
  <si>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</si>
  <si>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</si>
  <si>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</si>
  <si>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</si>
  <si>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</si>
  <si>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</si>
  <si>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</si>
  <si>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</si>
  <si>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</si>
  <si>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</si>
  <si>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</si>
  <si>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</si>
  <si>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</si>
  <si>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</si>
  <si>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</si>
  <si>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</si>
  <si>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</si>
  <si>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</si>
  <si>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</si>
  <si>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</si>
  <si>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</si>
  <si>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</si>
  <si>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</si>
  <si>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</si>
  <si>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</si>
  <si>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</si>
  <si>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</si>
  <si>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</si>
  <si>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</si>
  <si>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</si>
  <si>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</si>
  <si>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</si>
  <si>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</si>
  <si>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</si>
  <si>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</si>
  <si>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</si>
  <si>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</si>
  <si>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</si>
  <si>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</si>
  <si>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</si>
  <si>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</si>
  <si>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</si>
  <si>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</si>
  <si>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</si>
  <si>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</si>
  <si>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</si>
  <si>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</si>
  <si>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</si>
  <si>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</si>
  <si>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</si>
  <si>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</si>
  <si>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</si>
  <si>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</si>
  <si>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</si>
  <si>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</si>
  <si>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</si>
  <si>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</si>
  <si>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</si>
  <si>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</si>
  <si>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</si>
  <si>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</si>
  <si>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</si>
  <si>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</si>
  <si>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</si>
  <si>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</si>
  <si>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</si>
  <si>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</si>
  <si>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</si>
  <si>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</si>
  <si>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</si>
  <si>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</si>
  <si>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</si>
  <si>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</si>
  <si>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</si>
  <si>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</si>
  <si>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</si>
  <si>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</si>
  <si>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</si>
  <si>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</si>
  <si>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</si>
  <si>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</si>
  <si>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</si>
  <si>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</si>
  <si>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</si>
  <si>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</si>
  <si>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</si>
  <si>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</si>
  <si>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</si>
  <si>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</si>
  <si>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</si>
  <si>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</si>
  <si>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</si>
  <si>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</si>
  <si>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</si>
  <si>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</si>
  <si>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</si>
  <si>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</si>
  <si>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</si>
  <si>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</si>
  <si>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</si>
  <si>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</si>
  <si>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</si>
  <si>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</si>
  <si>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</si>
  <si>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</si>
  <si>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</si>
  <si>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</si>
  <si>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</si>
  <si>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</si>
  <si>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</si>
  <si>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</si>
  <si>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</si>
  <si>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</si>
  <si>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</si>
  <si>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</si>
  <si>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</si>
  <si>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</si>
  <si>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</si>
  <si>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</si>
  <si>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</si>
  <si>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</si>
  <si>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</si>
  <si>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</si>
  <si>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</si>
  <si>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</si>
  <si>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</si>
  <si>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</si>
  <si>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</si>
  <si>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</si>
  <si>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</si>
  <si>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</si>
  <si>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</si>
  <si>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</si>
  <si>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</si>
  <si>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</si>
  <si>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</si>
  <si>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</si>
  <si>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</si>
  <si>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</si>
  <si>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</si>
  <si>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</si>
  <si>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</si>
  <si>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</si>
  <si>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</si>
  <si>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</si>
  <si>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</si>
  <si>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</si>
  <si>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</si>
  <si>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</si>
  <si>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</si>
  <si>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</si>
  <si>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</si>
  <si>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</si>
  <si>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</si>
  <si>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</si>
  <si>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</si>
  <si>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</si>
  <si>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</si>
  <si>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</si>
  <si>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</si>
  <si>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</si>
  <si>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</si>
  <si>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</si>
  <si>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</si>
  <si>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</si>
  <si>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</si>
  <si>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</si>
  <si>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</si>
  <si>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</si>
  <si>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</si>
  <si>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</si>
  <si>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</si>
  <si>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</si>
  <si>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</si>
  <si>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</si>
  <si>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</si>
  <si>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</si>
  <si>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</si>
  <si>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</si>
  <si>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</si>
  <si>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</si>
  <si>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</si>
  <si>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</si>
  <si>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</si>
  <si>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</si>
  <si>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</si>
  <si>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</si>
  <si>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</si>
  <si>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</si>
  <si>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</si>
  <si>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</si>
  <si>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</si>
  <si>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</si>
  <si>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</si>
  <si>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</si>
  <si>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</si>
  <si>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</si>
  <si>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</si>
  <si>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</si>
  <si>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</si>
  <si>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</si>
  <si>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</si>
  <si>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</si>
  <si>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</si>
  <si>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</si>
  <si>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</si>
  <si>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</si>
  <si>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</si>
  <si>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</si>
  <si>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</si>
  <si>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</si>
  <si>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</si>
  <si>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</si>
  <si>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</si>
  <si>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</si>
  <si>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</si>
  <si>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</si>
  <si>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</si>
  <si>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</si>
  <si>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</si>
  <si>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</si>
  <si>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</si>
  <si>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</si>
  <si>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</si>
  <si>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</si>
  <si>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</si>
  <si>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</si>
  <si>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</si>
  <si>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</si>
  <si>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</si>
  <si>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</si>
  <si>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</si>
  <si>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</si>
  <si>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</si>
  <si>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</si>
  <si>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</si>
  <si>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</si>
  <si>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</si>
  <si>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</si>
  <si>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</si>
  <si>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</si>
  <si>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</si>
  <si>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</si>
  <si>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</si>
  <si>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</si>
  <si>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</si>
  <si>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</si>
  <si>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</si>
  <si>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</si>
  <si>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</si>
  <si>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</si>
  <si>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</si>
  <si>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</si>
  <si>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</si>
  <si>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</si>
  <si>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</si>
  <si>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</si>
  <si>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</si>
  <si>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</si>
  <si>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</si>
  <si>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</si>
  <si>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</si>
  <si>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</si>
  <si>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</si>
  <si>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</si>
  <si>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</si>
  <si>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</si>
  <si>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</si>
  <si>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</si>
  <si>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</si>
  <si>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</si>
  <si>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</si>
  <si>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</si>
  <si>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</si>
  <si>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</si>
  <si>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</si>
  <si>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</si>
  <si>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</si>
  <si>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</si>
  <si>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</si>
  <si>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</si>
  <si>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</si>
  <si>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</si>
  <si>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</si>
  <si>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</si>
  <si>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</si>
  <si>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</si>
  <si>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</si>
  <si>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</si>
  <si>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</si>
  <si>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</si>
  <si>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</si>
  <si>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</si>
  <si>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</si>
  <si>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</si>
  <si>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</si>
  <si>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</si>
  <si>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</si>
  <si>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</si>
  <si>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</si>
  <si>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</si>
  <si>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</si>
  <si>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</si>
  <si>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</si>
  <si>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</si>
  <si>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</si>
  <si>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</si>
  <si>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</si>
  <si>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</si>
  <si>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</si>
  <si>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</si>
  <si>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</si>
  <si>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</si>
  <si>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</si>
  <si>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</si>
  <si>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</si>
  <si>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</si>
  <si>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</si>
  <si>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</si>
  <si>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</si>
  <si>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</si>
  <si>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</si>
  <si>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</si>
  <si>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</si>
  <si>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</si>
  <si>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</si>
  <si>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</si>
  <si>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</si>
  <si>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</si>
  <si>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</si>
  <si>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</si>
  <si>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</si>
  <si>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</si>
  <si>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</si>
  <si>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</si>
  <si>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</si>
  <si>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</si>
  <si>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</si>
  <si>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</si>
  <si>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</si>
  <si>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</si>
  <si>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</si>
  <si>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</si>
  <si>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</si>
  <si>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</si>
  <si>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</si>
  <si>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</si>
  <si>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</si>
  <si>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</si>
  <si>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</si>
  <si>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</si>
  <si>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</si>
  <si>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</si>
  <si>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</si>
  <si>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</si>
  <si>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</si>
  <si>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</si>
  <si>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</si>
  <si>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</si>
  <si>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</si>
  <si>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</si>
  <si>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</si>
  <si>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</si>
  <si>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</si>
  <si>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</si>
  <si>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</si>
  <si>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</si>
  <si>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</si>
  <si>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</si>
  <si>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</si>
  <si>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</si>
  <si>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</si>
  <si>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</si>
  <si>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</si>
  <si>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</si>
  <si>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</si>
  <si>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</si>
  <si>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</si>
  <si>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</si>
  <si>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</si>
  <si>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</si>
  <si>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</si>
  <si>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</si>
  <si>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</si>
  <si>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</si>
  <si>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</si>
  <si>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</si>
  <si>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</si>
  <si>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</si>
  <si>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</si>
  <si>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</si>
  <si>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</si>
  <si>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</si>
  <si>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</si>
  <si>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</si>
  <si>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</si>
  <si>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</si>
  <si>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</si>
  <si>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</si>
  <si>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</si>
  <si>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</si>
  <si>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</si>
  <si>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</si>
  <si>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</si>
  <si>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</si>
  <si>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</si>
  <si>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</si>
  <si>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</si>
  <si>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</si>
  <si>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</si>
  <si>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</si>
  <si>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</si>
  <si>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</si>
  <si>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</si>
  <si>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</si>
  <si>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</si>
  <si>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</si>
  <si>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</si>
  <si>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</si>
  <si>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</si>
  <si>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</si>
  <si>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</si>
  <si>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</si>
  <si>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</si>
  <si>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</si>
  <si>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</si>
  <si>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</si>
  <si>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</si>
  <si>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</si>
  <si>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</si>
  <si>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</si>
  <si>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</si>
  <si>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</si>
  <si>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</si>
  <si>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</si>
  <si>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</si>
  <si>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</si>
  <si>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</si>
  <si>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</si>
  <si>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</si>
  <si>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</si>
  <si>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</si>
  <si>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</si>
  <si>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</si>
  <si>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</si>
  <si>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</si>
  <si>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</si>
  <si>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</si>
  <si>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</si>
  <si>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</si>
  <si>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</si>
  <si>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</si>
  <si>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</si>
  <si>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</si>
  <si>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</si>
  <si>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</si>
  <si>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</si>
  <si>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</si>
  <si>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</si>
  <si>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</si>
  <si>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</si>
  <si>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</si>
  <si>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</si>
  <si>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</si>
  <si>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</si>
  <si>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</si>
  <si>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</si>
  <si>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</si>
  <si>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</si>
  <si>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</si>
  <si>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</si>
  <si>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</si>
  <si>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</si>
  <si>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随机烹饪就是放入的材料等级相加/4</t>
  </si>
  <si>
    <t>收购随机列表在家园表配置,所有概率均分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</si>
</sst>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thin">
        <color theme="4" tint="0.39967040009765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2" fillId="3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0" borderId="0"/>
    <xf numFmtId="0" fontId="0" fillId="50" borderId="21" applyNumberFormat="0" applyFont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36" borderId="17" applyNumberFormat="0" applyAlignment="0" applyProtection="0">
      <alignment vertical="center"/>
    </xf>
    <xf numFmtId="0" fontId="29" fillId="36" borderId="16" applyNumberFormat="0" applyAlignment="0" applyProtection="0">
      <alignment vertical="center"/>
    </xf>
    <xf numFmtId="0" fontId="36" fillId="46" borderId="20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0" borderId="0" applyNumberFormat="0" applyFill="0" applyBorder="0" applyProtection="0"/>
    <xf numFmtId="0" fontId="20" fillId="4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19" fillId="0" borderId="0" applyNumberFormat="0" applyFill="0" applyBorder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49" fontId="6" fillId="9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1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0" xfId="13" applyFont="1" applyFill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2" fillId="15" borderId="9" xfId="0" applyFont="1" applyFill="1" applyBorder="1" applyAlignment="1">
      <alignment horizontal="center" vertical="center"/>
    </xf>
    <xf numFmtId="0" fontId="6" fillId="16" borderId="7" xfId="48" applyNumberFormat="1" applyFont="1" applyFill="1" applyBorder="1" applyAlignment="1">
      <alignment horizontal="center" vertical="center"/>
    </xf>
    <xf numFmtId="49" fontId="6" fillId="16" borderId="7" xfId="48" applyNumberFormat="1" applyFont="1" applyFill="1" applyBorder="1" applyAlignment="1">
      <alignment horizontal="center" vertical="center"/>
    </xf>
    <xf numFmtId="0" fontId="6" fillId="16" borderId="7" xfId="51" applyNumberFormat="1" applyFont="1" applyFill="1" applyBorder="1" applyAlignment="1">
      <alignment horizontal="center" vertical="center"/>
    </xf>
    <xf numFmtId="49" fontId="6" fillId="16" borderId="7" xfId="5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3" fillId="17" borderId="10" xfId="0" applyFont="1" applyFill="1" applyBorder="1" applyAlignment="1">
      <alignment horizontal="center" vertical="center"/>
    </xf>
    <xf numFmtId="0" fontId="14" fillId="18" borderId="11" xfId="0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0" fontId="1" fillId="8" borderId="8" xfId="13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3" fillId="7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7" borderId="10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3" fillId="7" borderId="0" xfId="0" applyNumberFormat="1" applyFont="1" applyFill="1" applyAlignment="1" quotePrefix="1">
      <alignment horizontal="center" vertical="center"/>
    </xf>
    <xf numFmtId="0" fontId="3" fillId="7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57">
          <cell r="C257">
            <v>10033001</v>
          </cell>
        </row>
        <row r="257">
          <cell r="O257">
            <v>533</v>
          </cell>
        </row>
        <row r="258">
          <cell r="C258">
            <v>10033002</v>
          </cell>
        </row>
        <row r="258">
          <cell r="O258">
            <v>840</v>
          </cell>
        </row>
        <row r="259">
          <cell r="C259">
            <v>10033003</v>
          </cell>
        </row>
        <row r="259">
          <cell r="O259">
            <v>1232</v>
          </cell>
        </row>
        <row r="260">
          <cell r="C260">
            <v>10033004</v>
          </cell>
        </row>
        <row r="260">
          <cell r="O260">
            <v>1717</v>
          </cell>
        </row>
        <row r="261">
          <cell r="C261">
            <v>10033005</v>
          </cell>
        </row>
        <row r="261">
          <cell r="O261">
            <v>2304</v>
          </cell>
        </row>
        <row r="262">
          <cell r="C262">
            <v>10033006</v>
          </cell>
        </row>
        <row r="262">
          <cell r="O262">
            <v>3000</v>
          </cell>
        </row>
        <row r="263">
          <cell r="C263">
            <v>10033007</v>
          </cell>
        </row>
        <row r="263">
          <cell r="O263">
            <v>3987</v>
          </cell>
        </row>
        <row r="264">
          <cell r="C264">
            <v>10033008</v>
          </cell>
        </row>
        <row r="264">
          <cell r="O264">
            <v>5148</v>
          </cell>
        </row>
        <row r="265">
          <cell r="C265">
            <v>10033009</v>
          </cell>
        </row>
        <row r="265">
          <cell r="O265">
            <v>6160</v>
          </cell>
        </row>
        <row r="266">
          <cell r="C266">
            <v>10033010</v>
          </cell>
        </row>
        <row r="266">
          <cell r="O266">
            <v>7888</v>
          </cell>
        </row>
        <row r="267">
          <cell r="C267">
            <v>10033011</v>
          </cell>
        </row>
        <row r="267">
          <cell r="O267">
            <v>9120</v>
          </cell>
        </row>
        <row r="268">
          <cell r="C268">
            <v>10033012</v>
          </cell>
        </row>
        <row r="268">
          <cell r="O268">
            <v>11284</v>
          </cell>
        </row>
        <row r="269">
          <cell r="C269">
            <v>10033013</v>
          </cell>
        </row>
        <row r="269">
          <cell r="O269">
            <v>13739</v>
          </cell>
        </row>
        <row r="270">
          <cell r="C270">
            <v>10033014</v>
          </cell>
        </row>
        <row r="270">
          <cell r="O270">
            <v>16500</v>
          </cell>
        </row>
        <row r="271">
          <cell r="C271">
            <v>10034001</v>
          </cell>
        </row>
        <row r="271">
          <cell r="O271">
            <v>300</v>
          </cell>
        </row>
        <row r="272">
          <cell r="C272">
            <v>10034002</v>
          </cell>
        </row>
        <row r="272">
          <cell r="O272">
            <v>360</v>
          </cell>
        </row>
        <row r="273">
          <cell r="C273">
            <v>10034003</v>
          </cell>
        </row>
        <row r="273">
          <cell r="O273">
            <v>420</v>
          </cell>
        </row>
        <row r="274">
          <cell r="C274">
            <v>10034004</v>
          </cell>
        </row>
        <row r="274">
          <cell r="O274">
            <v>480</v>
          </cell>
        </row>
        <row r="275">
          <cell r="C275">
            <v>10034005</v>
          </cell>
        </row>
        <row r="275">
          <cell r="O275">
            <v>540</v>
          </cell>
        </row>
        <row r="276">
          <cell r="C276">
            <v>10034006</v>
          </cell>
        </row>
        <row r="276">
          <cell r="O276">
            <v>600</v>
          </cell>
        </row>
        <row r="277">
          <cell r="C277">
            <v>10034007</v>
          </cell>
        </row>
        <row r="277">
          <cell r="O277">
            <v>690</v>
          </cell>
        </row>
        <row r="278">
          <cell r="C278">
            <v>10034008</v>
          </cell>
        </row>
        <row r="278">
          <cell r="O278">
            <v>780</v>
          </cell>
        </row>
        <row r="279">
          <cell r="C279">
            <v>10034009</v>
          </cell>
        </row>
        <row r="279">
          <cell r="O279">
            <v>900</v>
          </cell>
        </row>
        <row r="280">
          <cell r="C280">
            <v>10034010</v>
          </cell>
        </row>
        <row r="280">
          <cell r="O280">
            <v>1020</v>
          </cell>
        </row>
        <row r="281">
          <cell r="C281">
            <v>10034011</v>
          </cell>
        </row>
        <row r="281">
          <cell r="O281">
            <v>1140</v>
          </cell>
        </row>
        <row r="282">
          <cell r="C282">
            <v>10034012</v>
          </cell>
        </row>
        <row r="282">
          <cell r="O282">
            <v>1260</v>
          </cell>
        </row>
        <row r="283">
          <cell r="C283">
            <v>10034013</v>
          </cell>
        </row>
        <row r="283">
          <cell r="O283">
            <v>1380</v>
          </cell>
        </row>
        <row r="284">
          <cell r="C284">
            <v>10034014</v>
          </cell>
        </row>
        <row r="284">
          <cell r="O284">
            <v>1500</v>
          </cell>
        </row>
        <row r="285">
          <cell r="C285">
            <v>10035001</v>
          </cell>
        </row>
        <row r="285">
          <cell r="O285">
            <v>800</v>
          </cell>
        </row>
        <row r="286">
          <cell r="C286">
            <v>10035002</v>
          </cell>
        </row>
        <row r="286">
          <cell r="O286">
            <v>1260</v>
          </cell>
        </row>
        <row r="287">
          <cell r="C287">
            <v>10035003</v>
          </cell>
        </row>
        <row r="287">
          <cell r="O287">
            <v>1848</v>
          </cell>
        </row>
        <row r="288">
          <cell r="C288">
            <v>10035004</v>
          </cell>
        </row>
        <row r="288">
          <cell r="O288">
            <v>2576</v>
          </cell>
        </row>
        <row r="289">
          <cell r="C289">
            <v>10035005</v>
          </cell>
        </row>
        <row r="289">
          <cell r="O289">
            <v>3456</v>
          </cell>
        </row>
        <row r="290">
          <cell r="C290">
            <v>10035006</v>
          </cell>
        </row>
        <row r="290">
          <cell r="O290">
            <v>4500</v>
          </cell>
        </row>
        <row r="291">
          <cell r="C291">
            <v>10035007</v>
          </cell>
        </row>
        <row r="291">
          <cell r="O291">
            <v>5980</v>
          </cell>
        </row>
        <row r="292">
          <cell r="C292">
            <v>10035008</v>
          </cell>
        </row>
        <row r="292">
          <cell r="O292">
            <v>7722</v>
          </cell>
        </row>
        <row r="293">
          <cell r="C293">
            <v>10035009</v>
          </cell>
        </row>
        <row r="293">
          <cell r="O293">
            <v>9240</v>
          </cell>
        </row>
        <row r="294">
          <cell r="C294">
            <v>10035010</v>
          </cell>
        </row>
        <row r="294">
          <cell r="O294">
            <v>11832</v>
          </cell>
        </row>
        <row r="295">
          <cell r="C295">
            <v>10035011</v>
          </cell>
        </row>
        <row r="295">
          <cell r="O295">
            <v>13680</v>
          </cell>
        </row>
        <row r="296">
          <cell r="C296">
            <v>10035012</v>
          </cell>
        </row>
        <row r="296">
          <cell r="O296">
            <v>16926</v>
          </cell>
        </row>
        <row r="297">
          <cell r="C297">
            <v>10035013</v>
          </cell>
        </row>
        <row r="297">
          <cell r="O297">
            <v>20608</v>
          </cell>
        </row>
        <row r="298">
          <cell r="C298">
            <v>10035014</v>
          </cell>
        </row>
        <row r="298">
          <cell r="O298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9" t="s">
        <v>0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19" t="s">
        <v>9</v>
      </c>
      <c r="K1" s="119" t="s">
        <v>10</v>
      </c>
      <c r="L1" s="119" t="s">
        <v>11</v>
      </c>
      <c r="M1" s="119" t="s">
        <v>12</v>
      </c>
      <c r="N1" s="119" t="s">
        <v>13</v>
      </c>
      <c r="O1" s="119" t="s">
        <v>14</v>
      </c>
      <c r="P1" s="119" t="s">
        <v>15</v>
      </c>
      <c r="R1" s="86" t="s">
        <v>16</v>
      </c>
      <c r="S1" s="2">
        <v>0.15</v>
      </c>
      <c r="U1" s="114" t="s">
        <v>17</v>
      </c>
    </row>
    <row r="2" ht="20.1" customHeight="1" spans="1:23">
      <c r="A2" s="120">
        <v>1</v>
      </c>
      <c r="B2" s="121">
        <f>[1]总表!E2</f>
        <v>0.005</v>
      </c>
      <c r="C2" s="121">
        <f>E2*B2+J2*I2</f>
        <v>547.5</v>
      </c>
      <c r="D2" s="121">
        <f>SUM($C$2:C2)</f>
        <v>547.5</v>
      </c>
      <c r="E2" s="121">
        <f>(H2+O2)*$S$3</f>
        <v>19500</v>
      </c>
      <c r="F2" s="121">
        <v>10</v>
      </c>
      <c r="G2" s="121">
        <f t="shared" ref="G2:G33" si="0">F2*5</f>
        <v>50</v>
      </c>
      <c r="H2" s="121">
        <f t="shared" ref="H2:H33" si="1">ROUND(G2*$S$1,0)</f>
        <v>8</v>
      </c>
      <c r="I2" s="121">
        <v>3</v>
      </c>
      <c r="J2" s="121">
        <f>I2*任务!C2</f>
        <v>150</v>
      </c>
      <c r="K2" s="121">
        <v>20</v>
      </c>
      <c r="L2" s="121">
        <f t="shared" ref="L2:L33" si="2">K2*F2</f>
        <v>200</v>
      </c>
      <c r="M2" s="121">
        <v>1.5</v>
      </c>
      <c r="N2" s="121">
        <f t="shared" ref="N2:N33" si="3">ROUND(F2*M2,0)</f>
        <v>15</v>
      </c>
      <c r="O2" s="121">
        <f t="shared" ref="O2:O33" si="4">ROUND(N2*$S$2,0)</f>
        <v>5</v>
      </c>
      <c r="P2" s="122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20">
        <v>2</v>
      </c>
      <c r="B3" s="121">
        <f>[1]总表!E3</f>
        <v>0.01</v>
      </c>
      <c r="C3" s="121">
        <f t="shared" ref="C3:C66" si="5">E3*B3+J3*I3</f>
        <v>825</v>
      </c>
      <c r="D3" s="121">
        <f>SUM($C$2:C3)</f>
        <v>1372.5</v>
      </c>
      <c r="E3" s="121">
        <f t="shared" ref="E3:E66" si="6">(H3+O3)*$S$3</f>
        <v>24000</v>
      </c>
      <c r="F3" s="121">
        <f t="shared" ref="F3:F66" si="7">F2+3</f>
        <v>13</v>
      </c>
      <c r="G3" s="121">
        <f t="shared" si="0"/>
        <v>65</v>
      </c>
      <c r="H3" s="121">
        <f t="shared" si="1"/>
        <v>10</v>
      </c>
      <c r="I3" s="121">
        <v>3</v>
      </c>
      <c r="J3" s="121">
        <f>I3*任务!C3</f>
        <v>195</v>
      </c>
      <c r="K3" s="121">
        <v>20</v>
      </c>
      <c r="L3" s="121">
        <f t="shared" si="2"/>
        <v>260</v>
      </c>
      <c r="M3" s="121">
        <v>1.5</v>
      </c>
      <c r="N3" s="121">
        <f t="shared" si="3"/>
        <v>20</v>
      </c>
      <c r="O3" s="121">
        <f t="shared" si="4"/>
        <v>6</v>
      </c>
      <c r="P3" s="122">
        <v>0.1</v>
      </c>
      <c r="R3" s="86" t="s">
        <v>20</v>
      </c>
      <c r="S3" s="2">
        <v>1500</v>
      </c>
    </row>
    <row r="4" ht="20.1" customHeight="1" spans="1:19">
      <c r="A4" s="120">
        <v>3</v>
      </c>
      <c r="B4" s="121">
        <f>[1]总表!E4</f>
        <v>0.02</v>
      </c>
      <c r="C4" s="121">
        <f t="shared" si="5"/>
        <v>1290</v>
      </c>
      <c r="D4" s="121">
        <f>SUM($C$2:C4)</f>
        <v>2662.5</v>
      </c>
      <c r="E4" s="121">
        <f t="shared" si="6"/>
        <v>28500</v>
      </c>
      <c r="F4" s="121">
        <f t="shared" si="7"/>
        <v>16</v>
      </c>
      <c r="G4" s="121">
        <f t="shared" si="0"/>
        <v>80</v>
      </c>
      <c r="H4" s="121">
        <f t="shared" si="1"/>
        <v>12</v>
      </c>
      <c r="I4" s="121">
        <v>3</v>
      </c>
      <c r="J4" s="121">
        <f>I4*任务!C4</f>
        <v>240</v>
      </c>
      <c r="K4" s="121">
        <v>20</v>
      </c>
      <c r="L4" s="121">
        <f t="shared" si="2"/>
        <v>320</v>
      </c>
      <c r="M4" s="121">
        <v>1.5</v>
      </c>
      <c r="N4" s="121">
        <f t="shared" si="3"/>
        <v>24</v>
      </c>
      <c r="O4" s="121">
        <f t="shared" si="4"/>
        <v>7</v>
      </c>
      <c r="P4" s="122">
        <v>0.1</v>
      </c>
      <c r="R4" s="86" t="s">
        <v>12</v>
      </c>
      <c r="S4" s="2">
        <v>10</v>
      </c>
    </row>
    <row r="5" ht="20.1" customHeight="1" spans="1:19">
      <c r="A5" s="120">
        <v>4</v>
      </c>
      <c r="B5" s="121">
        <f>[1]总表!E5</f>
        <v>0.03</v>
      </c>
      <c r="C5" s="121">
        <f t="shared" si="5"/>
        <v>2745</v>
      </c>
      <c r="D5" s="121">
        <f>SUM($C$2:C5)</f>
        <v>5407.5</v>
      </c>
      <c r="E5" s="121">
        <f t="shared" si="6"/>
        <v>34500</v>
      </c>
      <c r="F5" s="121">
        <f t="shared" si="7"/>
        <v>19</v>
      </c>
      <c r="G5" s="121">
        <f t="shared" si="0"/>
        <v>95</v>
      </c>
      <c r="H5" s="121">
        <f t="shared" si="1"/>
        <v>14</v>
      </c>
      <c r="I5" s="121">
        <v>3</v>
      </c>
      <c r="J5" s="121">
        <f>I5*任务!C5</f>
        <v>570</v>
      </c>
      <c r="K5" s="121">
        <v>20</v>
      </c>
      <c r="L5" s="121">
        <f t="shared" si="2"/>
        <v>380</v>
      </c>
      <c r="M5" s="121">
        <v>1.5</v>
      </c>
      <c r="N5" s="121">
        <f t="shared" si="3"/>
        <v>29</v>
      </c>
      <c r="O5" s="121">
        <f t="shared" si="4"/>
        <v>9</v>
      </c>
      <c r="P5" s="122">
        <v>0.1</v>
      </c>
      <c r="R5" s="86"/>
      <c r="S5" s="2"/>
    </row>
    <row r="6" ht="20.1" customHeight="1" spans="1:16">
      <c r="A6" s="120">
        <v>5</v>
      </c>
      <c r="B6" s="121">
        <f>[1]总表!E6</f>
        <v>0.05</v>
      </c>
      <c r="C6" s="121">
        <f t="shared" si="5"/>
        <v>4005</v>
      </c>
      <c r="D6" s="121">
        <f>SUM($C$2:C6)</f>
        <v>9412.5</v>
      </c>
      <c r="E6" s="121">
        <f t="shared" si="6"/>
        <v>40500</v>
      </c>
      <c r="F6" s="121">
        <f t="shared" si="7"/>
        <v>22</v>
      </c>
      <c r="G6" s="121">
        <f t="shared" si="0"/>
        <v>110</v>
      </c>
      <c r="H6" s="121">
        <f t="shared" si="1"/>
        <v>17</v>
      </c>
      <c r="I6" s="121">
        <v>3</v>
      </c>
      <c r="J6" s="121">
        <f>I6*任务!C6</f>
        <v>660</v>
      </c>
      <c r="K6" s="121">
        <v>20</v>
      </c>
      <c r="L6" s="121">
        <f t="shared" si="2"/>
        <v>440</v>
      </c>
      <c r="M6" s="121">
        <v>1.5</v>
      </c>
      <c r="N6" s="121">
        <f t="shared" si="3"/>
        <v>33</v>
      </c>
      <c r="O6" s="121">
        <f t="shared" si="4"/>
        <v>10</v>
      </c>
      <c r="P6" s="122">
        <v>0.1</v>
      </c>
    </row>
    <row r="7" ht="20.1" customHeight="1" spans="1:18">
      <c r="A7" s="120">
        <v>6</v>
      </c>
      <c r="B7" s="121">
        <f>[1]总表!E7</f>
        <v>0.075</v>
      </c>
      <c r="C7" s="121">
        <f t="shared" si="5"/>
        <v>5625</v>
      </c>
      <c r="D7" s="121">
        <f>SUM($C$2:C7)</f>
        <v>15037.5</v>
      </c>
      <c r="E7" s="121">
        <f t="shared" si="6"/>
        <v>45000</v>
      </c>
      <c r="F7" s="121">
        <f t="shared" si="7"/>
        <v>25</v>
      </c>
      <c r="G7" s="121">
        <f t="shared" si="0"/>
        <v>125</v>
      </c>
      <c r="H7" s="121">
        <f t="shared" si="1"/>
        <v>19</v>
      </c>
      <c r="I7" s="121">
        <v>3</v>
      </c>
      <c r="J7" s="121">
        <f>I7*任务!C7</f>
        <v>750</v>
      </c>
      <c r="K7" s="121">
        <v>20</v>
      </c>
      <c r="L7" s="121">
        <f t="shared" si="2"/>
        <v>500</v>
      </c>
      <c r="M7" s="121">
        <v>1.5</v>
      </c>
      <c r="N7" s="121">
        <f t="shared" si="3"/>
        <v>38</v>
      </c>
      <c r="O7" s="121">
        <f t="shared" si="4"/>
        <v>11</v>
      </c>
      <c r="P7" s="122">
        <v>0.1</v>
      </c>
      <c r="R7" s="86"/>
    </row>
    <row r="8" ht="20.1" customHeight="1" spans="1:22">
      <c r="A8" s="120">
        <v>7</v>
      </c>
      <c r="B8" s="121">
        <f>[1]总表!E8</f>
        <v>0.1</v>
      </c>
      <c r="C8" s="121">
        <f t="shared" si="5"/>
        <v>8880</v>
      </c>
      <c r="D8" s="121">
        <f>SUM($C$2:C8)</f>
        <v>23917.5</v>
      </c>
      <c r="E8" s="121">
        <f t="shared" si="6"/>
        <v>51000</v>
      </c>
      <c r="F8" s="121">
        <f t="shared" si="7"/>
        <v>28</v>
      </c>
      <c r="G8" s="121">
        <f t="shared" si="0"/>
        <v>140</v>
      </c>
      <c r="H8" s="121">
        <f t="shared" si="1"/>
        <v>21</v>
      </c>
      <c r="I8" s="121">
        <v>3</v>
      </c>
      <c r="J8" s="121">
        <f>I8*任务!C8</f>
        <v>1260</v>
      </c>
      <c r="K8" s="121">
        <v>20</v>
      </c>
      <c r="L8" s="121">
        <f t="shared" si="2"/>
        <v>560</v>
      </c>
      <c r="M8" s="121">
        <v>1.5</v>
      </c>
      <c r="N8" s="121">
        <f t="shared" si="3"/>
        <v>42</v>
      </c>
      <c r="O8" s="121">
        <f t="shared" si="4"/>
        <v>13</v>
      </c>
      <c r="P8" s="122">
        <v>0.1</v>
      </c>
      <c r="R8" s="123"/>
      <c r="S8" s="124"/>
      <c r="T8" s="2" t="s">
        <v>21</v>
      </c>
      <c r="U8" s="2" t="s">
        <v>22</v>
      </c>
      <c r="V8" s="2" t="s">
        <v>23</v>
      </c>
    </row>
    <row r="9" ht="20.1" customHeight="1" spans="1:22">
      <c r="A9" s="120">
        <v>8</v>
      </c>
      <c r="B9" s="121">
        <f>[1]总表!E9</f>
        <v>0.11</v>
      </c>
      <c r="C9" s="121">
        <f t="shared" si="5"/>
        <v>10290</v>
      </c>
      <c r="D9" s="121">
        <f>SUM($C$2:C9)</f>
        <v>34207.5</v>
      </c>
      <c r="E9" s="121">
        <f t="shared" si="6"/>
        <v>55500</v>
      </c>
      <c r="F9" s="121">
        <f t="shared" si="7"/>
        <v>31</v>
      </c>
      <c r="G9" s="121">
        <f t="shared" si="0"/>
        <v>155</v>
      </c>
      <c r="H9" s="121">
        <f t="shared" si="1"/>
        <v>23</v>
      </c>
      <c r="I9" s="121">
        <v>3</v>
      </c>
      <c r="J9" s="121">
        <f>I9*任务!C9</f>
        <v>1395</v>
      </c>
      <c r="K9" s="121">
        <v>20</v>
      </c>
      <c r="L9" s="121">
        <f t="shared" si="2"/>
        <v>620</v>
      </c>
      <c r="M9" s="121">
        <v>1.5</v>
      </c>
      <c r="N9" s="121">
        <f t="shared" si="3"/>
        <v>47</v>
      </c>
      <c r="O9" s="121">
        <f t="shared" si="4"/>
        <v>14</v>
      </c>
      <c r="P9" s="122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20">
        <v>9</v>
      </c>
      <c r="B10" s="121">
        <f>[1]总表!E10</f>
        <v>0.12</v>
      </c>
      <c r="C10" s="121">
        <f t="shared" si="5"/>
        <v>11970</v>
      </c>
      <c r="D10" s="121">
        <f>SUM($C$2:C10)</f>
        <v>46177.5</v>
      </c>
      <c r="E10" s="121">
        <f t="shared" si="6"/>
        <v>61500</v>
      </c>
      <c r="F10" s="121">
        <f t="shared" si="7"/>
        <v>34</v>
      </c>
      <c r="G10" s="121">
        <f t="shared" si="0"/>
        <v>170</v>
      </c>
      <c r="H10" s="121">
        <f t="shared" si="1"/>
        <v>26</v>
      </c>
      <c r="I10" s="121">
        <v>3</v>
      </c>
      <c r="J10" s="121">
        <f>I10*任务!C10</f>
        <v>1530</v>
      </c>
      <c r="K10" s="121">
        <v>20</v>
      </c>
      <c r="L10" s="121">
        <f t="shared" si="2"/>
        <v>680</v>
      </c>
      <c r="M10" s="121">
        <v>1.5</v>
      </c>
      <c r="N10" s="121">
        <f t="shared" si="3"/>
        <v>51</v>
      </c>
      <c r="O10" s="121">
        <f t="shared" si="4"/>
        <v>15</v>
      </c>
      <c r="P10" s="122">
        <v>0.1</v>
      </c>
      <c r="R10" s="123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20">
        <v>10</v>
      </c>
      <c r="B11" s="121">
        <f>[1]总表!E11</f>
        <v>0.13</v>
      </c>
      <c r="C11" s="121">
        <f t="shared" si="5"/>
        <v>15435</v>
      </c>
      <c r="D11" s="121">
        <f>SUM($C$2:C11)</f>
        <v>61612.5</v>
      </c>
      <c r="E11" s="121">
        <f t="shared" si="6"/>
        <v>67500</v>
      </c>
      <c r="F11" s="121">
        <f t="shared" si="7"/>
        <v>37</v>
      </c>
      <c r="G11" s="121">
        <f t="shared" si="0"/>
        <v>185</v>
      </c>
      <c r="H11" s="121">
        <f t="shared" si="1"/>
        <v>28</v>
      </c>
      <c r="I11" s="121">
        <v>3</v>
      </c>
      <c r="J11" s="121">
        <f>I11*任务!C11</f>
        <v>2220</v>
      </c>
      <c r="K11" s="121">
        <v>20</v>
      </c>
      <c r="L11" s="121">
        <f t="shared" si="2"/>
        <v>740</v>
      </c>
      <c r="M11" s="121">
        <v>1.5</v>
      </c>
      <c r="N11" s="121">
        <f t="shared" si="3"/>
        <v>56</v>
      </c>
      <c r="O11" s="121">
        <f t="shared" si="4"/>
        <v>17</v>
      </c>
      <c r="P11" s="122">
        <v>0.1</v>
      </c>
      <c r="R11" s="123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20">
        <v>11</v>
      </c>
      <c r="B12" s="121">
        <f>[1]总表!E12</f>
        <v>0.14</v>
      </c>
      <c r="C12" s="121">
        <f t="shared" si="5"/>
        <v>17280</v>
      </c>
      <c r="D12" s="121">
        <f>SUM($C$2:C12)</f>
        <v>78892.5</v>
      </c>
      <c r="E12" s="121">
        <f t="shared" si="6"/>
        <v>72000</v>
      </c>
      <c r="F12" s="121">
        <f t="shared" si="7"/>
        <v>40</v>
      </c>
      <c r="G12" s="121">
        <f t="shared" si="0"/>
        <v>200</v>
      </c>
      <c r="H12" s="121">
        <f t="shared" si="1"/>
        <v>30</v>
      </c>
      <c r="I12" s="121">
        <v>3</v>
      </c>
      <c r="J12" s="121">
        <f>I12*任务!C12</f>
        <v>2400</v>
      </c>
      <c r="K12" s="121">
        <v>20</v>
      </c>
      <c r="L12" s="121">
        <f t="shared" si="2"/>
        <v>800</v>
      </c>
      <c r="M12" s="121">
        <v>1.5</v>
      </c>
      <c r="N12" s="121">
        <f t="shared" si="3"/>
        <v>60</v>
      </c>
      <c r="O12" s="121">
        <f t="shared" si="4"/>
        <v>18</v>
      </c>
      <c r="P12" s="122">
        <v>0.1</v>
      </c>
      <c r="R12" s="123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20">
        <v>12</v>
      </c>
      <c r="B13" s="121">
        <f>[1]总表!E13</f>
        <v>0.15</v>
      </c>
      <c r="C13" s="121">
        <f t="shared" si="5"/>
        <v>19440</v>
      </c>
      <c r="D13" s="121">
        <f>SUM($C$2:C13)</f>
        <v>98332.5</v>
      </c>
      <c r="E13" s="121">
        <f t="shared" si="6"/>
        <v>78000</v>
      </c>
      <c r="F13" s="121">
        <f t="shared" si="7"/>
        <v>43</v>
      </c>
      <c r="G13" s="121">
        <f t="shared" si="0"/>
        <v>215</v>
      </c>
      <c r="H13" s="121">
        <f t="shared" si="1"/>
        <v>32</v>
      </c>
      <c r="I13" s="121">
        <v>3</v>
      </c>
      <c r="J13" s="121">
        <f>I13*任务!C13</f>
        <v>2580</v>
      </c>
      <c r="K13" s="121">
        <v>20</v>
      </c>
      <c r="L13" s="121">
        <f t="shared" si="2"/>
        <v>860</v>
      </c>
      <c r="M13" s="121">
        <v>1.5</v>
      </c>
      <c r="N13" s="121">
        <f t="shared" si="3"/>
        <v>65</v>
      </c>
      <c r="O13" s="121">
        <f t="shared" si="4"/>
        <v>20</v>
      </c>
      <c r="P13" s="122">
        <v>0.1</v>
      </c>
      <c r="R13" s="123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20">
        <v>13</v>
      </c>
      <c r="B14" s="121">
        <f>[1]总表!E14</f>
        <v>0.16</v>
      </c>
      <c r="C14" s="121">
        <f t="shared" si="5"/>
        <v>21720</v>
      </c>
      <c r="D14" s="121">
        <f>SUM($C$2:C14)</f>
        <v>120052.5</v>
      </c>
      <c r="E14" s="121">
        <f t="shared" si="6"/>
        <v>84000</v>
      </c>
      <c r="F14" s="121">
        <f t="shared" si="7"/>
        <v>46</v>
      </c>
      <c r="G14" s="121">
        <f t="shared" si="0"/>
        <v>230</v>
      </c>
      <c r="H14" s="121">
        <f t="shared" si="1"/>
        <v>35</v>
      </c>
      <c r="I14" s="121">
        <v>3</v>
      </c>
      <c r="J14" s="121">
        <f>I14*任务!C14</f>
        <v>2760</v>
      </c>
      <c r="K14" s="121">
        <v>20</v>
      </c>
      <c r="L14" s="121">
        <f t="shared" si="2"/>
        <v>920</v>
      </c>
      <c r="M14" s="121">
        <v>1.5</v>
      </c>
      <c r="N14" s="121">
        <f t="shared" si="3"/>
        <v>69</v>
      </c>
      <c r="O14" s="121">
        <f t="shared" si="4"/>
        <v>21</v>
      </c>
      <c r="P14" s="122">
        <v>0.1</v>
      </c>
      <c r="R14" s="125"/>
      <c r="S14" s="4"/>
      <c r="T14" s="4"/>
      <c r="U14" s="4"/>
      <c r="V14" s="4"/>
      <c r="W14" s="4"/>
    </row>
    <row r="15" ht="20.1" customHeight="1" spans="1:23">
      <c r="A15" s="120">
        <v>14</v>
      </c>
      <c r="B15" s="121">
        <f>[1]总表!E15</f>
        <v>0.17</v>
      </c>
      <c r="C15" s="121">
        <f t="shared" si="5"/>
        <v>23865</v>
      </c>
      <c r="D15" s="121">
        <f>SUM($C$2:C15)</f>
        <v>143917.5</v>
      </c>
      <c r="E15" s="121">
        <f t="shared" si="6"/>
        <v>88500</v>
      </c>
      <c r="F15" s="121">
        <f t="shared" si="7"/>
        <v>49</v>
      </c>
      <c r="G15" s="121">
        <f t="shared" si="0"/>
        <v>245</v>
      </c>
      <c r="H15" s="121">
        <f t="shared" si="1"/>
        <v>37</v>
      </c>
      <c r="I15" s="121">
        <v>3</v>
      </c>
      <c r="J15" s="121">
        <f>I15*任务!C15</f>
        <v>2940</v>
      </c>
      <c r="K15" s="121">
        <v>20</v>
      </c>
      <c r="L15" s="121">
        <f t="shared" si="2"/>
        <v>980</v>
      </c>
      <c r="M15" s="121">
        <v>1.5</v>
      </c>
      <c r="N15" s="121">
        <f t="shared" si="3"/>
        <v>74</v>
      </c>
      <c r="O15" s="121">
        <f t="shared" si="4"/>
        <v>22</v>
      </c>
      <c r="P15" s="122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20">
        <v>15</v>
      </c>
      <c r="B16" s="121">
        <f>[1]总表!E16</f>
        <v>0.1</v>
      </c>
      <c r="C16" s="121">
        <f t="shared" si="5"/>
        <v>18660</v>
      </c>
      <c r="D16" s="121">
        <f>SUM($C$2:C16)</f>
        <v>162577.5</v>
      </c>
      <c r="E16" s="121">
        <f t="shared" si="6"/>
        <v>93000</v>
      </c>
      <c r="F16" s="121">
        <f t="shared" si="7"/>
        <v>52</v>
      </c>
      <c r="G16" s="121">
        <f t="shared" si="0"/>
        <v>260</v>
      </c>
      <c r="H16" s="121">
        <f t="shared" si="1"/>
        <v>39</v>
      </c>
      <c r="I16" s="121">
        <v>3</v>
      </c>
      <c r="J16" s="121">
        <f>I16*任务!C16</f>
        <v>3120</v>
      </c>
      <c r="K16" s="121">
        <v>20</v>
      </c>
      <c r="L16" s="121">
        <f t="shared" si="2"/>
        <v>1040</v>
      </c>
      <c r="M16" s="121">
        <v>1.5</v>
      </c>
      <c r="N16" s="121">
        <f t="shared" si="3"/>
        <v>78</v>
      </c>
      <c r="O16" s="121">
        <f t="shared" si="4"/>
        <v>23</v>
      </c>
      <c r="P16" s="122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20">
        <v>16</v>
      </c>
      <c r="B17" s="121">
        <f>[1]总表!E17</f>
        <v>0.11</v>
      </c>
      <c r="C17" s="121">
        <f t="shared" si="5"/>
        <v>20790</v>
      </c>
      <c r="D17" s="121">
        <f>SUM($C$2:C17)</f>
        <v>183367.5</v>
      </c>
      <c r="E17" s="121">
        <f t="shared" si="6"/>
        <v>99000</v>
      </c>
      <c r="F17" s="121">
        <f t="shared" si="7"/>
        <v>55</v>
      </c>
      <c r="G17" s="121">
        <f t="shared" si="0"/>
        <v>275</v>
      </c>
      <c r="H17" s="121">
        <f t="shared" si="1"/>
        <v>41</v>
      </c>
      <c r="I17" s="121">
        <v>3</v>
      </c>
      <c r="J17" s="121">
        <f>I17*任务!C17</f>
        <v>3300</v>
      </c>
      <c r="K17" s="121">
        <v>20</v>
      </c>
      <c r="L17" s="121">
        <f t="shared" si="2"/>
        <v>1100</v>
      </c>
      <c r="M17" s="121">
        <v>1.5</v>
      </c>
      <c r="N17" s="121">
        <f t="shared" si="3"/>
        <v>83</v>
      </c>
      <c r="O17" s="121">
        <f t="shared" si="4"/>
        <v>25</v>
      </c>
      <c r="P17" s="122">
        <v>0.1</v>
      </c>
      <c r="R17" s="123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20">
        <v>17</v>
      </c>
      <c r="B18" s="121">
        <f>[1]总表!E18</f>
        <v>0.12</v>
      </c>
      <c r="C18" s="121">
        <f t="shared" si="5"/>
        <v>23040</v>
      </c>
      <c r="D18" s="121">
        <f>SUM($C$2:C18)</f>
        <v>206407.5</v>
      </c>
      <c r="E18" s="121">
        <f t="shared" si="6"/>
        <v>105000</v>
      </c>
      <c r="F18" s="121">
        <f t="shared" si="7"/>
        <v>58</v>
      </c>
      <c r="G18" s="121">
        <f t="shared" si="0"/>
        <v>290</v>
      </c>
      <c r="H18" s="121">
        <f t="shared" si="1"/>
        <v>44</v>
      </c>
      <c r="I18" s="121">
        <v>3</v>
      </c>
      <c r="J18" s="121">
        <f>I18*任务!C18</f>
        <v>3480</v>
      </c>
      <c r="K18" s="121">
        <v>20</v>
      </c>
      <c r="L18" s="121">
        <f t="shared" si="2"/>
        <v>1160</v>
      </c>
      <c r="M18" s="121">
        <v>1.5</v>
      </c>
      <c r="N18" s="121">
        <f t="shared" si="3"/>
        <v>87</v>
      </c>
      <c r="O18" s="121">
        <f t="shared" si="4"/>
        <v>26</v>
      </c>
      <c r="P18" s="122">
        <v>0.1</v>
      </c>
      <c r="R18" s="123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20">
        <v>18</v>
      </c>
      <c r="B19" s="121">
        <f>[1]总表!E19</f>
        <v>0.13</v>
      </c>
      <c r="C19" s="121">
        <f t="shared" si="5"/>
        <v>25410</v>
      </c>
      <c r="D19" s="121">
        <f>SUM($C$2:C19)</f>
        <v>231817.5</v>
      </c>
      <c r="E19" s="121">
        <f t="shared" si="6"/>
        <v>111000</v>
      </c>
      <c r="F19" s="121">
        <f t="shared" si="7"/>
        <v>61</v>
      </c>
      <c r="G19" s="121">
        <f t="shared" si="0"/>
        <v>305</v>
      </c>
      <c r="H19" s="121">
        <f t="shared" si="1"/>
        <v>46</v>
      </c>
      <c r="I19" s="121">
        <v>3</v>
      </c>
      <c r="J19" s="121">
        <f>I19*任务!C19</f>
        <v>3660</v>
      </c>
      <c r="K19" s="121">
        <v>20</v>
      </c>
      <c r="L19" s="121">
        <f t="shared" si="2"/>
        <v>1220</v>
      </c>
      <c r="M19" s="121">
        <v>1.5</v>
      </c>
      <c r="N19" s="121">
        <f t="shared" si="3"/>
        <v>92</v>
      </c>
      <c r="O19" s="121">
        <f t="shared" si="4"/>
        <v>28</v>
      </c>
      <c r="P19" s="122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20">
        <v>19</v>
      </c>
      <c r="B20" s="121">
        <f>[1]总表!E20</f>
        <v>0.2</v>
      </c>
      <c r="C20" s="121">
        <f t="shared" si="5"/>
        <v>34620</v>
      </c>
      <c r="D20" s="121">
        <f>SUM($C$2:C20)</f>
        <v>266437.5</v>
      </c>
      <c r="E20" s="121">
        <f t="shared" si="6"/>
        <v>115500</v>
      </c>
      <c r="F20" s="121">
        <f t="shared" si="7"/>
        <v>64</v>
      </c>
      <c r="G20" s="121">
        <f t="shared" si="0"/>
        <v>320</v>
      </c>
      <c r="H20" s="121">
        <f t="shared" si="1"/>
        <v>48</v>
      </c>
      <c r="I20" s="121">
        <v>3</v>
      </c>
      <c r="J20" s="121">
        <f>I20*任务!C20</f>
        <v>3840</v>
      </c>
      <c r="K20" s="121">
        <v>20</v>
      </c>
      <c r="L20" s="121">
        <f t="shared" si="2"/>
        <v>1280</v>
      </c>
      <c r="M20" s="121">
        <v>1.5</v>
      </c>
      <c r="N20" s="121">
        <f t="shared" si="3"/>
        <v>96</v>
      </c>
      <c r="O20" s="121">
        <f t="shared" si="4"/>
        <v>29</v>
      </c>
      <c r="P20" s="122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20">
        <v>20</v>
      </c>
      <c r="B21" s="121">
        <f>[1]总表!E21</f>
        <v>0.21</v>
      </c>
      <c r="C21" s="121">
        <f t="shared" si="5"/>
        <v>37260</v>
      </c>
      <c r="D21" s="121">
        <f>SUM($C$2:C21)</f>
        <v>303697.5</v>
      </c>
      <c r="E21" s="121">
        <f t="shared" si="6"/>
        <v>120000</v>
      </c>
      <c r="F21" s="121">
        <f t="shared" si="7"/>
        <v>67</v>
      </c>
      <c r="G21" s="121">
        <f t="shared" si="0"/>
        <v>335</v>
      </c>
      <c r="H21" s="121">
        <f t="shared" si="1"/>
        <v>50</v>
      </c>
      <c r="I21" s="121">
        <v>3</v>
      </c>
      <c r="J21" s="121">
        <f>I21*任务!C21</f>
        <v>4020</v>
      </c>
      <c r="K21" s="121">
        <v>20</v>
      </c>
      <c r="L21" s="121">
        <f t="shared" si="2"/>
        <v>1340</v>
      </c>
      <c r="M21" s="121">
        <v>1.5</v>
      </c>
      <c r="N21" s="121">
        <f t="shared" si="3"/>
        <v>101</v>
      </c>
      <c r="O21" s="121">
        <f t="shared" si="4"/>
        <v>30</v>
      </c>
      <c r="P21" s="122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20">
        <v>21</v>
      </c>
      <c r="B22" s="121">
        <f>[1]总表!E22</f>
        <v>0.22</v>
      </c>
      <c r="C22" s="121">
        <f t="shared" si="5"/>
        <v>40650</v>
      </c>
      <c r="D22" s="121">
        <f>SUM($C$2:C22)</f>
        <v>344347.5</v>
      </c>
      <c r="E22" s="121">
        <f t="shared" si="6"/>
        <v>127500</v>
      </c>
      <c r="F22" s="121">
        <f t="shared" si="7"/>
        <v>70</v>
      </c>
      <c r="G22" s="121">
        <f t="shared" si="0"/>
        <v>350</v>
      </c>
      <c r="H22" s="121">
        <f t="shared" si="1"/>
        <v>53</v>
      </c>
      <c r="I22" s="121">
        <v>3</v>
      </c>
      <c r="J22" s="121">
        <f>I22*任务!C22</f>
        <v>4200</v>
      </c>
      <c r="K22" s="121">
        <v>20</v>
      </c>
      <c r="L22" s="121">
        <f t="shared" si="2"/>
        <v>1400</v>
      </c>
      <c r="M22" s="121">
        <v>1.5</v>
      </c>
      <c r="N22" s="121">
        <f t="shared" si="3"/>
        <v>105</v>
      </c>
      <c r="O22" s="121">
        <f t="shared" si="4"/>
        <v>32</v>
      </c>
      <c r="P22" s="122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20">
        <v>22</v>
      </c>
      <c r="B23" s="121">
        <f>[1]总表!E23</f>
        <v>0.23</v>
      </c>
      <c r="C23" s="121">
        <f t="shared" si="5"/>
        <v>43500</v>
      </c>
      <c r="D23" s="121">
        <f>SUM($C$2:C23)</f>
        <v>387847.5</v>
      </c>
      <c r="E23" s="121">
        <f t="shared" si="6"/>
        <v>132000</v>
      </c>
      <c r="F23" s="121">
        <f t="shared" si="7"/>
        <v>73</v>
      </c>
      <c r="G23" s="121">
        <f t="shared" si="0"/>
        <v>365</v>
      </c>
      <c r="H23" s="121">
        <f t="shared" si="1"/>
        <v>55</v>
      </c>
      <c r="I23" s="121">
        <v>3</v>
      </c>
      <c r="J23" s="121">
        <f>I23*任务!C23</f>
        <v>4380</v>
      </c>
      <c r="K23" s="121">
        <v>20</v>
      </c>
      <c r="L23" s="121">
        <f t="shared" si="2"/>
        <v>1460</v>
      </c>
      <c r="M23" s="121">
        <v>1.5</v>
      </c>
      <c r="N23" s="121">
        <f t="shared" si="3"/>
        <v>110</v>
      </c>
      <c r="O23" s="121">
        <f t="shared" si="4"/>
        <v>33</v>
      </c>
      <c r="P23" s="122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20">
        <v>23</v>
      </c>
      <c r="B24" s="121">
        <f>[1]总表!E24</f>
        <v>0.24</v>
      </c>
      <c r="C24" s="121">
        <f t="shared" si="5"/>
        <v>46440</v>
      </c>
      <c r="D24" s="121">
        <f>SUM($C$2:C24)</f>
        <v>434287.5</v>
      </c>
      <c r="E24" s="121">
        <f t="shared" si="6"/>
        <v>136500</v>
      </c>
      <c r="F24" s="121">
        <f t="shared" si="7"/>
        <v>76</v>
      </c>
      <c r="G24" s="121">
        <f t="shared" si="0"/>
        <v>380</v>
      </c>
      <c r="H24" s="121">
        <f t="shared" si="1"/>
        <v>57</v>
      </c>
      <c r="I24" s="121">
        <v>3</v>
      </c>
      <c r="J24" s="121">
        <f>I24*任务!C24</f>
        <v>4560</v>
      </c>
      <c r="K24" s="121">
        <v>20</v>
      </c>
      <c r="L24" s="121">
        <f t="shared" si="2"/>
        <v>1520</v>
      </c>
      <c r="M24" s="121">
        <v>1.5</v>
      </c>
      <c r="N24" s="121">
        <f t="shared" si="3"/>
        <v>114</v>
      </c>
      <c r="O24" s="121">
        <f t="shared" si="4"/>
        <v>34</v>
      </c>
      <c r="P24" s="122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20">
        <v>24</v>
      </c>
      <c r="B25" s="121">
        <f>[1]总表!E25</f>
        <v>0.25</v>
      </c>
      <c r="C25" s="121">
        <f t="shared" si="5"/>
        <v>49845</v>
      </c>
      <c r="D25" s="121">
        <f>SUM($C$2:C25)</f>
        <v>484132.5</v>
      </c>
      <c r="E25" s="121">
        <f t="shared" si="6"/>
        <v>142500</v>
      </c>
      <c r="F25" s="121">
        <f t="shared" si="7"/>
        <v>79</v>
      </c>
      <c r="G25" s="121">
        <f t="shared" si="0"/>
        <v>395</v>
      </c>
      <c r="H25" s="121">
        <f t="shared" si="1"/>
        <v>59</v>
      </c>
      <c r="I25" s="121">
        <v>3</v>
      </c>
      <c r="J25" s="121">
        <f>I25*任务!C25</f>
        <v>4740</v>
      </c>
      <c r="K25" s="121">
        <v>20</v>
      </c>
      <c r="L25" s="121">
        <f t="shared" si="2"/>
        <v>1580</v>
      </c>
      <c r="M25" s="121">
        <v>1.5</v>
      </c>
      <c r="N25" s="121">
        <f t="shared" si="3"/>
        <v>119</v>
      </c>
      <c r="O25" s="121">
        <f t="shared" si="4"/>
        <v>36</v>
      </c>
      <c r="P25" s="122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20">
        <v>25</v>
      </c>
      <c r="B26" s="121">
        <f>[1]总表!E26</f>
        <v>0.26</v>
      </c>
      <c r="C26" s="121">
        <f t="shared" si="5"/>
        <v>53370</v>
      </c>
      <c r="D26" s="121">
        <f>SUM($C$2:C26)</f>
        <v>537502.5</v>
      </c>
      <c r="E26" s="121">
        <f t="shared" si="6"/>
        <v>148500</v>
      </c>
      <c r="F26" s="121">
        <f t="shared" si="7"/>
        <v>82</v>
      </c>
      <c r="G26" s="121">
        <f t="shared" si="0"/>
        <v>410</v>
      </c>
      <c r="H26" s="121">
        <f t="shared" si="1"/>
        <v>62</v>
      </c>
      <c r="I26" s="121">
        <v>3</v>
      </c>
      <c r="J26" s="121">
        <f>I26*任务!C26</f>
        <v>4920</v>
      </c>
      <c r="K26" s="121">
        <v>20</v>
      </c>
      <c r="L26" s="121">
        <f t="shared" si="2"/>
        <v>1640</v>
      </c>
      <c r="M26" s="121">
        <v>1.5</v>
      </c>
      <c r="N26" s="121">
        <f t="shared" si="3"/>
        <v>123</v>
      </c>
      <c r="O26" s="121">
        <f t="shared" si="4"/>
        <v>37</v>
      </c>
      <c r="P26" s="122">
        <v>0.1</v>
      </c>
    </row>
    <row r="27" ht="20.1" customHeight="1" spans="1:16">
      <c r="A27" s="120">
        <v>26</v>
      </c>
      <c r="B27" s="121">
        <f>[1]总表!E27</f>
        <v>0.27</v>
      </c>
      <c r="C27" s="121">
        <f t="shared" si="5"/>
        <v>56610</v>
      </c>
      <c r="D27" s="121">
        <f>SUM($C$2:C27)</f>
        <v>594112.5</v>
      </c>
      <c r="E27" s="121">
        <f t="shared" si="6"/>
        <v>153000</v>
      </c>
      <c r="F27" s="121">
        <f t="shared" si="7"/>
        <v>85</v>
      </c>
      <c r="G27" s="121">
        <f t="shared" si="0"/>
        <v>425</v>
      </c>
      <c r="H27" s="121">
        <f t="shared" si="1"/>
        <v>64</v>
      </c>
      <c r="I27" s="121">
        <v>3</v>
      </c>
      <c r="J27" s="121">
        <f>I27*任务!C27</f>
        <v>5100</v>
      </c>
      <c r="K27" s="121">
        <v>20</v>
      </c>
      <c r="L27" s="121">
        <f t="shared" si="2"/>
        <v>1700</v>
      </c>
      <c r="M27" s="121">
        <v>1.5</v>
      </c>
      <c r="N27" s="121">
        <f t="shared" si="3"/>
        <v>128</v>
      </c>
      <c r="O27" s="121">
        <f t="shared" si="4"/>
        <v>38</v>
      </c>
      <c r="P27" s="122">
        <v>0.1</v>
      </c>
    </row>
    <row r="28" ht="20.1" customHeight="1" spans="1:16">
      <c r="A28" s="120">
        <v>27</v>
      </c>
      <c r="B28" s="121">
        <f>[1]总表!E28</f>
        <v>0.28</v>
      </c>
      <c r="C28" s="121">
        <f t="shared" si="5"/>
        <v>60360</v>
      </c>
      <c r="D28" s="121">
        <f>SUM($C$2:C28)</f>
        <v>654472.5</v>
      </c>
      <c r="E28" s="121">
        <f t="shared" si="6"/>
        <v>159000</v>
      </c>
      <c r="F28" s="121">
        <f t="shared" si="7"/>
        <v>88</v>
      </c>
      <c r="G28" s="121">
        <f t="shared" si="0"/>
        <v>440</v>
      </c>
      <c r="H28" s="121">
        <f t="shared" si="1"/>
        <v>66</v>
      </c>
      <c r="I28" s="121">
        <v>3</v>
      </c>
      <c r="J28" s="121">
        <f>I28*任务!C28</f>
        <v>5280</v>
      </c>
      <c r="K28" s="121">
        <v>20</v>
      </c>
      <c r="L28" s="121">
        <f t="shared" si="2"/>
        <v>1760</v>
      </c>
      <c r="M28" s="121">
        <v>1.5</v>
      </c>
      <c r="N28" s="121">
        <f t="shared" si="3"/>
        <v>132</v>
      </c>
      <c r="O28" s="121">
        <f t="shared" si="4"/>
        <v>40</v>
      </c>
      <c r="P28" s="122">
        <v>0.1</v>
      </c>
    </row>
    <row r="29" ht="20.1" customHeight="1" spans="1:16">
      <c r="A29" s="120">
        <v>28</v>
      </c>
      <c r="B29" s="121">
        <f>[1]总表!E29</f>
        <v>0.29</v>
      </c>
      <c r="C29" s="121">
        <f t="shared" si="5"/>
        <v>63795</v>
      </c>
      <c r="D29" s="121">
        <f>SUM($C$2:C29)</f>
        <v>718267.5</v>
      </c>
      <c r="E29" s="121">
        <f t="shared" si="6"/>
        <v>163500</v>
      </c>
      <c r="F29" s="121">
        <f t="shared" si="7"/>
        <v>91</v>
      </c>
      <c r="G29" s="121">
        <f t="shared" si="0"/>
        <v>455</v>
      </c>
      <c r="H29" s="121">
        <f t="shared" si="1"/>
        <v>68</v>
      </c>
      <c r="I29" s="121">
        <v>3</v>
      </c>
      <c r="J29" s="121">
        <f>I29*任务!C29</f>
        <v>5460</v>
      </c>
      <c r="K29" s="121">
        <v>20</v>
      </c>
      <c r="L29" s="121">
        <f t="shared" si="2"/>
        <v>1820</v>
      </c>
      <c r="M29" s="121">
        <v>1.5</v>
      </c>
      <c r="N29" s="121">
        <f t="shared" si="3"/>
        <v>137</v>
      </c>
      <c r="O29" s="121">
        <f t="shared" si="4"/>
        <v>41</v>
      </c>
      <c r="P29" s="122">
        <v>0.1</v>
      </c>
    </row>
    <row r="30" ht="20.1" customHeight="1" spans="1:16">
      <c r="A30" s="120">
        <v>29</v>
      </c>
      <c r="B30" s="121">
        <f>[1]总表!E30</f>
        <v>0.35</v>
      </c>
      <c r="C30" s="121">
        <f t="shared" si="5"/>
        <v>76245</v>
      </c>
      <c r="D30" s="121">
        <f>SUM($C$2:C30)</f>
        <v>794512.5</v>
      </c>
      <c r="E30" s="121">
        <f t="shared" si="6"/>
        <v>169500</v>
      </c>
      <c r="F30" s="121">
        <f t="shared" si="7"/>
        <v>94</v>
      </c>
      <c r="G30" s="121">
        <f t="shared" si="0"/>
        <v>470</v>
      </c>
      <c r="H30" s="121">
        <f t="shared" si="1"/>
        <v>71</v>
      </c>
      <c r="I30" s="121">
        <v>3</v>
      </c>
      <c r="J30" s="121">
        <f>I30*任务!C30</f>
        <v>5640</v>
      </c>
      <c r="K30" s="121">
        <v>20</v>
      </c>
      <c r="L30" s="121">
        <f t="shared" si="2"/>
        <v>1880</v>
      </c>
      <c r="M30" s="121">
        <v>1.5</v>
      </c>
      <c r="N30" s="121">
        <f t="shared" si="3"/>
        <v>141</v>
      </c>
      <c r="O30" s="121">
        <f t="shared" si="4"/>
        <v>42</v>
      </c>
      <c r="P30" s="122">
        <v>0.1</v>
      </c>
    </row>
    <row r="31" ht="20.1" customHeight="1" spans="1:16">
      <c r="A31" s="120">
        <v>30</v>
      </c>
      <c r="B31" s="121">
        <f>[1]总表!E31</f>
        <v>0.36</v>
      </c>
      <c r="C31" s="121">
        <f t="shared" si="5"/>
        <v>80640</v>
      </c>
      <c r="D31" s="121">
        <f>SUM($C$2:C31)</f>
        <v>875152.5</v>
      </c>
      <c r="E31" s="121">
        <f t="shared" si="6"/>
        <v>175500</v>
      </c>
      <c r="F31" s="121">
        <f t="shared" si="7"/>
        <v>97</v>
      </c>
      <c r="G31" s="121">
        <f t="shared" si="0"/>
        <v>485</v>
      </c>
      <c r="H31" s="121">
        <f t="shared" si="1"/>
        <v>73</v>
      </c>
      <c r="I31" s="121">
        <v>3</v>
      </c>
      <c r="J31" s="121">
        <f>I31*任务!C31</f>
        <v>5820</v>
      </c>
      <c r="K31" s="121">
        <v>20</v>
      </c>
      <c r="L31" s="121">
        <f t="shared" si="2"/>
        <v>1940</v>
      </c>
      <c r="M31" s="121">
        <v>1.5</v>
      </c>
      <c r="N31" s="121">
        <f t="shared" si="3"/>
        <v>146</v>
      </c>
      <c r="O31" s="121">
        <f t="shared" si="4"/>
        <v>44</v>
      </c>
      <c r="P31" s="122">
        <v>0.1</v>
      </c>
    </row>
    <row r="32" ht="20.1" customHeight="1" spans="1:16">
      <c r="A32" s="120">
        <v>31</v>
      </c>
      <c r="B32" s="121">
        <f>[1]总表!E32</f>
        <v>0.37</v>
      </c>
      <c r="C32" s="121">
        <f t="shared" si="5"/>
        <v>84600</v>
      </c>
      <c r="D32" s="121">
        <f>SUM($C$2:C32)</f>
        <v>959752.5</v>
      </c>
      <c r="E32" s="121">
        <f t="shared" si="6"/>
        <v>180000</v>
      </c>
      <c r="F32" s="121">
        <f t="shared" si="7"/>
        <v>100</v>
      </c>
      <c r="G32" s="121">
        <f t="shared" si="0"/>
        <v>500</v>
      </c>
      <c r="H32" s="121">
        <f t="shared" si="1"/>
        <v>75</v>
      </c>
      <c r="I32" s="121">
        <v>3</v>
      </c>
      <c r="J32" s="121">
        <f>I32*任务!C32</f>
        <v>6000</v>
      </c>
      <c r="K32" s="121">
        <v>20</v>
      </c>
      <c r="L32" s="121">
        <f t="shared" si="2"/>
        <v>2000</v>
      </c>
      <c r="M32" s="121">
        <v>1.5</v>
      </c>
      <c r="N32" s="121">
        <f t="shared" si="3"/>
        <v>150</v>
      </c>
      <c r="O32" s="121">
        <f t="shared" si="4"/>
        <v>45</v>
      </c>
      <c r="P32" s="122">
        <v>0.1</v>
      </c>
    </row>
    <row r="33" ht="20.1" customHeight="1" spans="1:16">
      <c r="A33" s="120">
        <v>32</v>
      </c>
      <c r="B33" s="121">
        <f>[1]总表!E33</f>
        <v>0.38</v>
      </c>
      <c r="C33" s="121">
        <f t="shared" si="5"/>
        <v>89220</v>
      </c>
      <c r="D33" s="121">
        <f>SUM($C$2:C33)</f>
        <v>1048972.5</v>
      </c>
      <c r="E33" s="121">
        <f t="shared" si="6"/>
        <v>186000</v>
      </c>
      <c r="F33" s="121">
        <f t="shared" si="7"/>
        <v>103</v>
      </c>
      <c r="G33" s="121">
        <f t="shared" si="0"/>
        <v>515</v>
      </c>
      <c r="H33" s="121">
        <f t="shared" si="1"/>
        <v>77</v>
      </c>
      <c r="I33" s="121">
        <v>3</v>
      </c>
      <c r="J33" s="121">
        <f>I33*任务!C33</f>
        <v>6180</v>
      </c>
      <c r="K33" s="121">
        <v>20</v>
      </c>
      <c r="L33" s="121">
        <f t="shared" si="2"/>
        <v>2060</v>
      </c>
      <c r="M33" s="121">
        <v>1.5</v>
      </c>
      <c r="N33" s="121">
        <f t="shared" si="3"/>
        <v>155</v>
      </c>
      <c r="O33" s="121">
        <f t="shared" si="4"/>
        <v>47</v>
      </c>
      <c r="P33" s="122">
        <v>0.1</v>
      </c>
    </row>
    <row r="34" ht="20.1" customHeight="1" spans="1:16">
      <c r="A34" s="120">
        <v>33</v>
      </c>
      <c r="B34" s="121">
        <f>[1]总表!E34</f>
        <v>0.39</v>
      </c>
      <c r="C34" s="121">
        <f t="shared" si="5"/>
        <v>93960</v>
      </c>
      <c r="D34" s="121">
        <f>SUM($C$2:C34)</f>
        <v>1142932.5</v>
      </c>
      <c r="E34" s="121">
        <f t="shared" si="6"/>
        <v>192000</v>
      </c>
      <c r="F34" s="121">
        <f t="shared" si="7"/>
        <v>106</v>
      </c>
      <c r="G34" s="121">
        <f t="shared" ref="G34:G65" si="8">F34*5</f>
        <v>530</v>
      </c>
      <c r="H34" s="121">
        <f t="shared" ref="H34:H65" si="9">ROUND(G34*$S$1,0)</f>
        <v>80</v>
      </c>
      <c r="I34" s="121">
        <v>3</v>
      </c>
      <c r="J34" s="121">
        <f>I34*任务!C34</f>
        <v>6360</v>
      </c>
      <c r="K34" s="121">
        <v>20</v>
      </c>
      <c r="L34" s="121">
        <f t="shared" ref="L34:L65" si="10">K34*F34</f>
        <v>2120</v>
      </c>
      <c r="M34" s="121">
        <v>1.5</v>
      </c>
      <c r="N34" s="121">
        <f t="shared" ref="N34:N65" si="11">ROUND(F34*M34,0)</f>
        <v>159</v>
      </c>
      <c r="O34" s="121">
        <f t="shared" ref="O34:O65" si="12">ROUND(N34*$S$2,0)</f>
        <v>48</v>
      </c>
      <c r="P34" s="122">
        <v>0.1</v>
      </c>
    </row>
    <row r="35" ht="20.1" customHeight="1" spans="1:16">
      <c r="A35" s="120">
        <v>34</v>
      </c>
      <c r="B35" s="121">
        <f>[1]总表!E35</f>
        <v>0.4</v>
      </c>
      <c r="C35" s="121">
        <f t="shared" si="5"/>
        <v>98220</v>
      </c>
      <c r="D35" s="121">
        <f>SUM($C$2:C35)</f>
        <v>1241152.5</v>
      </c>
      <c r="E35" s="121">
        <f t="shared" si="6"/>
        <v>196500</v>
      </c>
      <c r="F35" s="121">
        <f t="shared" si="7"/>
        <v>109</v>
      </c>
      <c r="G35" s="121">
        <f t="shared" si="8"/>
        <v>545</v>
      </c>
      <c r="H35" s="121">
        <f t="shared" si="9"/>
        <v>82</v>
      </c>
      <c r="I35" s="121">
        <v>3</v>
      </c>
      <c r="J35" s="121">
        <f>I35*任务!C35</f>
        <v>6540</v>
      </c>
      <c r="K35" s="121">
        <v>20</v>
      </c>
      <c r="L35" s="121">
        <f t="shared" si="10"/>
        <v>2180</v>
      </c>
      <c r="M35" s="121">
        <v>1.5</v>
      </c>
      <c r="N35" s="121">
        <f t="shared" si="11"/>
        <v>164</v>
      </c>
      <c r="O35" s="121">
        <f t="shared" si="12"/>
        <v>49</v>
      </c>
      <c r="P35" s="122">
        <v>0.1</v>
      </c>
    </row>
    <row r="36" ht="20.1" customHeight="1" spans="1:16">
      <c r="A36" s="120">
        <v>35</v>
      </c>
      <c r="B36" s="121">
        <f>[1]总表!E36</f>
        <v>0.41</v>
      </c>
      <c r="C36" s="121">
        <f t="shared" si="5"/>
        <v>102570</v>
      </c>
      <c r="D36" s="121">
        <f>SUM($C$2:C36)</f>
        <v>1343722.5</v>
      </c>
      <c r="E36" s="121">
        <f t="shared" si="6"/>
        <v>201000</v>
      </c>
      <c r="F36" s="121">
        <f t="shared" si="7"/>
        <v>112</v>
      </c>
      <c r="G36" s="121">
        <f t="shared" si="8"/>
        <v>560</v>
      </c>
      <c r="H36" s="121">
        <f t="shared" si="9"/>
        <v>84</v>
      </c>
      <c r="I36" s="121">
        <v>3</v>
      </c>
      <c r="J36" s="121">
        <f>I36*任务!C36</f>
        <v>6720</v>
      </c>
      <c r="K36" s="121">
        <v>20</v>
      </c>
      <c r="L36" s="121">
        <f t="shared" si="10"/>
        <v>2240</v>
      </c>
      <c r="M36" s="121">
        <v>1.5</v>
      </c>
      <c r="N36" s="121">
        <f t="shared" si="11"/>
        <v>168</v>
      </c>
      <c r="O36" s="121">
        <f t="shared" si="12"/>
        <v>50</v>
      </c>
      <c r="P36" s="122">
        <v>0.1</v>
      </c>
    </row>
    <row r="37" ht="20.1" customHeight="1" spans="1:16">
      <c r="A37" s="120">
        <v>36</v>
      </c>
      <c r="B37" s="121">
        <f>[1]总表!E37</f>
        <v>0.42</v>
      </c>
      <c r="C37" s="121">
        <f t="shared" si="5"/>
        <v>107640</v>
      </c>
      <c r="D37" s="121">
        <f>SUM($C$2:C37)</f>
        <v>1451362.5</v>
      </c>
      <c r="E37" s="121">
        <f t="shared" si="6"/>
        <v>207000</v>
      </c>
      <c r="F37" s="121">
        <f t="shared" si="7"/>
        <v>115</v>
      </c>
      <c r="G37" s="121">
        <f t="shared" si="8"/>
        <v>575</v>
      </c>
      <c r="H37" s="121">
        <f t="shared" si="9"/>
        <v>86</v>
      </c>
      <c r="I37" s="121">
        <v>3</v>
      </c>
      <c r="J37" s="121">
        <f>I37*任务!C37</f>
        <v>6900</v>
      </c>
      <c r="K37" s="121">
        <v>20</v>
      </c>
      <c r="L37" s="121">
        <f t="shared" si="10"/>
        <v>2300</v>
      </c>
      <c r="M37" s="121">
        <v>1.5</v>
      </c>
      <c r="N37" s="121">
        <f t="shared" si="11"/>
        <v>173</v>
      </c>
      <c r="O37" s="121">
        <f t="shared" si="12"/>
        <v>52</v>
      </c>
      <c r="P37" s="122">
        <v>0.1</v>
      </c>
    </row>
    <row r="38" ht="20.1" customHeight="1" spans="1:16">
      <c r="A38" s="120">
        <v>37</v>
      </c>
      <c r="B38" s="121">
        <f>[1]总表!E38</f>
        <v>0.43</v>
      </c>
      <c r="C38" s="121">
        <f t="shared" si="5"/>
        <v>112830</v>
      </c>
      <c r="D38" s="121">
        <f>SUM($C$2:C38)</f>
        <v>1564192.5</v>
      </c>
      <c r="E38" s="121">
        <f t="shared" si="6"/>
        <v>213000</v>
      </c>
      <c r="F38" s="121">
        <f t="shared" si="7"/>
        <v>118</v>
      </c>
      <c r="G38" s="121">
        <f t="shared" si="8"/>
        <v>590</v>
      </c>
      <c r="H38" s="121">
        <f t="shared" si="9"/>
        <v>89</v>
      </c>
      <c r="I38" s="121">
        <v>3</v>
      </c>
      <c r="J38" s="121">
        <f>I38*任务!C38</f>
        <v>7080</v>
      </c>
      <c r="K38" s="121">
        <v>20</v>
      </c>
      <c r="L38" s="121">
        <f t="shared" si="10"/>
        <v>2360</v>
      </c>
      <c r="M38" s="121">
        <v>1.5</v>
      </c>
      <c r="N38" s="121">
        <f t="shared" si="11"/>
        <v>177</v>
      </c>
      <c r="O38" s="121">
        <f t="shared" si="12"/>
        <v>53</v>
      </c>
      <c r="P38" s="122">
        <v>0.1</v>
      </c>
    </row>
    <row r="39" ht="20.1" customHeight="1" spans="1:16">
      <c r="A39" s="120">
        <v>38</v>
      </c>
      <c r="B39" s="121">
        <f>[1]总表!E39</f>
        <v>0.44</v>
      </c>
      <c r="C39" s="121">
        <f t="shared" si="5"/>
        <v>118140</v>
      </c>
      <c r="D39" s="121">
        <f>SUM($C$2:C39)</f>
        <v>1682332.5</v>
      </c>
      <c r="E39" s="121">
        <f t="shared" si="6"/>
        <v>219000</v>
      </c>
      <c r="F39" s="121">
        <f t="shared" si="7"/>
        <v>121</v>
      </c>
      <c r="G39" s="121">
        <f t="shared" si="8"/>
        <v>605</v>
      </c>
      <c r="H39" s="121">
        <f t="shared" si="9"/>
        <v>91</v>
      </c>
      <c r="I39" s="121">
        <v>3</v>
      </c>
      <c r="J39" s="121">
        <f>I39*任务!C39</f>
        <v>7260</v>
      </c>
      <c r="K39" s="121">
        <v>20</v>
      </c>
      <c r="L39" s="121">
        <f t="shared" si="10"/>
        <v>2420</v>
      </c>
      <c r="M39" s="121">
        <v>1.5</v>
      </c>
      <c r="N39" s="121">
        <f t="shared" si="11"/>
        <v>182</v>
      </c>
      <c r="O39" s="121">
        <f t="shared" si="12"/>
        <v>55</v>
      </c>
      <c r="P39" s="122">
        <v>0.1</v>
      </c>
    </row>
    <row r="40" ht="20.1" customHeight="1" spans="1:16">
      <c r="A40" s="120">
        <v>39</v>
      </c>
      <c r="B40" s="121">
        <f>[1]总表!E40</f>
        <v>0.5</v>
      </c>
      <c r="C40" s="121">
        <f t="shared" si="5"/>
        <v>134070</v>
      </c>
      <c r="D40" s="121">
        <f>SUM($C$2:C40)</f>
        <v>1816402.5</v>
      </c>
      <c r="E40" s="121">
        <f t="shared" si="6"/>
        <v>223500</v>
      </c>
      <c r="F40" s="121">
        <f t="shared" si="7"/>
        <v>124</v>
      </c>
      <c r="G40" s="121">
        <f t="shared" si="8"/>
        <v>620</v>
      </c>
      <c r="H40" s="121">
        <f t="shared" si="9"/>
        <v>93</v>
      </c>
      <c r="I40" s="121">
        <v>3</v>
      </c>
      <c r="J40" s="121">
        <f>I40*任务!C40</f>
        <v>7440</v>
      </c>
      <c r="K40" s="121">
        <v>20</v>
      </c>
      <c r="L40" s="121">
        <f t="shared" si="10"/>
        <v>2480</v>
      </c>
      <c r="M40" s="121">
        <v>1.5</v>
      </c>
      <c r="N40" s="121">
        <f t="shared" si="11"/>
        <v>186</v>
      </c>
      <c r="O40" s="121">
        <f t="shared" si="12"/>
        <v>56</v>
      </c>
      <c r="P40" s="122">
        <v>0.1</v>
      </c>
    </row>
    <row r="41" ht="20.1" customHeight="1" spans="1:16">
      <c r="A41" s="120">
        <v>40</v>
      </c>
      <c r="B41" s="121">
        <f>[1]总表!E41</f>
        <v>0.51</v>
      </c>
      <c r="C41" s="121">
        <f t="shared" si="5"/>
        <v>139140</v>
      </c>
      <c r="D41" s="121">
        <f>SUM($C$2:C41)</f>
        <v>1955542.5</v>
      </c>
      <c r="E41" s="121">
        <f t="shared" si="6"/>
        <v>228000</v>
      </c>
      <c r="F41" s="121">
        <f t="shared" si="7"/>
        <v>127</v>
      </c>
      <c r="G41" s="121">
        <f t="shared" si="8"/>
        <v>635</v>
      </c>
      <c r="H41" s="121">
        <f t="shared" si="9"/>
        <v>95</v>
      </c>
      <c r="I41" s="121">
        <v>3</v>
      </c>
      <c r="J41" s="121">
        <f>I41*任务!C41</f>
        <v>7620</v>
      </c>
      <c r="K41" s="121">
        <v>20</v>
      </c>
      <c r="L41" s="121">
        <f t="shared" si="10"/>
        <v>2540</v>
      </c>
      <c r="M41" s="121">
        <v>1.5</v>
      </c>
      <c r="N41" s="121">
        <f t="shared" si="11"/>
        <v>191</v>
      </c>
      <c r="O41" s="121">
        <f t="shared" si="12"/>
        <v>57</v>
      </c>
      <c r="P41" s="122">
        <v>0.1</v>
      </c>
    </row>
    <row r="42" ht="20.1" customHeight="1" spans="1:16">
      <c r="A42" s="120">
        <v>41</v>
      </c>
      <c r="B42" s="121">
        <f>[1]总表!E42</f>
        <v>0.52</v>
      </c>
      <c r="C42" s="121">
        <f t="shared" si="5"/>
        <v>145860</v>
      </c>
      <c r="D42" s="121">
        <f>SUM($C$2:C42)</f>
        <v>2101402.5</v>
      </c>
      <c r="E42" s="121">
        <f t="shared" si="6"/>
        <v>235500</v>
      </c>
      <c r="F42" s="121">
        <f t="shared" si="7"/>
        <v>130</v>
      </c>
      <c r="G42" s="121">
        <f t="shared" si="8"/>
        <v>650</v>
      </c>
      <c r="H42" s="121">
        <f t="shared" si="9"/>
        <v>98</v>
      </c>
      <c r="I42" s="121">
        <v>3</v>
      </c>
      <c r="J42" s="121">
        <f>I42*任务!C42</f>
        <v>7800</v>
      </c>
      <c r="K42" s="121">
        <v>20</v>
      </c>
      <c r="L42" s="121">
        <f t="shared" si="10"/>
        <v>2600</v>
      </c>
      <c r="M42" s="121">
        <v>1.5</v>
      </c>
      <c r="N42" s="121">
        <f t="shared" si="11"/>
        <v>195</v>
      </c>
      <c r="O42" s="121">
        <f t="shared" si="12"/>
        <v>59</v>
      </c>
      <c r="P42" s="122">
        <v>0.1</v>
      </c>
    </row>
    <row r="43" ht="20.1" customHeight="1" spans="1:16">
      <c r="A43" s="120">
        <v>42</v>
      </c>
      <c r="B43" s="121">
        <f>[1]总表!E43</f>
        <v>0.53</v>
      </c>
      <c r="C43" s="121">
        <f t="shared" si="5"/>
        <v>151140</v>
      </c>
      <c r="D43" s="121">
        <f>SUM($C$2:C43)</f>
        <v>2252542.5</v>
      </c>
      <c r="E43" s="121">
        <f t="shared" si="6"/>
        <v>240000</v>
      </c>
      <c r="F43" s="121">
        <f t="shared" si="7"/>
        <v>133</v>
      </c>
      <c r="G43" s="121">
        <f t="shared" si="8"/>
        <v>665</v>
      </c>
      <c r="H43" s="121">
        <f t="shared" si="9"/>
        <v>100</v>
      </c>
      <c r="I43" s="121">
        <v>3</v>
      </c>
      <c r="J43" s="121">
        <f>I43*任务!C43</f>
        <v>7980</v>
      </c>
      <c r="K43" s="121">
        <v>20</v>
      </c>
      <c r="L43" s="121">
        <f t="shared" si="10"/>
        <v>2660</v>
      </c>
      <c r="M43" s="121">
        <v>1.5</v>
      </c>
      <c r="N43" s="121">
        <f t="shared" si="11"/>
        <v>200</v>
      </c>
      <c r="O43" s="121">
        <f t="shared" si="12"/>
        <v>60</v>
      </c>
      <c r="P43" s="122">
        <v>0.1</v>
      </c>
    </row>
    <row r="44" ht="20.1" customHeight="1" spans="1:16">
      <c r="A44" s="120">
        <v>43</v>
      </c>
      <c r="B44" s="121">
        <f>[1]总表!E44</f>
        <v>0.54</v>
      </c>
      <c r="C44" s="121">
        <f t="shared" si="5"/>
        <v>156510</v>
      </c>
      <c r="D44" s="121">
        <f>SUM($C$2:C44)</f>
        <v>2409052.5</v>
      </c>
      <c r="E44" s="121">
        <f t="shared" si="6"/>
        <v>244500</v>
      </c>
      <c r="F44" s="121">
        <f t="shared" si="7"/>
        <v>136</v>
      </c>
      <c r="G44" s="121">
        <f t="shared" si="8"/>
        <v>680</v>
      </c>
      <c r="H44" s="121">
        <f t="shared" si="9"/>
        <v>102</v>
      </c>
      <c r="I44" s="121">
        <v>3</v>
      </c>
      <c r="J44" s="121">
        <f>I44*任务!C44</f>
        <v>8160</v>
      </c>
      <c r="K44" s="121">
        <v>20</v>
      </c>
      <c r="L44" s="121">
        <f t="shared" si="10"/>
        <v>2720</v>
      </c>
      <c r="M44" s="121">
        <v>1.5</v>
      </c>
      <c r="N44" s="121">
        <f t="shared" si="11"/>
        <v>204</v>
      </c>
      <c r="O44" s="121">
        <f t="shared" si="12"/>
        <v>61</v>
      </c>
      <c r="P44" s="122">
        <v>0.1</v>
      </c>
    </row>
    <row r="45" ht="20.1" customHeight="1" spans="1:16">
      <c r="A45" s="120">
        <v>44</v>
      </c>
      <c r="B45" s="121">
        <f>[1]总表!E45</f>
        <v>0.55</v>
      </c>
      <c r="C45" s="121">
        <f t="shared" si="5"/>
        <v>162795</v>
      </c>
      <c r="D45" s="121">
        <f>SUM($C$2:C45)</f>
        <v>2571847.5</v>
      </c>
      <c r="E45" s="121">
        <f t="shared" si="6"/>
        <v>250500</v>
      </c>
      <c r="F45" s="121">
        <f t="shared" si="7"/>
        <v>139</v>
      </c>
      <c r="G45" s="121">
        <f t="shared" si="8"/>
        <v>695</v>
      </c>
      <c r="H45" s="121">
        <f t="shared" si="9"/>
        <v>104</v>
      </c>
      <c r="I45" s="121">
        <v>3</v>
      </c>
      <c r="J45" s="121">
        <f>I45*任务!C45</f>
        <v>8340</v>
      </c>
      <c r="K45" s="121">
        <v>20</v>
      </c>
      <c r="L45" s="121">
        <f t="shared" si="10"/>
        <v>2780</v>
      </c>
      <c r="M45" s="121">
        <v>1.5</v>
      </c>
      <c r="N45" s="121">
        <f t="shared" si="11"/>
        <v>209</v>
      </c>
      <c r="O45" s="121">
        <f t="shared" si="12"/>
        <v>63</v>
      </c>
      <c r="P45" s="122">
        <v>0.1</v>
      </c>
    </row>
    <row r="46" ht="20.1" customHeight="1" spans="1:16">
      <c r="A46" s="120">
        <v>45</v>
      </c>
      <c r="B46" s="121">
        <f>[1]总表!E46</f>
        <v>0.56</v>
      </c>
      <c r="C46" s="121">
        <f t="shared" si="5"/>
        <v>169200</v>
      </c>
      <c r="D46" s="121">
        <f>SUM($C$2:C46)</f>
        <v>2741047.5</v>
      </c>
      <c r="E46" s="121">
        <f t="shared" si="6"/>
        <v>256500</v>
      </c>
      <c r="F46" s="121">
        <f t="shared" si="7"/>
        <v>142</v>
      </c>
      <c r="G46" s="121">
        <f t="shared" si="8"/>
        <v>710</v>
      </c>
      <c r="H46" s="121">
        <f t="shared" si="9"/>
        <v>107</v>
      </c>
      <c r="I46" s="121">
        <v>3</v>
      </c>
      <c r="J46" s="121">
        <f>I46*任务!C46</f>
        <v>8520</v>
      </c>
      <c r="K46" s="121">
        <v>20</v>
      </c>
      <c r="L46" s="121">
        <f t="shared" si="10"/>
        <v>2840</v>
      </c>
      <c r="M46" s="121">
        <v>1.5</v>
      </c>
      <c r="N46" s="121">
        <f t="shared" si="11"/>
        <v>213</v>
      </c>
      <c r="O46" s="121">
        <f t="shared" si="12"/>
        <v>64</v>
      </c>
      <c r="P46" s="122">
        <v>0.1</v>
      </c>
    </row>
    <row r="47" ht="20.1" customHeight="1" spans="1:16">
      <c r="A47" s="120">
        <v>46</v>
      </c>
      <c r="B47" s="121">
        <f>[1]总表!E47</f>
        <v>0.57</v>
      </c>
      <c r="C47" s="121">
        <f t="shared" si="5"/>
        <v>174870</v>
      </c>
      <c r="D47" s="121">
        <f>SUM($C$2:C47)</f>
        <v>2915917.5</v>
      </c>
      <c r="E47" s="121">
        <f t="shared" si="6"/>
        <v>261000</v>
      </c>
      <c r="F47" s="121">
        <f t="shared" si="7"/>
        <v>145</v>
      </c>
      <c r="G47" s="121">
        <f t="shared" si="8"/>
        <v>725</v>
      </c>
      <c r="H47" s="121">
        <f t="shared" si="9"/>
        <v>109</v>
      </c>
      <c r="I47" s="121">
        <v>3</v>
      </c>
      <c r="J47" s="121">
        <f>I47*任务!C47</f>
        <v>8700</v>
      </c>
      <c r="K47" s="121">
        <v>20</v>
      </c>
      <c r="L47" s="121">
        <f t="shared" si="10"/>
        <v>2900</v>
      </c>
      <c r="M47" s="121">
        <v>1.5</v>
      </c>
      <c r="N47" s="121">
        <f t="shared" si="11"/>
        <v>218</v>
      </c>
      <c r="O47" s="121">
        <f t="shared" si="12"/>
        <v>65</v>
      </c>
      <c r="P47" s="122">
        <v>0.1</v>
      </c>
    </row>
    <row r="48" ht="20.1" customHeight="1" spans="1:16">
      <c r="A48" s="120">
        <v>47</v>
      </c>
      <c r="B48" s="121">
        <f>[1]总表!E48</f>
        <v>0.58</v>
      </c>
      <c r="C48" s="121">
        <f t="shared" si="5"/>
        <v>181500</v>
      </c>
      <c r="D48" s="121">
        <f>SUM($C$2:C48)</f>
        <v>3097417.5</v>
      </c>
      <c r="E48" s="121">
        <f t="shared" si="6"/>
        <v>267000</v>
      </c>
      <c r="F48" s="121">
        <f t="shared" si="7"/>
        <v>148</v>
      </c>
      <c r="G48" s="121">
        <f t="shared" si="8"/>
        <v>740</v>
      </c>
      <c r="H48" s="121">
        <f t="shared" si="9"/>
        <v>111</v>
      </c>
      <c r="I48" s="121">
        <v>3</v>
      </c>
      <c r="J48" s="121">
        <f>I48*任务!C48</f>
        <v>8880</v>
      </c>
      <c r="K48" s="121">
        <v>20</v>
      </c>
      <c r="L48" s="121">
        <f t="shared" si="10"/>
        <v>2960</v>
      </c>
      <c r="M48" s="121">
        <v>1.5</v>
      </c>
      <c r="N48" s="121">
        <f t="shared" si="11"/>
        <v>222</v>
      </c>
      <c r="O48" s="121">
        <f t="shared" si="12"/>
        <v>67</v>
      </c>
      <c r="P48" s="122">
        <v>0.1</v>
      </c>
    </row>
    <row r="49" ht="20.1" customHeight="1" spans="1:16">
      <c r="A49" s="120">
        <v>48</v>
      </c>
      <c r="B49" s="121">
        <f>[1]总表!E49</f>
        <v>0.59</v>
      </c>
      <c r="C49" s="121">
        <f t="shared" si="5"/>
        <v>187365</v>
      </c>
      <c r="D49" s="121">
        <f>SUM($C$2:C49)</f>
        <v>3284782.5</v>
      </c>
      <c r="E49" s="121">
        <f t="shared" si="6"/>
        <v>271500</v>
      </c>
      <c r="F49" s="121">
        <f t="shared" si="7"/>
        <v>151</v>
      </c>
      <c r="G49" s="121">
        <f t="shared" si="8"/>
        <v>755</v>
      </c>
      <c r="H49" s="121">
        <f t="shared" si="9"/>
        <v>113</v>
      </c>
      <c r="I49" s="121">
        <v>3</v>
      </c>
      <c r="J49" s="121">
        <f>I49*任务!C49</f>
        <v>9060</v>
      </c>
      <c r="K49" s="121">
        <v>20</v>
      </c>
      <c r="L49" s="121">
        <f t="shared" si="10"/>
        <v>3020</v>
      </c>
      <c r="M49" s="121">
        <v>1.5</v>
      </c>
      <c r="N49" s="121">
        <f t="shared" si="11"/>
        <v>227</v>
      </c>
      <c r="O49" s="121">
        <f t="shared" si="12"/>
        <v>68</v>
      </c>
      <c r="P49" s="122">
        <v>0.1</v>
      </c>
    </row>
    <row r="50" ht="20.1" customHeight="1" spans="1:16">
      <c r="A50" s="120">
        <v>49</v>
      </c>
      <c r="B50" s="121">
        <f>[1]总表!E50</f>
        <v>0.7</v>
      </c>
      <c r="C50" s="121">
        <f t="shared" si="5"/>
        <v>221970</v>
      </c>
      <c r="D50" s="121">
        <f>SUM($C$2:C50)</f>
        <v>3506752.5</v>
      </c>
      <c r="E50" s="121">
        <f t="shared" si="6"/>
        <v>277500</v>
      </c>
      <c r="F50" s="121">
        <f t="shared" si="7"/>
        <v>154</v>
      </c>
      <c r="G50" s="121">
        <f t="shared" si="8"/>
        <v>770</v>
      </c>
      <c r="H50" s="121">
        <f t="shared" si="9"/>
        <v>116</v>
      </c>
      <c r="I50" s="121">
        <v>3</v>
      </c>
      <c r="J50" s="121">
        <f>I50*任务!C50</f>
        <v>9240</v>
      </c>
      <c r="K50" s="121">
        <v>20</v>
      </c>
      <c r="L50" s="121">
        <f t="shared" si="10"/>
        <v>3080</v>
      </c>
      <c r="M50" s="121">
        <v>1.5</v>
      </c>
      <c r="N50" s="121">
        <f t="shared" si="11"/>
        <v>231</v>
      </c>
      <c r="O50" s="121">
        <f t="shared" si="12"/>
        <v>69</v>
      </c>
      <c r="P50" s="122">
        <v>0.1</v>
      </c>
    </row>
    <row r="51" ht="20.1" customHeight="1" spans="1:16">
      <c r="A51" s="120">
        <v>50</v>
      </c>
      <c r="B51" s="121">
        <f>[1]总表!E51</f>
        <v>0.75</v>
      </c>
      <c r="C51" s="121">
        <f t="shared" si="5"/>
        <v>240885</v>
      </c>
      <c r="D51" s="121">
        <f>SUM($C$2:C51)</f>
        <v>3747637.5</v>
      </c>
      <c r="E51" s="121">
        <f t="shared" si="6"/>
        <v>283500</v>
      </c>
      <c r="F51" s="121">
        <f t="shared" si="7"/>
        <v>157</v>
      </c>
      <c r="G51" s="121">
        <f t="shared" si="8"/>
        <v>785</v>
      </c>
      <c r="H51" s="121">
        <f t="shared" si="9"/>
        <v>118</v>
      </c>
      <c r="I51" s="121">
        <v>3</v>
      </c>
      <c r="J51" s="121">
        <f>I51*任务!C51</f>
        <v>9420</v>
      </c>
      <c r="K51" s="121">
        <v>20</v>
      </c>
      <c r="L51" s="121">
        <f t="shared" si="10"/>
        <v>3140</v>
      </c>
      <c r="M51" s="121">
        <v>1.5</v>
      </c>
      <c r="N51" s="121">
        <f t="shared" si="11"/>
        <v>236</v>
      </c>
      <c r="O51" s="121">
        <f t="shared" si="12"/>
        <v>71</v>
      </c>
      <c r="P51" s="122">
        <v>0.1</v>
      </c>
    </row>
    <row r="52" ht="20.1" customHeight="1" spans="1:16">
      <c r="A52" s="120">
        <v>51</v>
      </c>
      <c r="B52" s="121">
        <f>[1]总表!E52</f>
        <v>0.8</v>
      </c>
      <c r="C52" s="121">
        <f t="shared" si="5"/>
        <v>259200</v>
      </c>
      <c r="D52" s="121">
        <f>SUM($C$2:C52)</f>
        <v>4006837.5</v>
      </c>
      <c r="E52" s="121">
        <f t="shared" si="6"/>
        <v>288000</v>
      </c>
      <c r="F52" s="121">
        <f t="shared" si="7"/>
        <v>160</v>
      </c>
      <c r="G52" s="121">
        <f t="shared" si="8"/>
        <v>800</v>
      </c>
      <c r="H52" s="121">
        <f t="shared" si="9"/>
        <v>120</v>
      </c>
      <c r="I52" s="121">
        <v>3</v>
      </c>
      <c r="J52" s="121">
        <f>I52*任务!C52</f>
        <v>9600</v>
      </c>
      <c r="K52" s="121">
        <v>20</v>
      </c>
      <c r="L52" s="121">
        <f t="shared" si="10"/>
        <v>3200</v>
      </c>
      <c r="M52" s="121">
        <v>1.5</v>
      </c>
      <c r="N52" s="121">
        <f t="shared" si="11"/>
        <v>240</v>
      </c>
      <c r="O52" s="121">
        <f t="shared" si="12"/>
        <v>72</v>
      </c>
      <c r="P52" s="122">
        <v>0.1</v>
      </c>
    </row>
    <row r="53" ht="20.1" customHeight="1" spans="1:16">
      <c r="A53" s="120">
        <v>52</v>
      </c>
      <c r="B53" s="121">
        <f>[1]总表!E53</f>
        <v>0.85</v>
      </c>
      <c r="C53" s="121">
        <f t="shared" si="5"/>
        <v>279240</v>
      </c>
      <c r="D53" s="121">
        <f>SUM($C$2:C53)</f>
        <v>4286077.5</v>
      </c>
      <c r="E53" s="121">
        <f t="shared" si="6"/>
        <v>294000</v>
      </c>
      <c r="F53" s="121">
        <f t="shared" si="7"/>
        <v>163</v>
      </c>
      <c r="G53" s="121">
        <f t="shared" si="8"/>
        <v>815</v>
      </c>
      <c r="H53" s="121">
        <f t="shared" si="9"/>
        <v>122</v>
      </c>
      <c r="I53" s="121">
        <v>3</v>
      </c>
      <c r="J53" s="121">
        <f>I53*任务!C53</f>
        <v>9780</v>
      </c>
      <c r="K53" s="121">
        <v>20</v>
      </c>
      <c r="L53" s="121">
        <f t="shared" si="10"/>
        <v>3260</v>
      </c>
      <c r="M53" s="121">
        <v>1.5</v>
      </c>
      <c r="N53" s="121">
        <f t="shared" si="11"/>
        <v>245</v>
      </c>
      <c r="O53" s="121">
        <f t="shared" si="12"/>
        <v>74</v>
      </c>
      <c r="P53" s="122">
        <v>0.1</v>
      </c>
    </row>
    <row r="54" ht="20.1" customHeight="1" spans="1:16">
      <c r="A54" s="120">
        <v>53</v>
      </c>
      <c r="B54" s="121">
        <f>[1]总表!E54</f>
        <v>0.9</v>
      </c>
      <c r="C54" s="121">
        <f t="shared" si="5"/>
        <v>299880</v>
      </c>
      <c r="D54" s="121">
        <f>SUM($C$2:C54)</f>
        <v>4585957.5</v>
      </c>
      <c r="E54" s="121">
        <f t="shared" si="6"/>
        <v>300000</v>
      </c>
      <c r="F54" s="121">
        <f t="shared" si="7"/>
        <v>166</v>
      </c>
      <c r="G54" s="121">
        <f t="shared" si="8"/>
        <v>830</v>
      </c>
      <c r="H54" s="121">
        <f t="shared" si="9"/>
        <v>125</v>
      </c>
      <c r="I54" s="121">
        <v>3</v>
      </c>
      <c r="J54" s="121">
        <f>I54*任务!C54</f>
        <v>9960</v>
      </c>
      <c r="K54" s="121">
        <v>20</v>
      </c>
      <c r="L54" s="121">
        <f t="shared" si="10"/>
        <v>3320</v>
      </c>
      <c r="M54" s="121">
        <v>1.5</v>
      </c>
      <c r="N54" s="121">
        <f t="shared" si="11"/>
        <v>249</v>
      </c>
      <c r="O54" s="121">
        <f t="shared" si="12"/>
        <v>75</v>
      </c>
      <c r="P54" s="122">
        <v>0.1</v>
      </c>
    </row>
    <row r="55" ht="20.1" customHeight="1" spans="1:16">
      <c r="A55" s="120">
        <v>54</v>
      </c>
      <c r="B55" s="121">
        <f>[1]总表!E55</f>
        <v>0.95</v>
      </c>
      <c r="C55" s="121">
        <f t="shared" si="5"/>
        <v>319695</v>
      </c>
      <c r="D55" s="121">
        <f>SUM($C$2:C55)</f>
        <v>4905652.5</v>
      </c>
      <c r="E55" s="121">
        <f t="shared" si="6"/>
        <v>304500</v>
      </c>
      <c r="F55" s="121">
        <f t="shared" si="7"/>
        <v>169</v>
      </c>
      <c r="G55" s="121">
        <f t="shared" si="8"/>
        <v>845</v>
      </c>
      <c r="H55" s="121">
        <f t="shared" si="9"/>
        <v>127</v>
      </c>
      <c r="I55" s="121">
        <v>3</v>
      </c>
      <c r="J55" s="121">
        <f>I55*任务!C55</f>
        <v>10140</v>
      </c>
      <c r="K55" s="121">
        <v>20</v>
      </c>
      <c r="L55" s="121">
        <f t="shared" si="10"/>
        <v>3380</v>
      </c>
      <c r="M55" s="121">
        <v>1.5</v>
      </c>
      <c r="N55" s="121">
        <f t="shared" si="11"/>
        <v>254</v>
      </c>
      <c r="O55" s="121">
        <f t="shared" si="12"/>
        <v>76</v>
      </c>
      <c r="P55" s="122">
        <v>0.1</v>
      </c>
    </row>
    <row r="56" ht="20.1" customHeight="1" spans="1:16">
      <c r="A56" s="120">
        <v>55</v>
      </c>
      <c r="B56" s="121">
        <f>[1]总表!E56</f>
        <v>1</v>
      </c>
      <c r="C56" s="121">
        <f t="shared" si="5"/>
        <v>339960</v>
      </c>
      <c r="D56" s="121">
        <f>SUM($C$2:C56)</f>
        <v>5245612.5</v>
      </c>
      <c r="E56" s="121">
        <f t="shared" si="6"/>
        <v>309000</v>
      </c>
      <c r="F56" s="121">
        <f t="shared" si="7"/>
        <v>172</v>
      </c>
      <c r="G56" s="121">
        <f t="shared" si="8"/>
        <v>860</v>
      </c>
      <c r="H56" s="121">
        <f t="shared" si="9"/>
        <v>129</v>
      </c>
      <c r="I56" s="121">
        <v>3</v>
      </c>
      <c r="J56" s="121">
        <f>I56*任务!C56</f>
        <v>10320</v>
      </c>
      <c r="K56" s="121">
        <v>20</v>
      </c>
      <c r="L56" s="121">
        <f t="shared" si="10"/>
        <v>3440</v>
      </c>
      <c r="M56" s="121">
        <v>1.5</v>
      </c>
      <c r="N56" s="121">
        <f t="shared" si="11"/>
        <v>258</v>
      </c>
      <c r="O56" s="121">
        <f t="shared" si="12"/>
        <v>77</v>
      </c>
      <c r="P56" s="122">
        <v>0.1</v>
      </c>
    </row>
    <row r="57" ht="20.1" customHeight="1" spans="1:16">
      <c r="A57" s="120">
        <v>56</v>
      </c>
      <c r="B57" s="121">
        <f>[1]总表!E57</f>
        <v>1.05</v>
      </c>
      <c r="C57" s="121">
        <f t="shared" si="5"/>
        <v>362250</v>
      </c>
      <c r="D57" s="121">
        <f>SUM($C$2:C57)</f>
        <v>5607862.5</v>
      </c>
      <c r="E57" s="121">
        <f t="shared" si="6"/>
        <v>315000</v>
      </c>
      <c r="F57" s="121">
        <f t="shared" si="7"/>
        <v>175</v>
      </c>
      <c r="G57" s="121">
        <f t="shared" si="8"/>
        <v>875</v>
      </c>
      <c r="H57" s="121">
        <f t="shared" si="9"/>
        <v>131</v>
      </c>
      <c r="I57" s="121">
        <v>3</v>
      </c>
      <c r="J57" s="121">
        <f>I57*任务!C57</f>
        <v>10500</v>
      </c>
      <c r="K57" s="121">
        <v>20</v>
      </c>
      <c r="L57" s="121">
        <f t="shared" si="10"/>
        <v>3500</v>
      </c>
      <c r="M57" s="121">
        <v>1.5</v>
      </c>
      <c r="N57" s="121">
        <f t="shared" si="11"/>
        <v>263</v>
      </c>
      <c r="O57" s="121">
        <f t="shared" si="12"/>
        <v>79</v>
      </c>
      <c r="P57" s="122">
        <v>0.1</v>
      </c>
    </row>
    <row r="58" ht="20.1" customHeight="1" spans="1:16">
      <c r="A58" s="120">
        <v>57</v>
      </c>
      <c r="B58" s="121">
        <f>[1]总表!E58</f>
        <v>1.1</v>
      </c>
      <c r="C58" s="121">
        <f t="shared" si="5"/>
        <v>385140</v>
      </c>
      <c r="D58" s="121">
        <f>SUM($C$2:C58)</f>
        <v>5993002.5</v>
      </c>
      <c r="E58" s="121">
        <f t="shared" si="6"/>
        <v>321000</v>
      </c>
      <c r="F58" s="121">
        <f t="shared" si="7"/>
        <v>178</v>
      </c>
      <c r="G58" s="121">
        <f t="shared" si="8"/>
        <v>890</v>
      </c>
      <c r="H58" s="121">
        <f t="shared" si="9"/>
        <v>134</v>
      </c>
      <c r="I58" s="121">
        <v>3</v>
      </c>
      <c r="J58" s="121">
        <f>I58*任务!C58</f>
        <v>10680</v>
      </c>
      <c r="K58" s="121">
        <v>20</v>
      </c>
      <c r="L58" s="121">
        <f t="shared" si="10"/>
        <v>3560</v>
      </c>
      <c r="M58" s="121">
        <v>1.5</v>
      </c>
      <c r="N58" s="121">
        <f t="shared" si="11"/>
        <v>267</v>
      </c>
      <c r="O58" s="121">
        <f t="shared" si="12"/>
        <v>80</v>
      </c>
      <c r="P58" s="122">
        <v>0.1</v>
      </c>
    </row>
    <row r="59" ht="20.1" customHeight="1" spans="1:16">
      <c r="A59" s="120">
        <v>58</v>
      </c>
      <c r="B59" s="121">
        <f>[1]总表!E59</f>
        <v>1.15</v>
      </c>
      <c r="C59" s="121">
        <f t="shared" si="5"/>
        <v>408630</v>
      </c>
      <c r="D59" s="121">
        <f>SUM($C$2:C59)</f>
        <v>6401632.5</v>
      </c>
      <c r="E59" s="121">
        <f t="shared" si="6"/>
        <v>327000</v>
      </c>
      <c r="F59" s="121">
        <f t="shared" si="7"/>
        <v>181</v>
      </c>
      <c r="G59" s="121">
        <f t="shared" si="8"/>
        <v>905</v>
      </c>
      <c r="H59" s="121">
        <f t="shared" si="9"/>
        <v>136</v>
      </c>
      <c r="I59" s="121">
        <v>3</v>
      </c>
      <c r="J59" s="121">
        <f>I59*任务!C59</f>
        <v>10860</v>
      </c>
      <c r="K59" s="121">
        <v>20</v>
      </c>
      <c r="L59" s="121">
        <f t="shared" si="10"/>
        <v>3620</v>
      </c>
      <c r="M59" s="121">
        <v>1.5</v>
      </c>
      <c r="N59" s="121">
        <f t="shared" si="11"/>
        <v>272</v>
      </c>
      <c r="O59" s="121">
        <f t="shared" si="12"/>
        <v>82</v>
      </c>
      <c r="P59" s="122">
        <v>0.1</v>
      </c>
    </row>
    <row r="60" ht="20.1" customHeight="1" spans="1:16">
      <c r="A60" s="120">
        <v>59</v>
      </c>
      <c r="B60" s="121">
        <f>[1]总表!E60</f>
        <v>1.2</v>
      </c>
      <c r="C60" s="121">
        <f t="shared" si="5"/>
        <v>430920</v>
      </c>
      <c r="D60" s="121">
        <f>SUM($C$2:C60)</f>
        <v>6832552.5</v>
      </c>
      <c r="E60" s="121">
        <f t="shared" si="6"/>
        <v>331500</v>
      </c>
      <c r="F60" s="121">
        <f t="shared" si="7"/>
        <v>184</v>
      </c>
      <c r="G60" s="121">
        <f t="shared" si="8"/>
        <v>920</v>
      </c>
      <c r="H60" s="121">
        <f t="shared" si="9"/>
        <v>138</v>
      </c>
      <c r="I60" s="121">
        <v>3</v>
      </c>
      <c r="J60" s="121">
        <f>I60*任务!C60</f>
        <v>11040</v>
      </c>
      <c r="K60" s="121">
        <v>20</v>
      </c>
      <c r="L60" s="121">
        <f t="shared" si="10"/>
        <v>3680</v>
      </c>
      <c r="M60" s="121">
        <v>1.5</v>
      </c>
      <c r="N60" s="121">
        <f t="shared" si="11"/>
        <v>276</v>
      </c>
      <c r="O60" s="121">
        <f t="shared" si="12"/>
        <v>83</v>
      </c>
      <c r="P60" s="122">
        <v>0.1</v>
      </c>
    </row>
    <row r="61" ht="20.1" customHeight="1" spans="1:16">
      <c r="A61" s="120">
        <v>60</v>
      </c>
      <c r="B61" s="121">
        <f>[1]总表!E61</f>
        <v>1.25</v>
      </c>
      <c r="C61" s="121">
        <f t="shared" si="5"/>
        <v>453660</v>
      </c>
      <c r="D61" s="121">
        <f>SUM($C$2:C61)</f>
        <v>7286212.5</v>
      </c>
      <c r="E61" s="121">
        <f t="shared" si="6"/>
        <v>336000</v>
      </c>
      <c r="F61" s="121">
        <f t="shared" si="7"/>
        <v>187</v>
      </c>
      <c r="G61" s="121">
        <f t="shared" si="8"/>
        <v>935</v>
      </c>
      <c r="H61" s="121">
        <f t="shared" si="9"/>
        <v>140</v>
      </c>
      <c r="I61" s="121">
        <v>3</v>
      </c>
      <c r="J61" s="121">
        <f>I61*任务!C61</f>
        <v>11220</v>
      </c>
      <c r="K61" s="121">
        <v>20</v>
      </c>
      <c r="L61" s="121">
        <f t="shared" si="10"/>
        <v>3740</v>
      </c>
      <c r="M61" s="121">
        <v>1.5</v>
      </c>
      <c r="N61" s="121">
        <f t="shared" si="11"/>
        <v>281</v>
      </c>
      <c r="O61" s="121">
        <f t="shared" si="12"/>
        <v>84</v>
      </c>
      <c r="P61" s="122">
        <v>0.1</v>
      </c>
    </row>
    <row r="62" ht="20.1" customHeight="1" spans="1:16">
      <c r="A62" s="120">
        <v>61</v>
      </c>
      <c r="B62" s="121">
        <f>[1]总表!E62</f>
        <v>1.75</v>
      </c>
      <c r="C62" s="121">
        <f t="shared" si="5"/>
        <v>635325</v>
      </c>
      <c r="D62" s="121">
        <f>SUM($C$2:C62)</f>
        <v>7921537.5</v>
      </c>
      <c r="E62" s="121">
        <f t="shared" si="6"/>
        <v>343500</v>
      </c>
      <c r="F62" s="121">
        <f t="shared" si="7"/>
        <v>190</v>
      </c>
      <c r="G62" s="121">
        <f t="shared" si="8"/>
        <v>950</v>
      </c>
      <c r="H62" s="121">
        <f t="shared" si="9"/>
        <v>143</v>
      </c>
      <c r="I62" s="121">
        <v>3</v>
      </c>
      <c r="J62" s="121">
        <f>I62*任务!C62</f>
        <v>11400</v>
      </c>
      <c r="K62" s="121">
        <v>20</v>
      </c>
      <c r="L62" s="121">
        <f t="shared" si="10"/>
        <v>3800</v>
      </c>
      <c r="M62" s="121">
        <v>1.5</v>
      </c>
      <c r="N62" s="121">
        <f t="shared" si="11"/>
        <v>285</v>
      </c>
      <c r="O62" s="121">
        <f t="shared" si="12"/>
        <v>86</v>
      </c>
      <c r="P62" s="122">
        <v>0.1</v>
      </c>
    </row>
    <row r="63" ht="20.1" customHeight="1" spans="1:16">
      <c r="A63" s="120">
        <v>62</v>
      </c>
      <c r="B63" s="121">
        <f>[1]总表!E63</f>
        <v>2.25</v>
      </c>
      <c r="C63" s="121">
        <f t="shared" si="5"/>
        <v>817740</v>
      </c>
      <c r="D63" s="121">
        <f>SUM($C$2:C63)</f>
        <v>8739277.5</v>
      </c>
      <c r="E63" s="121">
        <f t="shared" si="6"/>
        <v>348000</v>
      </c>
      <c r="F63" s="121">
        <f t="shared" si="7"/>
        <v>193</v>
      </c>
      <c r="G63" s="121">
        <f t="shared" si="8"/>
        <v>965</v>
      </c>
      <c r="H63" s="121">
        <f t="shared" si="9"/>
        <v>145</v>
      </c>
      <c r="I63" s="121">
        <v>3</v>
      </c>
      <c r="J63" s="121">
        <f>I63*任务!C63</f>
        <v>11580</v>
      </c>
      <c r="K63" s="121">
        <v>20</v>
      </c>
      <c r="L63" s="121">
        <f t="shared" si="10"/>
        <v>3860</v>
      </c>
      <c r="M63" s="121">
        <v>1.5</v>
      </c>
      <c r="N63" s="121">
        <f t="shared" si="11"/>
        <v>290</v>
      </c>
      <c r="O63" s="121">
        <f t="shared" si="12"/>
        <v>87</v>
      </c>
      <c r="P63" s="122">
        <v>0.1</v>
      </c>
    </row>
    <row r="64" ht="20.1" customHeight="1" spans="1:16">
      <c r="A64" s="120">
        <v>63</v>
      </c>
      <c r="B64" s="121">
        <f>[1]总表!E64</f>
        <v>2.75</v>
      </c>
      <c r="C64" s="121">
        <f t="shared" si="5"/>
        <v>1004655</v>
      </c>
      <c r="D64" s="121">
        <f>SUM($C$2:C64)</f>
        <v>9743932.5</v>
      </c>
      <c r="E64" s="121">
        <f t="shared" si="6"/>
        <v>352500</v>
      </c>
      <c r="F64" s="121">
        <f t="shared" si="7"/>
        <v>196</v>
      </c>
      <c r="G64" s="121">
        <f t="shared" si="8"/>
        <v>980</v>
      </c>
      <c r="H64" s="121">
        <f t="shared" si="9"/>
        <v>147</v>
      </c>
      <c r="I64" s="121">
        <v>3</v>
      </c>
      <c r="J64" s="121">
        <f>I64*任务!C64</f>
        <v>11760</v>
      </c>
      <c r="K64" s="121">
        <v>20</v>
      </c>
      <c r="L64" s="121">
        <f t="shared" si="10"/>
        <v>3920</v>
      </c>
      <c r="M64" s="121">
        <v>1.5</v>
      </c>
      <c r="N64" s="121">
        <f t="shared" si="11"/>
        <v>294</v>
      </c>
      <c r="O64" s="121">
        <f t="shared" si="12"/>
        <v>88</v>
      </c>
      <c r="P64" s="122">
        <v>0.1</v>
      </c>
    </row>
    <row r="65" ht="20.1" customHeight="1" spans="1:16">
      <c r="A65" s="120">
        <v>64</v>
      </c>
      <c r="B65" s="121">
        <f>[1]总表!E65</f>
        <v>3.25</v>
      </c>
      <c r="C65" s="121">
        <f t="shared" si="5"/>
        <v>1200945</v>
      </c>
      <c r="D65" s="121">
        <f>SUM($C$2:C65)</f>
        <v>10944877.5</v>
      </c>
      <c r="E65" s="121">
        <f t="shared" si="6"/>
        <v>358500</v>
      </c>
      <c r="F65" s="121">
        <f t="shared" si="7"/>
        <v>199</v>
      </c>
      <c r="G65" s="121">
        <f t="shared" si="8"/>
        <v>995</v>
      </c>
      <c r="H65" s="121">
        <f t="shared" si="9"/>
        <v>149</v>
      </c>
      <c r="I65" s="121">
        <v>3</v>
      </c>
      <c r="J65" s="121">
        <f>I65*任务!C65</f>
        <v>11940</v>
      </c>
      <c r="K65" s="121">
        <v>20</v>
      </c>
      <c r="L65" s="121">
        <f t="shared" si="10"/>
        <v>3980</v>
      </c>
      <c r="M65" s="121">
        <v>1.5</v>
      </c>
      <c r="N65" s="121">
        <f t="shared" si="11"/>
        <v>299</v>
      </c>
      <c r="O65" s="121">
        <f t="shared" si="12"/>
        <v>90</v>
      </c>
      <c r="P65" s="122">
        <v>0.1</v>
      </c>
    </row>
    <row r="66" ht="20.1" customHeight="1" spans="1:16">
      <c r="A66" s="120">
        <v>65</v>
      </c>
      <c r="B66" s="121">
        <f>[1]总表!E66</f>
        <v>3.75</v>
      </c>
      <c r="C66" s="121">
        <f t="shared" si="5"/>
        <v>1403235</v>
      </c>
      <c r="D66" s="121">
        <f>SUM($C$2:C66)</f>
        <v>12348112.5</v>
      </c>
      <c r="E66" s="121">
        <f t="shared" si="6"/>
        <v>364500</v>
      </c>
      <c r="F66" s="121">
        <f t="shared" si="7"/>
        <v>202</v>
      </c>
      <c r="G66" s="121">
        <f t="shared" ref="G66" si="13">F66*5</f>
        <v>1010</v>
      </c>
      <c r="H66" s="121">
        <f t="shared" ref="H66" si="14">ROUND(G66*$S$1,0)</f>
        <v>152</v>
      </c>
      <c r="I66" s="121">
        <v>3</v>
      </c>
      <c r="J66" s="121">
        <f>I66*任务!C66</f>
        <v>12120</v>
      </c>
      <c r="K66" s="121">
        <v>20</v>
      </c>
      <c r="L66" s="121">
        <f t="shared" ref="L66" si="15">K66*F66</f>
        <v>4040</v>
      </c>
      <c r="M66" s="121">
        <v>1.5</v>
      </c>
      <c r="N66" s="121">
        <f t="shared" ref="N66" si="16">ROUND(F66*M66,0)</f>
        <v>303</v>
      </c>
      <c r="O66" s="121">
        <f t="shared" ref="O66" si="17">ROUND(N66*$S$2,0)</f>
        <v>91</v>
      </c>
      <c r="P66" s="122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4" customFormat="1" ht="20.1" customHeight="1"/>
    <row r="2" s="4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="4" customFormat="1" ht="20.1" customHeight="1" spans="2:21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="4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4" customFormat="1" ht="20.1" customHeight="1" spans="2:22">
      <c r="B5" s="21">
        <v>10000143</v>
      </c>
      <c r="C5" s="22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="4" customFormat="1" ht="20.1" customHeight="1" spans="2:22">
      <c r="B6" s="21">
        <v>10000141</v>
      </c>
      <c r="C6" s="22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="4" customFormat="1" ht="20.1" customHeight="1" spans="2:22">
      <c r="B7" s="21">
        <v>10000142</v>
      </c>
      <c r="C7" s="22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="4" customFormat="1" ht="20.1" customHeight="1" spans="2:22">
      <c r="B8" s="21">
        <v>10010087</v>
      </c>
      <c r="C8" s="24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="4" customFormat="1" ht="20.1" customHeight="1" spans="2:22">
      <c r="B9" s="21">
        <v>10010091</v>
      </c>
      <c r="C9" s="24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="4" customFormat="1" ht="20.1" customHeight="1" spans="2:22">
      <c r="B10" s="21">
        <v>10010092</v>
      </c>
      <c r="C10" s="24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="4" customFormat="1" ht="20.1" customHeight="1" spans="2:22">
      <c r="B11" s="21">
        <v>10010093</v>
      </c>
      <c r="C11" s="24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="4" customFormat="1" ht="20.1" customHeight="1" spans="2:22">
      <c r="B12" s="25">
        <v>10010098</v>
      </c>
      <c r="C12" s="26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="4" customFormat="1" ht="20.1" customHeight="1" spans="2:22">
      <c r="B13" s="25">
        <v>10010099</v>
      </c>
      <c r="C13" s="26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="4" customFormat="1" ht="20.1" customHeight="1" spans="2:22">
      <c r="B14" s="21">
        <v>10000101</v>
      </c>
      <c r="C14" s="22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="4" customFormat="1" ht="20.1" customHeight="1" spans="2:17">
      <c r="B15" s="21">
        <v>10000102</v>
      </c>
      <c r="C15" s="22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4" customFormat="1" ht="20.1" customHeight="1" spans="2:17">
      <c r="B16" s="21">
        <v>10000103</v>
      </c>
      <c r="C16" s="22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4" customFormat="1" ht="20.1" customHeight="1" spans="2:17">
      <c r="B17" s="21">
        <v>10000104</v>
      </c>
      <c r="C17" s="22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4" customFormat="1" ht="20.1" customHeight="1" spans="2:17">
      <c r="B18" s="21">
        <v>10000121</v>
      </c>
      <c r="C18" s="22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4" customFormat="1" ht="20.1" customHeight="1" spans="2:17">
      <c r="B19" s="21">
        <v>10000122</v>
      </c>
      <c r="C19" s="22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4" customFormat="1" ht="20.1" customHeight="1" spans="2:17">
      <c r="B20" s="21">
        <v>10000123</v>
      </c>
      <c r="C20" s="22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4" customFormat="1" ht="20.1" customHeight="1" spans="2:17">
      <c r="B21" s="21">
        <v>10000124</v>
      </c>
      <c r="C21" s="22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4" customFormat="1" ht="20.1" customHeight="1" spans="2:17">
      <c r="B22" s="21">
        <v>10000125</v>
      </c>
      <c r="C22" s="22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4" customFormat="1" ht="20.1" customHeight="1" spans="10:17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4" customFormat="1" ht="20.1" customHeight="1" spans="10:17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4" customFormat="1" ht="20.1" customHeight="1" spans="10:17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4" customFormat="1" ht="20.1" customHeight="1" spans="10:17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4" customFormat="1" ht="20.1" customHeight="1" spans="10:17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4" customFormat="1" ht="20.1" customHeight="1" spans="10:17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4" customFormat="1" ht="20.1" customHeight="1" spans="10:17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4" customFormat="1" ht="20.1" customHeight="1" spans="10:17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4" customFormat="1" ht="20.1" customHeight="1" spans="10:17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4" customFormat="1" ht="20.1" customHeight="1" spans="10:17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4" customFormat="1" ht="20.1" customHeight="1" spans="10:17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4" customFormat="1" ht="20.1" customHeight="1" spans="10:17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4" customFormat="1" ht="20.1" customHeight="1" spans="10:17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4" customFormat="1" ht="20.1" customHeight="1" spans="10:17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4" customFormat="1" ht="20.1" customHeight="1" spans="10:17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4" customFormat="1" ht="20.1" customHeight="1" spans="10:17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4" customFormat="1" ht="20.1" customHeight="1" spans="10:17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4" customFormat="1" ht="20.1" customHeight="1" spans="10:17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4" customFormat="1" ht="20.1" customHeight="1" spans="10:17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4" customFormat="1" ht="20.1" customHeight="1" spans="10:17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4" customFormat="1" ht="20.1" customHeight="1" spans="10:17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4" customFormat="1" ht="20.1" customHeight="1" spans="10:17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4" customFormat="1" ht="20.1" customHeight="1" spans="10:17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4" customFormat="1" ht="20.1" customHeight="1" spans="10:17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4" customFormat="1" ht="20.1" customHeight="1" spans="10:17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4" customFormat="1" ht="20.1" customHeight="1" spans="10:17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4" customFormat="1" ht="20.1" customHeight="1" spans="10:17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4" customFormat="1" ht="20.1" customHeight="1" spans="10:17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4" customFormat="1" ht="20.1" customHeight="1" spans="10:17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4" customFormat="1" ht="20.1" customHeight="1" spans="10:17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4" customFormat="1" ht="20.1" customHeight="1" spans="10:17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4" customFormat="1" ht="20.1" customHeight="1" spans="10:17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4" customFormat="1" ht="20.1" customHeight="1" spans="10:17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4" customFormat="1" ht="20.1" customHeight="1"/>
    <row r="57" s="4" customFormat="1" ht="20.1" customHeight="1"/>
    <row r="58" s="4" customFormat="1" ht="20.1" customHeight="1"/>
    <row r="59" s="4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0" customFormat="1" ht="20.1" customHeight="1"/>
    <row r="2" s="10" customFormat="1" ht="20.1" customHeight="1" spans="8:14">
      <c r="H2" s="2"/>
      <c r="I2" s="2"/>
      <c r="J2" s="2"/>
      <c r="K2" s="2"/>
      <c r="L2" s="2"/>
      <c r="M2" s="2"/>
      <c r="N2" s="2"/>
    </row>
    <row r="3" s="10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="10" customFormat="1" ht="20.1" customHeight="1" spans="2:22">
      <c r="B4" s="2" t="s">
        <v>866</v>
      </c>
      <c r="C4" s="2"/>
      <c r="D4" s="2">
        <v>5</v>
      </c>
      <c r="F4" s="2"/>
      <c r="H4" s="2"/>
      <c r="I4" s="21">
        <v>10010083</v>
      </c>
      <c r="J4" s="27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="10" customFormat="1" ht="20.1" customHeight="1" spans="2:23">
      <c r="B5" s="2" t="s">
        <v>868</v>
      </c>
      <c r="C5" s="2"/>
      <c r="D5" s="2">
        <v>5</v>
      </c>
      <c r="F5" s="2"/>
      <c r="H5" s="2"/>
      <c r="I5" s="21">
        <v>10010045</v>
      </c>
      <c r="J5" s="22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="10" customFormat="1" ht="20.1" customHeight="1" spans="2:23">
      <c r="B6" s="2" t="s">
        <v>869</v>
      </c>
      <c r="C6" s="2"/>
      <c r="D6" s="2">
        <v>10</v>
      </c>
      <c r="F6" s="2"/>
      <c r="H6" s="2"/>
      <c r="I6" s="21">
        <v>10000131</v>
      </c>
      <c r="J6" s="22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="10" customFormat="1" ht="20.1" customHeight="1" spans="2:14">
      <c r="B7" s="2" t="s">
        <v>871</v>
      </c>
      <c r="C7" s="2"/>
      <c r="D7" s="2">
        <v>10</v>
      </c>
      <c r="F7" s="2"/>
      <c r="H7" s="2"/>
      <c r="I7" s="25">
        <v>10010098</v>
      </c>
      <c r="J7" s="26" t="s">
        <v>669</v>
      </c>
      <c r="K7" s="2">
        <v>1</v>
      </c>
      <c r="L7" s="2">
        <v>2</v>
      </c>
      <c r="M7" s="2"/>
      <c r="N7" s="2"/>
    </row>
    <row r="8" s="10" customFormat="1" ht="20.1" customHeight="1" spans="2:20">
      <c r="B8" s="2" t="s">
        <v>872</v>
      </c>
      <c r="C8" s="2"/>
      <c r="D8" s="2">
        <v>10</v>
      </c>
      <c r="F8" s="2"/>
      <c r="H8" s="2"/>
      <c r="I8" s="21">
        <v>10000132</v>
      </c>
      <c r="J8" s="22" t="s">
        <v>114</v>
      </c>
      <c r="K8" s="2">
        <v>1</v>
      </c>
      <c r="L8" s="2">
        <v>5</v>
      </c>
      <c r="M8" s="2"/>
      <c r="N8" s="2"/>
      <c r="R8" s="21">
        <v>10000142</v>
      </c>
      <c r="S8" s="22" t="s">
        <v>108</v>
      </c>
      <c r="T8" s="2">
        <v>1</v>
      </c>
    </row>
    <row r="9" s="10" customFormat="1" ht="20.1" customHeight="1" spans="2:14">
      <c r="B9" s="2" t="s">
        <v>873</v>
      </c>
      <c r="C9" s="2"/>
      <c r="D9" s="2">
        <v>10</v>
      </c>
      <c r="F9" s="2"/>
      <c r="H9" s="2"/>
      <c r="I9" s="21">
        <v>10000144</v>
      </c>
      <c r="J9" s="21" t="s">
        <v>874</v>
      </c>
      <c r="K9" s="2">
        <v>1</v>
      </c>
      <c r="L9" s="2">
        <v>5</v>
      </c>
      <c r="M9" s="2"/>
      <c r="N9" s="2"/>
    </row>
    <row r="10" s="10" customFormat="1" ht="20.1" customHeight="1" spans="8:14">
      <c r="H10" s="2"/>
      <c r="I10" s="21">
        <v>10000145</v>
      </c>
      <c r="J10" s="21" t="s">
        <v>875</v>
      </c>
      <c r="K10" s="2">
        <v>1</v>
      </c>
      <c r="L10" s="2">
        <v>5</v>
      </c>
      <c r="M10" s="2"/>
      <c r="N10" s="2"/>
    </row>
    <row r="11" s="10" customFormat="1" ht="20.1" customHeight="1" spans="4:14">
      <c r="D11" s="10">
        <f>SUM(D4:D9)</f>
        <v>50</v>
      </c>
      <c r="H11" s="2"/>
      <c r="I11" s="21">
        <v>10000146</v>
      </c>
      <c r="J11" s="21" t="s">
        <v>876</v>
      </c>
      <c r="K11" s="2">
        <v>1</v>
      </c>
      <c r="L11" s="2">
        <v>5</v>
      </c>
      <c r="M11" s="2"/>
      <c r="N11" s="2"/>
    </row>
    <row r="12" s="10" customFormat="1" ht="20.1" customHeight="1" spans="2:12">
      <c r="B12" s="10" t="s">
        <v>877</v>
      </c>
      <c r="D12" s="10">
        <v>10</v>
      </c>
      <c r="I12" s="21">
        <v>10000147</v>
      </c>
      <c r="J12" s="21" t="s">
        <v>878</v>
      </c>
      <c r="K12" s="2">
        <v>1</v>
      </c>
      <c r="L12" s="2">
        <v>5</v>
      </c>
    </row>
    <row r="13" s="10" customFormat="1" ht="20.1" customHeight="1" spans="9:12">
      <c r="I13" s="21">
        <v>10000121</v>
      </c>
      <c r="J13" s="22" t="s">
        <v>855</v>
      </c>
      <c r="K13" s="2">
        <v>1</v>
      </c>
      <c r="L13" s="2">
        <v>35</v>
      </c>
    </row>
    <row r="14" s="10" customFormat="1" ht="20.1" customHeight="1" spans="9:12">
      <c r="I14" s="21">
        <v>10000122</v>
      </c>
      <c r="J14" s="22" t="s">
        <v>856</v>
      </c>
      <c r="K14" s="2">
        <v>1</v>
      </c>
      <c r="L14" s="2">
        <v>35</v>
      </c>
    </row>
    <row r="15" s="10" customFormat="1" ht="20.1" customHeight="1" spans="9:12">
      <c r="I15" s="21">
        <v>10000123</v>
      </c>
      <c r="J15" s="22" t="s">
        <v>857</v>
      </c>
      <c r="K15" s="2">
        <v>1</v>
      </c>
      <c r="L15" s="2">
        <v>35</v>
      </c>
    </row>
    <row r="16" s="10" customFormat="1" ht="20.1" customHeight="1" spans="9:12">
      <c r="I16" s="21">
        <v>10000124</v>
      </c>
      <c r="J16" s="22" t="s">
        <v>858</v>
      </c>
      <c r="K16" s="2">
        <v>1</v>
      </c>
      <c r="L16" s="2">
        <v>35</v>
      </c>
    </row>
    <row r="17" s="10" customFormat="1" ht="20.1" customHeight="1" spans="9:12">
      <c r="I17" s="21">
        <v>10000125</v>
      </c>
      <c r="J17" s="22" t="s">
        <v>859</v>
      </c>
      <c r="K17" s="2">
        <v>1</v>
      </c>
      <c r="L17" s="2">
        <v>35</v>
      </c>
    </row>
    <row r="18" s="10" customFormat="1" ht="20.1" customHeight="1" spans="9:12">
      <c r="I18" s="21">
        <v>10010046</v>
      </c>
      <c r="J18" s="21" t="s">
        <v>806</v>
      </c>
      <c r="K18" s="21">
        <v>1</v>
      </c>
      <c r="L18" s="21">
        <v>60</v>
      </c>
    </row>
    <row r="19" s="10" customFormat="1" ht="20.1" customHeight="1" spans="9:12">
      <c r="I19" s="21">
        <v>10010085</v>
      </c>
      <c r="J19" s="21" t="s">
        <v>821</v>
      </c>
      <c r="K19" s="21">
        <v>1</v>
      </c>
      <c r="L19" s="21">
        <v>2</v>
      </c>
    </row>
    <row r="20" ht="20.1" customHeight="1" spans="9:12">
      <c r="I20" s="78">
        <v>10021008</v>
      </c>
      <c r="J20" s="79" t="s">
        <v>246</v>
      </c>
      <c r="K20" s="2">
        <v>1</v>
      </c>
      <c r="L20" s="2">
        <v>15</v>
      </c>
    </row>
    <row r="21" ht="20.1" customHeight="1" spans="9:12">
      <c r="I21" s="78">
        <v>10021009</v>
      </c>
      <c r="J21" s="79" t="s">
        <v>249</v>
      </c>
      <c r="K21" s="2">
        <v>1</v>
      </c>
      <c r="L21" s="2">
        <v>45</v>
      </c>
    </row>
    <row r="22" ht="20.1" customHeight="1" spans="9:22">
      <c r="I22" s="78">
        <v>10022008</v>
      </c>
      <c r="J22" s="79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ht="20.1" customHeight="1" spans="9:12">
      <c r="I23" s="78">
        <v>10022009</v>
      </c>
      <c r="J23" s="79" t="s">
        <v>270</v>
      </c>
      <c r="K23" s="2">
        <v>1</v>
      </c>
      <c r="L23" s="2">
        <v>45</v>
      </c>
    </row>
    <row r="24" ht="20.1" customHeight="1" spans="9:12">
      <c r="I24" s="78">
        <v>10023008</v>
      </c>
      <c r="J24" s="79" t="s">
        <v>290</v>
      </c>
      <c r="K24" s="2">
        <v>1</v>
      </c>
      <c r="L24" s="2">
        <v>15</v>
      </c>
    </row>
    <row r="25" ht="20.1" customHeight="1" spans="9:12">
      <c r="I25" s="78">
        <v>10023009</v>
      </c>
      <c r="J25" s="79" t="s">
        <v>292</v>
      </c>
      <c r="K25" s="2">
        <v>1</v>
      </c>
      <c r="L25" s="2">
        <v>45</v>
      </c>
    </row>
    <row r="26" ht="20.1" customHeight="1" spans="9:12">
      <c r="I26" s="78">
        <v>10024008</v>
      </c>
      <c r="J26" s="79" t="s">
        <v>311</v>
      </c>
      <c r="K26" s="2">
        <v>1</v>
      </c>
      <c r="L26" s="2">
        <v>15</v>
      </c>
    </row>
    <row r="27" ht="20.1" customHeight="1" spans="9:12">
      <c r="I27" s="78">
        <v>10024009</v>
      </c>
      <c r="J27" s="79" t="s">
        <v>313</v>
      </c>
      <c r="K27" s="2">
        <v>1</v>
      </c>
      <c r="L27" s="2">
        <v>45</v>
      </c>
    </row>
    <row r="28" ht="20.1" customHeight="1" spans="9:12">
      <c r="I28" s="78">
        <v>10025008</v>
      </c>
      <c r="J28" s="79" t="s">
        <v>333</v>
      </c>
      <c r="K28" s="2">
        <v>1</v>
      </c>
      <c r="L28" s="2">
        <v>15</v>
      </c>
    </row>
    <row r="29" ht="20.1" customHeight="1" spans="9:12">
      <c r="I29" s="78">
        <v>10025009</v>
      </c>
      <c r="J29" s="79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264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4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4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ht="20.1" customHeight="1" spans="1:54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ht="20.1" customHeight="1" spans="1:54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ht="20.1" customHeight="1" spans="1:54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ht="20.1" customHeight="1" spans="1:54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ht="20.1" customHeight="1" spans="1:54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ht="20.1" customHeight="1" spans="1:54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ht="20.1" customHeight="1" spans="1:54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ht="20.1" customHeight="1" spans="1:54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ht="20.1" customHeight="1" spans="1:54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ht="20.1" customHeight="1" spans="1:54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ht="20.1" customHeight="1" spans="1:54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ht="20.1" customHeight="1" spans="1:54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ht="20.1" customHeight="1" spans="1:54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ht="20.1" customHeight="1" spans="1:54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ht="20.1" customHeight="1" spans="10:54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ht="20.1" customHeight="1" spans="10:54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ht="20.1" customHeight="1" spans="10:54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ht="20.1" customHeight="1" spans="10:54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ht="20.1" customHeight="1" spans="10:54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ht="20.1" customHeight="1" spans="10:54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ht="20.1" customHeight="1" spans="10:54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ht="20.1" customHeight="1" spans="10:54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ht="20.1" customHeight="1" spans="10:54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4">
        <v>15210102</v>
      </c>
      <c r="V62" s="24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4">
        <v>15210104</v>
      </c>
      <c r="V63" s="24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4">
        <v>15310102</v>
      </c>
      <c r="V95" s="24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4">
        <v>15310104</v>
      </c>
      <c r="V96" s="24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16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16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16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16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16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16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4">
      <c r="B183" s="63">
        <v>10010114</v>
      </c>
      <c r="C183" s="64" t="s">
        <v>979</v>
      </c>
      <c r="D183" s="65" t="s">
        <v>980</v>
      </c>
    </row>
    <row r="184" spans="2:16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4">
      <c r="B190" s="63">
        <v>10010207</v>
      </c>
      <c r="C190" s="64" t="s">
        <v>973</v>
      </c>
      <c r="D190" s="65" t="s">
        <v>974</v>
      </c>
    </row>
    <row r="191" spans="2:16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4">
      <c r="B197" s="63">
        <v>10010214</v>
      </c>
      <c r="C197" s="64" t="s">
        <v>1018</v>
      </c>
      <c r="D197" s="65" t="s">
        <v>1019</v>
      </c>
    </row>
    <row r="198" spans="2:16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4">
      <c r="B204" s="63">
        <v>10010307</v>
      </c>
      <c r="C204" s="64" t="s">
        <v>993</v>
      </c>
      <c r="D204" s="65" t="s">
        <v>994</v>
      </c>
    </row>
    <row r="205" spans="2:4">
      <c r="B205" s="63">
        <v>10010308</v>
      </c>
      <c r="C205" s="64" t="s">
        <v>995</v>
      </c>
      <c r="D205" s="65" t="s">
        <v>996</v>
      </c>
    </row>
    <row r="206" spans="2:4">
      <c r="B206" s="63">
        <v>10010309</v>
      </c>
      <c r="C206" s="64" t="s">
        <v>1036</v>
      </c>
      <c r="D206" s="65" t="s">
        <v>1037</v>
      </c>
    </row>
    <row r="207" spans="2:4">
      <c r="B207" s="63">
        <v>10010310</v>
      </c>
      <c r="C207" s="64" t="s">
        <v>1038</v>
      </c>
      <c r="D207" s="65" t="s">
        <v>1039</v>
      </c>
    </row>
    <row r="208" spans="2:4">
      <c r="B208" s="63">
        <v>10010311</v>
      </c>
      <c r="C208" s="64" t="s">
        <v>1040</v>
      </c>
      <c r="D208" s="65" t="s">
        <v>1041</v>
      </c>
    </row>
    <row r="209" spans="2:4">
      <c r="B209" s="63">
        <v>10010312</v>
      </c>
      <c r="C209" s="64" t="s">
        <v>1042</v>
      </c>
      <c r="D209" s="65" t="s">
        <v>1043</v>
      </c>
    </row>
    <row r="210" spans="2:4">
      <c r="B210" s="63">
        <v>10010313</v>
      </c>
      <c r="C210" s="64" t="s">
        <v>1044</v>
      </c>
      <c r="D210" s="65" t="s">
        <v>1045</v>
      </c>
    </row>
    <row r="211" spans="2:4">
      <c r="B211" s="60">
        <v>10010401</v>
      </c>
      <c r="C211" s="61" t="s">
        <v>1046</v>
      </c>
      <c r="D211" s="62" t="s">
        <v>1047</v>
      </c>
    </row>
    <row r="212" spans="2:4">
      <c r="B212" s="60">
        <v>10010402</v>
      </c>
      <c r="C212" s="61" t="s">
        <v>997</v>
      </c>
      <c r="D212" s="62" t="s">
        <v>998</v>
      </c>
    </row>
    <row r="213" spans="2:4">
      <c r="B213" s="63">
        <v>10010403</v>
      </c>
      <c r="C213" s="64" t="s">
        <v>1001</v>
      </c>
      <c r="D213" s="65" t="s">
        <v>1002</v>
      </c>
    </row>
    <row r="214" spans="2:4">
      <c r="B214" s="63">
        <v>10010404</v>
      </c>
      <c r="C214" s="64" t="s">
        <v>1005</v>
      </c>
      <c r="D214" s="65" t="s">
        <v>988</v>
      </c>
    </row>
    <row r="215" spans="2:4">
      <c r="B215" s="63">
        <v>10010405</v>
      </c>
      <c r="C215" s="64" t="s">
        <v>1048</v>
      </c>
      <c r="D215" s="65" t="s">
        <v>1049</v>
      </c>
    </row>
    <row r="216" spans="2:4">
      <c r="B216" s="63">
        <v>10010406</v>
      </c>
      <c r="C216" s="64" t="s">
        <v>1008</v>
      </c>
      <c r="D216" s="65" t="s">
        <v>1009</v>
      </c>
    </row>
    <row r="217" spans="2:4">
      <c r="B217" s="63">
        <v>10010407</v>
      </c>
      <c r="C217" s="64" t="s">
        <v>1012</v>
      </c>
      <c r="D217" s="65" t="s">
        <v>1013</v>
      </c>
    </row>
    <row r="218" spans="2:4">
      <c r="B218" s="63">
        <v>10010408</v>
      </c>
      <c r="C218" s="64" t="s">
        <v>1016</v>
      </c>
      <c r="D218" s="65" t="s">
        <v>1017</v>
      </c>
    </row>
    <row r="219" spans="2:4">
      <c r="B219" s="63">
        <v>10010409</v>
      </c>
      <c r="C219" s="64" t="s">
        <v>1050</v>
      </c>
      <c r="D219" s="65" t="s">
        <v>1051</v>
      </c>
    </row>
    <row r="220" spans="2:4">
      <c r="B220" s="63">
        <v>10010410</v>
      </c>
      <c r="C220" s="64" t="s">
        <v>1052</v>
      </c>
      <c r="D220" s="65" t="s">
        <v>1053</v>
      </c>
    </row>
    <row r="221" spans="2:4">
      <c r="B221" s="63">
        <v>10010411</v>
      </c>
      <c r="C221" s="64" t="s">
        <v>1054</v>
      </c>
      <c r="D221" s="65" t="s">
        <v>1055</v>
      </c>
    </row>
    <row r="222" spans="2:4">
      <c r="B222" s="60">
        <v>10010501</v>
      </c>
      <c r="C222" s="61" t="s">
        <v>1056</v>
      </c>
      <c r="D222" s="62" t="s">
        <v>1057</v>
      </c>
    </row>
    <row r="223" spans="2:4">
      <c r="B223" s="60">
        <v>10010502</v>
      </c>
      <c r="C223" s="61" t="s">
        <v>1022</v>
      </c>
      <c r="D223" s="62" t="s">
        <v>1023</v>
      </c>
    </row>
    <row r="224" spans="2:4">
      <c r="B224" s="63">
        <v>10010503</v>
      </c>
      <c r="C224" s="64" t="s">
        <v>1024</v>
      </c>
      <c r="D224" s="65" t="s">
        <v>1025</v>
      </c>
    </row>
    <row r="225" spans="2:4">
      <c r="B225" s="63">
        <v>10010504</v>
      </c>
      <c r="C225" s="64" t="s">
        <v>1026</v>
      </c>
      <c r="D225" s="65" t="s">
        <v>1027</v>
      </c>
    </row>
    <row r="226" spans="2:4">
      <c r="B226" s="63">
        <v>10010505</v>
      </c>
      <c r="C226" s="64" t="s">
        <v>1058</v>
      </c>
      <c r="D226" s="65" t="s">
        <v>1059</v>
      </c>
    </row>
    <row r="227" spans="2:4">
      <c r="B227" s="63">
        <v>10010506</v>
      </c>
      <c r="C227" s="64" t="s">
        <v>1028</v>
      </c>
      <c r="D227" s="65" t="s">
        <v>1029</v>
      </c>
    </row>
    <row r="228" spans="2:4">
      <c r="B228" s="63">
        <v>10010507</v>
      </c>
      <c r="C228" s="64" t="s">
        <v>1032</v>
      </c>
      <c r="D228" s="65" t="s">
        <v>1033</v>
      </c>
    </row>
    <row r="229" spans="2:4">
      <c r="B229" s="63">
        <v>10010508</v>
      </c>
      <c r="C229" s="64" t="s">
        <v>1034</v>
      </c>
      <c r="D229" s="65" t="s">
        <v>1035</v>
      </c>
    </row>
    <row r="230" spans="2:4">
      <c r="B230" s="63">
        <v>10010509</v>
      </c>
      <c r="C230" s="64" t="s">
        <v>1060</v>
      </c>
      <c r="D230" s="68" t="s">
        <v>1061</v>
      </c>
    </row>
    <row r="234" spans="10:53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29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29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29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29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29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29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29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29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29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29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29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29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29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29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29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29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29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29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29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29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24"/>
      <c r="K286" s="54" t="s">
        <v>1069</v>
      </c>
      <c r="L286" s="29"/>
      <c r="M286" s="7">
        <v>10020001</v>
      </c>
      <c r="N286" s="7" t="s">
        <v>95</v>
      </c>
      <c r="O286" s="7">
        <v>50</v>
      </c>
      <c r="P286" s="7"/>
      <c r="Q286" s="29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55"/>
      <c r="K287" s="2"/>
      <c r="O287" s="2"/>
      <c r="P287" s="2"/>
    </row>
    <row r="288" s="3" customFormat="1" ht="20.1" customHeight="1" spans="9:53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29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29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29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29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29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55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1">
        <v>10010085</v>
      </c>
      <c r="V311" s="27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1">
        <v>10010085</v>
      </c>
      <c r="V312" s="27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1">
        <v>10010085</v>
      </c>
      <c r="V313" s="27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1">
        <v>10010085</v>
      </c>
      <c r="V314" s="27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1">
        <v>10010085</v>
      </c>
      <c r="V315" s="27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1">
        <v>10010085</v>
      </c>
      <c r="V316" s="27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1">
        <v>10010085</v>
      </c>
      <c r="V317" s="27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1">
        <v>10010085</v>
      </c>
      <c r="V318" s="27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1">
        <v>10010085</v>
      </c>
      <c r="V319" s="27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1">
        <v>10010085</v>
      </c>
      <c r="V320" s="27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1">
        <v>10010085</v>
      </c>
      <c r="V321" s="27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1">
        <v>10010085</v>
      </c>
      <c r="V322" s="27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1">
        <v>10010085</v>
      </c>
      <c r="V323" s="27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1">
        <v>10010085</v>
      </c>
      <c r="V324" s="27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1">
        <v>10010085</v>
      </c>
      <c r="V325" s="27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1">
        <v>10010085</v>
      </c>
      <c r="V326" s="27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1">
        <v>10010085</v>
      </c>
      <c r="V327" s="27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1">
        <v>10010085</v>
      </c>
      <c r="V328" s="27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1">
        <v>10010085</v>
      </c>
      <c r="V329" s="27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1">
        <v>10010085</v>
      </c>
      <c r="V330" s="27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1">
        <v>10010085</v>
      </c>
      <c r="V331" s="27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9"/>
      <c r="K332" s="24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1">
        <v>10010085</v>
      </c>
      <c r="V332" s="27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9"/>
      <c r="K333" s="24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1">
        <v>10010085</v>
      </c>
      <c r="V333" s="27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1">
        <v>10010085</v>
      </c>
      <c r="V334" s="27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1">
        <v>10010085</v>
      </c>
      <c r="V335" s="27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1">
        <v>10010085</v>
      </c>
      <c r="V336" s="27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9"/>
      <c r="K339" s="24" t="s">
        <v>1113</v>
      </c>
      <c r="M339" s="2">
        <v>10020001</v>
      </c>
      <c r="N339" s="2" t="s">
        <v>95</v>
      </c>
      <c r="O339" s="42">
        <v>1000</v>
      </c>
      <c r="P339" s="2"/>
      <c r="Q339" s="21">
        <v>10000152</v>
      </c>
      <c r="R339" s="22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9"/>
      <c r="K340" s="24" t="s">
        <v>1114</v>
      </c>
      <c r="M340" s="2">
        <v>10020001</v>
      </c>
      <c r="N340" s="2" t="s">
        <v>95</v>
      </c>
      <c r="O340" s="42">
        <v>1000</v>
      </c>
      <c r="P340" s="2"/>
      <c r="Q340" s="21">
        <v>10000152</v>
      </c>
      <c r="R340" s="22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9"/>
      <c r="K341" s="24" t="s">
        <v>1115</v>
      </c>
      <c r="M341" s="2">
        <v>10020001</v>
      </c>
      <c r="N341" s="2" t="s">
        <v>95</v>
      </c>
      <c r="O341" s="42">
        <v>1000</v>
      </c>
      <c r="P341" s="2"/>
      <c r="Q341" s="21">
        <v>10000152</v>
      </c>
      <c r="R341" s="22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9"/>
      <c r="K342" s="24" t="s">
        <v>1116</v>
      </c>
      <c r="M342" s="2">
        <v>10020001</v>
      </c>
      <c r="N342" s="2" t="s">
        <v>95</v>
      </c>
      <c r="O342" s="42">
        <v>1000</v>
      </c>
      <c r="P342" s="2"/>
      <c r="Q342" s="21">
        <v>10000152</v>
      </c>
      <c r="R342" s="22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9"/>
      <c r="K343" s="24" t="s">
        <v>1117</v>
      </c>
      <c r="M343" s="2">
        <v>10020001</v>
      </c>
      <c r="N343" s="2" t="s">
        <v>95</v>
      </c>
      <c r="O343" s="42">
        <v>1000</v>
      </c>
      <c r="P343" s="2"/>
      <c r="Q343" s="21">
        <v>10000152</v>
      </c>
      <c r="R343" s="22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9"/>
      <c r="K344" s="24" t="s">
        <v>1118</v>
      </c>
      <c r="M344" s="2">
        <v>10020001</v>
      </c>
      <c r="N344" s="2" t="s">
        <v>95</v>
      </c>
      <c r="O344" s="42">
        <v>1000</v>
      </c>
      <c r="P344" s="2"/>
      <c r="Q344" s="21">
        <v>10000152</v>
      </c>
      <c r="R344" s="22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9"/>
      <c r="K345" s="24" t="s">
        <v>1119</v>
      </c>
      <c r="M345" s="2">
        <v>10020001</v>
      </c>
      <c r="N345" s="2" t="s">
        <v>95</v>
      </c>
      <c r="O345" s="42">
        <v>1000</v>
      </c>
      <c r="P345" s="2"/>
      <c r="Q345" s="21">
        <v>10000152</v>
      </c>
      <c r="R345" s="22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9"/>
      <c r="K346" s="24" t="s">
        <v>1120</v>
      </c>
      <c r="M346" s="2">
        <v>10020001</v>
      </c>
      <c r="N346" s="2" t="s">
        <v>95</v>
      </c>
      <c r="O346" s="42">
        <v>1000</v>
      </c>
      <c r="P346" s="2"/>
      <c r="Q346" s="21">
        <v>10000152</v>
      </c>
      <c r="R346" s="22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9"/>
      <c r="K347" s="24" t="s">
        <v>1121</v>
      </c>
      <c r="M347" s="2">
        <v>10020001</v>
      </c>
      <c r="N347" s="2" t="s">
        <v>95</v>
      </c>
      <c r="O347" s="42">
        <v>1000</v>
      </c>
      <c r="P347" s="2"/>
      <c r="Q347" s="21">
        <v>10000152</v>
      </c>
      <c r="R347" s="22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9"/>
      <c r="K348" s="24" t="s">
        <v>1122</v>
      </c>
      <c r="M348" s="2">
        <v>10020001</v>
      </c>
      <c r="N348" s="2" t="s">
        <v>95</v>
      </c>
      <c r="O348" s="42">
        <v>1000</v>
      </c>
      <c r="P348" s="2"/>
      <c r="Q348" s="21">
        <v>10000152</v>
      </c>
      <c r="R348" s="22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9"/>
      <c r="K349" s="24" t="s">
        <v>1123</v>
      </c>
      <c r="M349" s="2">
        <v>10020001</v>
      </c>
      <c r="N349" s="2" t="s">
        <v>95</v>
      </c>
      <c r="O349" s="42">
        <v>1000</v>
      </c>
      <c r="P349" s="2"/>
      <c r="Q349" s="21">
        <v>10000152</v>
      </c>
      <c r="R349" s="22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9"/>
      <c r="K350" s="24" t="s">
        <v>1124</v>
      </c>
      <c r="M350" s="2">
        <v>10020001</v>
      </c>
      <c r="N350" s="2" t="s">
        <v>95</v>
      </c>
      <c r="O350" s="42">
        <v>1000</v>
      </c>
      <c r="P350" s="2"/>
      <c r="Q350" s="21">
        <v>10000152</v>
      </c>
      <c r="R350" s="22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9"/>
      <c r="K351" s="24" t="s">
        <v>1125</v>
      </c>
      <c r="M351" s="2">
        <v>10020001</v>
      </c>
      <c r="N351" s="2" t="s">
        <v>95</v>
      </c>
      <c r="O351" s="42">
        <v>1000</v>
      </c>
      <c r="P351" s="2"/>
      <c r="Q351" s="21">
        <v>10000152</v>
      </c>
      <c r="R351" s="22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9"/>
      <c r="K352" s="24" t="s">
        <v>1126</v>
      </c>
      <c r="M352" s="2">
        <v>10020001</v>
      </c>
      <c r="N352" s="2" t="s">
        <v>95</v>
      </c>
      <c r="O352" s="42">
        <v>1000</v>
      </c>
      <c r="P352" s="2"/>
      <c r="Q352" s="21">
        <v>10000152</v>
      </c>
      <c r="R352" s="22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9"/>
      <c r="K353" s="24" t="s">
        <v>1127</v>
      </c>
      <c r="M353" s="2">
        <v>10020001</v>
      </c>
      <c r="N353" s="2" t="s">
        <v>95</v>
      </c>
      <c r="O353" s="42">
        <v>1000</v>
      </c>
      <c r="P353" s="2"/>
      <c r="Q353" s="21">
        <v>10000152</v>
      </c>
      <c r="R353" s="22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9"/>
      <c r="K354" s="24" t="s">
        <v>1128</v>
      </c>
      <c r="M354" s="2">
        <v>10020001</v>
      </c>
      <c r="N354" s="2" t="s">
        <v>95</v>
      </c>
      <c r="O354" s="42">
        <v>1750</v>
      </c>
      <c r="P354" s="2"/>
      <c r="Q354" s="21">
        <v>10000152</v>
      </c>
      <c r="R354" s="22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9"/>
      <c r="K355" s="24" t="s">
        <v>1129</v>
      </c>
      <c r="M355" s="2">
        <v>10020001</v>
      </c>
      <c r="N355" s="2" t="s">
        <v>95</v>
      </c>
      <c r="O355" s="42">
        <v>1750</v>
      </c>
      <c r="P355" s="2"/>
      <c r="Q355" s="21">
        <v>10000152</v>
      </c>
      <c r="R355" s="22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9"/>
      <c r="K356" s="24" t="s">
        <v>1130</v>
      </c>
      <c r="M356" s="2">
        <v>10020001</v>
      </c>
      <c r="N356" s="2" t="s">
        <v>95</v>
      </c>
      <c r="O356" s="42">
        <v>1750</v>
      </c>
      <c r="P356" s="2"/>
      <c r="Q356" s="21">
        <v>10000152</v>
      </c>
      <c r="R356" s="22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9"/>
      <c r="K357" s="24" t="s">
        <v>1131</v>
      </c>
      <c r="M357" s="2">
        <v>10020001</v>
      </c>
      <c r="N357" s="2" t="s">
        <v>95</v>
      </c>
      <c r="O357" s="42">
        <v>1750</v>
      </c>
      <c r="P357" s="2"/>
      <c r="Q357" s="21">
        <v>10000152</v>
      </c>
      <c r="R357" s="22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9"/>
      <c r="K358" s="24" t="s">
        <v>1132</v>
      </c>
      <c r="M358" s="2">
        <v>10020001</v>
      </c>
      <c r="N358" s="2" t="s">
        <v>95</v>
      </c>
      <c r="O358" s="42">
        <v>2500</v>
      </c>
      <c r="P358" s="2"/>
      <c r="Q358" s="21">
        <v>10000152</v>
      </c>
      <c r="R358" s="22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9"/>
      <c r="K359" s="24" t="s">
        <v>1133</v>
      </c>
      <c r="M359" s="2">
        <v>10020001</v>
      </c>
      <c r="N359" s="2" t="s">
        <v>95</v>
      </c>
      <c r="O359" s="42">
        <v>2500</v>
      </c>
      <c r="P359" s="2"/>
      <c r="Q359" s="21">
        <v>10000152</v>
      </c>
      <c r="R359" s="22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9"/>
      <c r="K360" s="24" t="s">
        <v>1134</v>
      </c>
      <c r="M360" s="2">
        <v>10020001</v>
      </c>
      <c r="N360" s="2" t="s">
        <v>95</v>
      </c>
      <c r="O360" s="42">
        <v>2500</v>
      </c>
      <c r="P360" s="2"/>
      <c r="Q360" s="21">
        <v>10000152</v>
      </c>
      <c r="R360" s="22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9"/>
      <c r="K361" s="24" t="s">
        <v>1135</v>
      </c>
      <c r="M361" s="2">
        <v>10020001</v>
      </c>
      <c r="N361" s="2" t="s">
        <v>95</v>
      </c>
      <c r="O361" s="42">
        <v>2500</v>
      </c>
      <c r="P361" s="2"/>
      <c r="Q361" s="21">
        <v>10000152</v>
      </c>
      <c r="R361" s="22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9"/>
      <c r="K362" s="24" t="s">
        <v>1136</v>
      </c>
      <c r="M362" s="2">
        <v>10020001</v>
      </c>
      <c r="N362" s="2" t="s">
        <v>95</v>
      </c>
      <c r="O362" s="42">
        <v>1500</v>
      </c>
      <c r="P362" s="2"/>
      <c r="Q362" s="21">
        <v>10000152</v>
      </c>
      <c r="R362" s="22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9"/>
      <c r="K363" s="24" t="s">
        <v>1137</v>
      </c>
      <c r="M363" s="2">
        <v>10020001</v>
      </c>
      <c r="N363" s="2" t="s">
        <v>95</v>
      </c>
      <c r="O363" s="42">
        <v>1500</v>
      </c>
      <c r="P363" s="2"/>
      <c r="Q363" s="21">
        <v>10000152</v>
      </c>
      <c r="R363" s="22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9"/>
      <c r="K364" s="24" t="s">
        <v>1138</v>
      </c>
      <c r="M364" s="2">
        <v>10020001</v>
      </c>
      <c r="N364" s="2" t="s">
        <v>95</v>
      </c>
      <c r="O364" s="42">
        <v>1500</v>
      </c>
      <c r="P364" s="2"/>
      <c r="Q364" s="21">
        <v>10000152</v>
      </c>
      <c r="R364" s="22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21">
        <v>10000144</v>
      </c>
      <c r="H367" s="21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21">
        <v>10000145</v>
      </c>
      <c r="H368" s="21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21">
        <v>10000146</v>
      </c>
      <c r="H369" s="21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21">
        <v>10000147</v>
      </c>
      <c r="H370" s="21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42">
        <v>10</v>
      </c>
      <c r="Q379" s="21">
        <v>10000145</v>
      </c>
      <c r="R379" s="21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42">
        <v>10</v>
      </c>
      <c r="Q380" s="21">
        <v>10000145</v>
      </c>
      <c r="R380" s="21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42">
        <v>10</v>
      </c>
      <c r="Q381" s="21">
        <v>10000145</v>
      </c>
      <c r="R381" s="21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42">
        <v>10</v>
      </c>
      <c r="Q382" s="21">
        <v>10000145</v>
      </c>
      <c r="R382" s="21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42">
        <v>10</v>
      </c>
      <c r="Q383" s="21">
        <v>10000145</v>
      </c>
      <c r="R383" s="21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42">
        <v>10</v>
      </c>
      <c r="Q384" s="21">
        <v>10000145</v>
      </c>
      <c r="R384" s="21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42">
        <v>10</v>
      </c>
      <c r="Q385" s="21">
        <v>10000145</v>
      </c>
      <c r="R385" s="21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42">
        <v>10</v>
      </c>
      <c r="Q386" s="21">
        <v>10000145</v>
      </c>
      <c r="R386" s="21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42">
        <v>10</v>
      </c>
      <c r="Q387" s="21">
        <v>10000145</v>
      </c>
      <c r="R387" s="21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42">
        <v>10</v>
      </c>
      <c r="Q388" s="21">
        <v>10000145</v>
      </c>
      <c r="R388" s="21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42">
        <v>10</v>
      </c>
      <c r="Q389" s="21">
        <v>10000145</v>
      </c>
      <c r="R389" s="21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42">
        <v>10</v>
      </c>
      <c r="Q390" s="21">
        <v>10000145</v>
      </c>
      <c r="R390" s="21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42">
        <v>50</v>
      </c>
      <c r="Q391" s="21">
        <v>10000146</v>
      </c>
      <c r="R391" s="21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42">
        <v>50</v>
      </c>
      <c r="Q392" s="21">
        <v>10000146</v>
      </c>
      <c r="R392" s="21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42">
        <v>75</v>
      </c>
      <c r="Q393" s="21">
        <v>10000146</v>
      </c>
      <c r="R393" s="21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42">
        <v>75</v>
      </c>
      <c r="Q394" s="21">
        <v>10000146</v>
      </c>
      <c r="R394" s="21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42">
        <v>100</v>
      </c>
      <c r="Q395" s="21">
        <v>10000146</v>
      </c>
      <c r="R395" s="21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42">
        <v>100</v>
      </c>
      <c r="Q396" s="21">
        <v>10000146</v>
      </c>
      <c r="R396" s="21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42">
        <v>10</v>
      </c>
      <c r="Q397" s="21">
        <v>10000147</v>
      </c>
      <c r="R397" s="21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42">
        <v>10</v>
      </c>
      <c r="Q398" s="21">
        <v>10000147</v>
      </c>
      <c r="R398" s="21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77" t="s">
        <v>1173</v>
      </c>
      <c r="M399" s="2">
        <v>10020001</v>
      </c>
      <c r="N399" s="2" t="s">
        <v>95</v>
      </c>
      <c r="O399" s="42">
        <v>20</v>
      </c>
      <c r="Q399" s="21">
        <v>10000147</v>
      </c>
      <c r="R399" s="21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42">
        <v>10</v>
      </c>
      <c r="Q400" s="21">
        <v>10000147</v>
      </c>
      <c r="R400" s="21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42">
        <v>10</v>
      </c>
      <c r="Q401" s="21">
        <v>10000147</v>
      </c>
      <c r="R401" s="21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77" t="s">
        <v>1178</v>
      </c>
      <c r="M402" s="2">
        <v>10020001</v>
      </c>
      <c r="N402" s="2" t="s">
        <v>95</v>
      </c>
      <c r="O402" s="42">
        <v>20</v>
      </c>
      <c r="Q402" s="21">
        <v>10000147</v>
      </c>
      <c r="R402" s="21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42">
        <v>10</v>
      </c>
      <c r="Q403" s="21">
        <v>10000147</v>
      </c>
      <c r="R403" s="21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42">
        <v>10</v>
      </c>
      <c r="Q404" s="21">
        <v>10000147</v>
      </c>
      <c r="R404" s="21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77" t="s">
        <v>1183</v>
      </c>
      <c r="M405" s="2">
        <v>10020001</v>
      </c>
      <c r="N405" s="2" t="s">
        <v>95</v>
      </c>
      <c r="O405" s="42">
        <v>20</v>
      </c>
      <c r="Q405" s="21">
        <v>10000147</v>
      </c>
      <c r="R405" s="21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42">
        <v>10</v>
      </c>
      <c r="Q406" s="21">
        <v>10000147</v>
      </c>
      <c r="R406" s="21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42">
        <v>10</v>
      </c>
      <c r="Q407" s="21">
        <v>10000147</v>
      </c>
      <c r="R407" s="21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42">
        <v>10</v>
      </c>
      <c r="Q408" s="21">
        <v>10000147</v>
      </c>
      <c r="R408" s="21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77" t="s">
        <v>1189</v>
      </c>
      <c r="M409" s="2">
        <v>10020001</v>
      </c>
      <c r="N409" s="2" t="s">
        <v>95</v>
      </c>
      <c r="O409" s="42">
        <v>20</v>
      </c>
      <c r="Q409" s="21">
        <v>10000147</v>
      </c>
      <c r="R409" s="21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42">
        <v>10</v>
      </c>
      <c r="Q410" s="21">
        <v>10000147</v>
      </c>
      <c r="R410" s="21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42">
        <v>10</v>
      </c>
      <c r="Q411" s="21">
        <v>10000147</v>
      </c>
      <c r="R411" s="21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42">
        <v>10</v>
      </c>
      <c r="Q412" s="21">
        <v>10000147</v>
      </c>
      <c r="R412" s="21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77" t="s">
        <v>1193</v>
      </c>
      <c r="M413" s="2">
        <v>10020001</v>
      </c>
      <c r="N413" s="2" t="s">
        <v>95</v>
      </c>
      <c r="O413" s="42">
        <v>20</v>
      </c>
      <c r="Q413" s="21">
        <v>10000147</v>
      </c>
      <c r="R413" s="21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42">
        <v>10</v>
      </c>
      <c r="Q414" s="21">
        <v>10000147</v>
      </c>
      <c r="R414" s="21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42">
        <v>10</v>
      </c>
      <c r="Q415" s="21">
        <v>10000147</v>
      </c>
      <c r="R415" s="21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77" t="s">
        <v>1197</v>
      </c>
      <c r="M416" s="2">
        <v>10020001</v>
      </c>
      <c r="N416" s="2" t="s">
        <v>95</v>
      </c>
      <c r="O416" s="42">
        <v>20</v>
      </c>
      <c r="Q416" s="21">
        <v>10000147</v>
      </c>
      <c r="R416" s="21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1">
        <v>10000147</v>
      </c>
      <c r="R417" s="21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1">
        <v>10000147</v>
      </c>
      <c r="R418" s="21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1">
        <v>10000147</v>
      </c>
      <c r="R419" s="21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1">
        <v>10000147</v>
      </c>
      <c r="R420" s="21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1">
        <v>10000147</v>
      </c>
      <c r="R421" s="21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1">
        <v>10000147</v>
      </c>
      <c r="R422" s="21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1">
        <v>10000147</v>
      </c>
      <c r="R423" s="21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1">
        <v>10000147</v>
      </c>
      <c r="R424" s="21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1">
        <v>10000147</v>
      </c>
      <c r="R425" s="21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1">
        <v>10000147</v>
      </c>
      <c r="R426" s="21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1">
        <v>10000147</v>
      </c>
      <c r="R427" s="21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1">
        <v>10000147</v>
      </c>
      <c r="R428" s="21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1">
        <v>10000147</v>
      </c>
      <c r="R429" s="21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1">
        <v>10000147</v>
      </c>
      <c r="R430" s="21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1">
        <v>10000147</v>
      </c>
      <c r="R431" s="21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1">
        <v>10000147</v>
      </c>
      <c r="R432" s="21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1">
        <v>10000147</v>
      </c>
      <c r="R433" s="21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1">
        <v>10000147</v>
      </c>
      <c r="R434" s="21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1">
        <v>10000147</v>
      </c>
      <c r="R435" s="21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1">
        <v>10000147</v>
      </c>
      <c r="R436" s="21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1">
        <v>10000147</v>
      </c>
      <c r="R437" s="21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1">
        <v>10000147</v>
      </c>
      <c r="R438" s="21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1">
        <v>10000147</v>
      </c>
      <c r="R439" s="21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1">
        <v>10000147</v>
      </c>
      <c r="R440" s="21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1">
        <v>10000147</v>
      </c>
      <c r="R441" s="21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1">
        <v>10000147</v>
      </c>
      <c r="R442" s="21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1">
        <v>10000147</v>
      </c>
      <c r="R443" s="21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1">
        <v>10000147</v>
      </c>
      <c r="R444" s="21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1">
        <v>10000147</v>
      </c>
      <c r="R445" s="21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1">
        <v>10000147</v>
      </c>
      <c r="R446" s="21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1">
        <v>10000147</v>
      </c>
      <c r="R447" s="21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1">
        <v>10000147</v>
      </c>
      <c r="R448" s="21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1">
        <v>10000147</v>
      </c>
      <c r="R449" s="21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1">
        <v>10000147</v>
      </c>
      <c r="R450" s="21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1">
        <v>10000147</v>
      </c>
      <c r="R451" s="21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1">
        <v>10000147</v>
      </c>
      <c r="R452" s="21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1">
        <v>10000147</v>
      </c>
      <c r="R453" s="21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1">
        <v>10000147</v>
      </c>
      <c r="R454" s="21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1">
        <v>10000147</v>
      </c>
      <c r="R455" s="21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1">
        <v>10000147</v>
      </c>
      <c r="R456" s="21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topLeftCell="A31"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21">
        <v>10000101</v>
      </c>
      <c r="I3" s="22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21">
        <v>10010083</v>
      </c>
      <c r="I4" s="27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21">
        <v>10000131</v>
      </c>
      <c r="I5" s="22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21">
        <v>10010085</v>
      </c>
      <c r="I6" s="27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21">
        <v>10000132</v>
      </c>
      <c r="I8" s="22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25">
        <v>10010098</v>
      </c>
      <c r="I9" s="26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21">
        <v>10010085</v>
      </c>
      <c r="I10" s="27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21">
        <v>10010083</v>
      </c>
      <c r="I11" s="27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21">
        <v>10000131</v>
      </c>
      <c r="I12" s="22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21">
        <v>10010085</v>
      </c>
      <c r="I13" s="27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21">
        <v>10000132</v>
      </c>
      <c r="I15" s="22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25">
        <v>10010098</v>
      </c>
      <c r="I16" s="26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21">
        <v>10010085</v>
      </c>
      <c r="I17" s="27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21">
        <v>10010083</v>
      </c>
      <c r="I18" s="27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21">
        <v>10000131</v>
      </c>
      <c r="I19" s="22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21">
        <v>10010085</v>
      </c>
      <c r="I20" s="27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21">
        <v>10000132</v>
      </c>
      <c r="I22" s="22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25">
        <v>10010098</v>
      </c>
      <c r="I23" s="26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21">
        <v>10010085</v>
      </c>
      <c r="I24" s="27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21">
        <v>10010083</v>
      </c>
      <c r="I25" s="27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21">
        <v>10000131</v>
      </c>
      <c r="I26" s="22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21">
        <v>10010085</v>
      </c>
      <c r="I27" s="27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21">
        <v>10000132</v>
      </c>
      <c r="I29" s="22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25">
        <v>10010098</v>
      </c>
      <c r="I30" s="26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21">
        <v>10010085</v>
      </c>
      <c r="I31" s="27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topLeftCell="A19"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5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0" customFormat="1" ht="20.1" customHeight="1"/>
    <row r="2" s="10" customFormat="1" ht="20.1" customHeight="1" spans="2:2">
      <c r="B2" s="10" t="s">
        <v>1293</v>
      </c>
    </row>
    <row r="3" s="10" customFormat="1" ht="20.1" customHeight="1" spans="2:8">
      <c r="B3" s="10" t="s">
        <v>1294</v>
      </c>
      <c r="C3" s="10">
        <v>1</v>
      </c>
      <c r="F3" s="2" t="s">
        <v>1295</v>
      </c>
      <c r="G3" s="2">
        <v>1</v>
      </c>
      <c r="H3" s="55">
        <v>0.5</v>
      </c>
    </row>
    <row r="4" s="10" customFormat="1" ht="20.1" customHeight="1" spans="2:8">
      <c r="B4" s="10" t="s">
        <v>1296</v>
      </c>
      <c r="C4" s="10" t="s">
        <v>1297</v>
      </c>
      <c r="F4" s="2"/>
      <c r="G4" s="2">
        <v>2</v>
      </c>
      <c r="H4" s="55">
        <v>1</v>
      </c>
    </row>
    <row r="5" s="10" customFormat="1" ht="20.1" customHeight="1" spans="2:8">
      <c r="B5" s="10" t="s">
        <v>1298</v>
      </c>
      <c r="C5" s="10" t="s">
        <v>1299</v>
      </c>
      <c r="F5" s="2"/>
      <c r="G5" s="2">
        <v>3</v>
      </c>
      <c r="H5" s="55">
        <v>1.2</v>
      </c>
    </row>
    <row r="6" s="10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0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0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0" customFormat="1" ht="20.1" customHeight="1" spans="1:14">
      <c r="A9" s="2"/>
      <c r="B9" s="2" t="s">
        <v>1301</v>
      </c>
      <c r="C9" s="2">
        <v>3</v>
      </c>
      <c r="D9" s="2"/>
      <c r="E9" s="21">
        <v>10000143</v>
      </c>
      <c r="F9" s="22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0" customFormat="1" ht="20.1" customHeight="1" spans="1:14">
      <c r="A10" s="2"/>
      <c r="B10" s="2" t="s">
        <v>1302</v>
      </c>
      <c r="C10" s="2">
        <v>2</v>
      </c>
      <c r="D10" s="2"/>
      <c r="E10" s="21">
        <v>10010046</v>
      </c>
      <c r="F10" s="22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0" customFormat="1" ht="20.1" customHeight="1" spans="1:14">
      <c r="A11" s="2"/>
      <c r="B11" s="2" t="s">
        <v>1303</v>
      </c>
      <c r="C11" s="2">
        <v>1</v>
      </c>
      <c r="D11" s="2"/>
      <c r="E11" s="21">
        <v>10000150</v>
      </c>
      <c r="F11" s="21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0" customFormat="1" ht="20.1" customHeight="1" spans="1:14">
      <c r="A12" s="2"/>
      <c r="B12" s="2" t="s">
        <v>1305</v>
      </c>
      <c r="C12" s="2">
        <v>3</v>
      </c>
      <c r="D12" s="2"/>
      <c r="E12" s="21">
        <v>10010045</v>
      </c>
      <c r="F12" s="22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0" customFormat="1" ht="20.1" customHeight="1" spans="1:14">
      <c r="A13" s="2"/>
      <c r="D13" s="2"/>
      <c r="E13" s="21">
        <v>10010083</v>
      </c>
      <c r="F13" s="27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0" customFormat="1" ht="20.1" customHeight="1" spans="1:14">
      <c r="A14" s="2"/>
      <c r="B14" s="2" t="s">
        <v>1306</v>
      </c>
      <c r="C14" s="2">
        <f>C9*C10*C11*C12</f>
        <v>18</v>
      </c>
      <c r="D14" s="2"/>
      <c r="E14" s="21">
        <v>10010085</v>
      </c>
      <c r="F14" s="27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0" customFormat="1" ht="20.1" customHeight="1" spans="1:14">
      <c r="A15" s="2"/>
      <c r="B15" s="2"/>
      <c r="C15" s="2"/>
      <c r="D15" s="2"/>
      <c r="E15" s="21">
        <v>10000121</v>
      </c>
      <c r="F15" s="22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0" customFormat="1" ht="20.1" customHeight="1" spans="1:14">
      <c r="A16" s="2"/>
      <c r="B16" s="2"/>
      <c r="C16" s="2"/>
      <c r="D16" s="2"/>
      <c r="E16" s="21">
        <v>10000122</v>
      </c>
      <c r="F16" s="22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0" customFormat="1" ht="20.1" customHeight="1" spans="1:14">
      <c r="A17" s="2"/>
      <c r="B17" s="21">
        <v>10000149</v>
      </c>
      <c r="C17" s="21" t="s">
        <v>1307</v>
      </c>
      <c r="D17" s="2"/>
      <c r="E17" s="21">
        <v>10000123</v>
      </c>
      <c r="F17" s="22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0" customFormat="1" ht="20.1" customHeight="1" spans="1:14">
      <c r="A18" s="2"/>
      <c r="B18" s="2"/>
      <c r="C18" s="2"/>
      <c r="D18" s="2"/>
      <c r="E18" s="21">
        <v>10000124</v>
      </c>
      <c r="F18" s="22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0" customFormat="1" ht="20.1" customHeight="1" spans="1:14">
      <c r="A19" s="2"/>
      <c r="B19" s="2"/>
      <c r="C19" s="2"/>
      <c r="D19" s="2"/>
      <c r="E19" s="21">
        <v>10000125</v>
      </c>
      <c r="F19" s="22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0" customFormat="1" ht="20.1" customHeight="1" spans="1:14">
      <c r="A20" s="2"/>
      <c r="B20" s="2"/>
      <c r="C20" s="2"/>
      <c r="D20" s="2"/>
      <c r="E20" s="21">
        <v>10000144</v>
      </c>
      <c r="F20" s="21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0" customFormat="1" ht="20.1" customHeight="1" spans="1:14">
      <c r="A21" s="2"/>
      <c r="B21" s="2"/>
      <c r="C21" s="2"/>
      <c r="D21" s="2"/>
      <c r="E21" s="21">
        <v>10000145</v>
      </c>
      <c r="F21" s="21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0" customFormat="1" ht="20.1" customHeight="1" spans="1:14">
      <c r="A22" s="2"/>
      <c r="B22" s="2"/>
      <c r="C22" s="2"/>
      <c r="D22" s="2"/>
      <c r="E22" s="21">
        <v>10000146</v>
      </c>
      <c r="F22" s="21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0" customFormat="1" ht="20.1" customHeight="1" spans="1:14">
      <c r="A23" s="2"/>
      <c r="B23" s="2"/>
      <c r="C23" s="2"/>
      <c r="D23" s="2"/>
      <c r="E23" s="21">
        <v>10000147</v>
      </c>
      <c r="F23" s="21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0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0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0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0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0" customFormat="1" ht="20.1" customHeight="1"/>
    <row r="29" s="10" customFormat="1" ht="20.1" customHeight="1"/>
    <row r="30" s="10" customFormat="1" ht="20.1" customHeight="1"/>
    <row r="31" s="10" customFormat="1" ht="20.1" customHeight="1"/>
    <row r="32" s="10" customFormat="1" ht="20.1" customHeight="1"/>
    <row r="33" s="10" customFormat="1" ht="20.1" customHeight="1"/>
    <row r="34" s="10" customFormat="1" ht="20.1" customHeight="1"/>
    <row r="35" s="10" customFormat="1" ht="20.1" customHeight="1"/>
    <row r="36" s="10" customFormat="1" ht="20.1" customHeight="1"/>
    <row r="37" s="10" customFormat="1" ht="20.1" customHeight="1"/>
    <row r="38" s="10" customFormat="1" ht="20.1" customHeight="1"/>
    <row r="39" s="10" customFormat="1" ht="20.1" customHeight="1"/>
    <row r="40" s="10" customFormat="1" ht="20.1" customHeight="1"/>
    <row r="41" s="10" customFormat="1" ht="20.1" customHeight="1"/>
    <row r="42" s="10" customFormat="1" ht="20.1" customHeight="1"/>
    <row r="43" s="10" customFormat="1" ht="20.1" customHeight="1"/>
    <row r="44" s="10" customFormat="1" ht="20.1" customHeight="1"/>
    <row r="45" s="10" customFormat="1" ht="20.1" customHeight="1"/>
    <row r="46" s="10" customFormat="1" ht="20.1" customHeight="1"/>
    <row r="47" s="10" customFormat="1" ht="20.1" customHeight="1"/>
    <row r="48" s="10" customFormat="1" ht="20.1" customHeight="1"/>
    <row r="49" s="10" customFormat="1" ht="20.1" customHeight="1"/>
    <row r="50" s="10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21">
        <v>10010041</v>
      </c>
      <c r="H3" s="22" t="s">
        <v>805</v>
      </c>
      <c r="I3" s="2">
        <v>4</v>
      </c>
      <c r="J3" s="2">
        <v>1</v>
      </c>
      <c r="K3" s="2">
        <v>5</v>
      </c>
      <c r="L3" s="2">
        <v>0.025</v>
      </c>
      <c r="N3" s="21">
        <v>10010041</v>
      </c>
      <c r="O3" s="22" t="s">
        <v>805</v>
      </c>
      <c r="P3" s="2">
        <v>4</v>
      </c>
      <c r="Q3" s="2">
        <v>1</v>
      </c>
      <c r="R3" s="2">
        <v>5</v>
      </c>
      <c r="S3" s="2">
        <v>0.025</v>
      </c>
      <c r="U3" s="21">
        <v>10010041</v>
      </c>
      <c r="V3" s="22" t="s">
        <v>805</v>
      </c>
      <c r="W3" s="2">
        <v>4</v>
      </c>
      <c r="X3" s="2">
        <v>1</v>
      </c>
      <c r="Y3" s="2">
        <v>5</v>
      </c>
      <c r="Z3" s="2">
        <v>0.025</v>
      </c>
      <c r="AB3" s="21">
        <v>10010041</v>
      </c>
      <c r="AC3" s="22" t="s">
        <v>805</v>
      </c>
      <c r="AD3" s="2">
        <v>4</v>
      </c>
      <c r="AE3" s="2">
        <v>1</v>
      </c>
      <c r="AF3" s="2">
        <v>5</v>
      </c>
      <c r="AG3" s="2">
        <v>0.025</v>
      </c>
      <c r="AI3" s="21">
        <v>10010041</v>
      </c>
      <c r="AJ3" s="22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21">
        <v>10010042</v>
      </c>
      <c r="H4" s="23" t="s">
        <v>126</v>
      </c>
      <c r="I4" s="2">
        <v>4</v>
      </c>
      <c r="J4" s="2">
        <v>1</v>
      </c>
      <c r="K4" s="2">
        <v>5</v>
      </c>
      <c r="L4" s="2">
        <v>0.025</v>
      </c>
      <c r="N4" s="21">
        <v>10010042</v>
      </c>
      <c r="O4" s="23" t="s">
        <v>126</v>
      </c>
      <c r="P4" s="2">
        <v>4</v>
      </c>
      <c r="Q4" s="2">
        <v>1</v>
      </c>
      <c r="R4" s="2">
        <v>5</v>
      </c>
      <c r="S4" s="2">
        <v>0.025</v>
      </c>
      <c r="U4" s="21">
        <v>10010042</v>
      </c>
      <c r="V4" s="23" t="s">
        <v>126</v>
      </c>
      <c r="W4" s="2">
        <v>4</v>
      </c>
      <c r="X4" s="2">
        <v>1</v>
      </c>
      <c r="Y4" s="2">
        <v>5</v>
      </c>
      <c r="Z4" s="2">
        <v>0.025</v>
      </c>
      <c r="AB4" s="21">
        <v>10010042</v>
      </c>
      <c r="AC4" s="23" t="s">
        <v>126</v>
      </c>
      <c r="AD4" s="2">
        <v>4</v>
      </c>
      <c r="AE4" s="2">
        <v>1</v>
      </c>
      <c r="AF4" s="2">
        <v>5</v>
      </c>
      <c r="AG4" s="2">
        <v>0.025</v>
      </c>
      <c r="AI4" s="21">
        <v>10010042</v>
      </c>
      <c r="AJ4" s="23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21">
        <v>10010083</v>
      </c>
      <c r="H5" s="27" t="s">
        <v>804</v>
      </c>
      <c r="I5" s="2">
        <v>4</v>
      </c>
      <c r="J5" s="2">
        <v>1</v>
      </c>
      <c r="K5" s="2">
        <v>5</v>
      </c>
      <c r="L5" s="2">
        <v>0.05</v>
      </c>
      <c r="N5" s="21">
        <v>10010083</v>
      </c>
      <c r="O5" s="27" t="s">
        <v>804</v>
      </c>
      <c r="P5" s="2">
        <v>4</v>
      </c>
      <c r="Q5" s="2">
        <v>1</v>
      </c>
      <c r="R5" s="2">
        <v>5</v>
      </c>
      <c r="S5" s="2">
        <v>0.05</v>
      </c>
      <c r="U5" s="21">
        <v>10010083</v>
      </c>
      <c r="V5" s="27" t="s">
        <v>804</v>
      </c>
      <c r="W5" s="2">
        <v>4</v>
      </c>
      <c r="X5" s="2">
        <v>1</v>
      </c>
      <c r="Y5" s="2">
        <v>5</v>
      </c>
      <c r="Z5" s="2">
        <v>0.05</v>
      </c>
      <c r="AB5" s="21">
        <v>10010083</v>
      </c>
      <c r="AC5" s="27" t="s">
        <v>804</v>
      </c>
      <c r="AD5" s="2">
        <v>4</v>
      </c>
      <c r="AE5" s="2">
        <v>1</v>
      </c>
      <c r="AF5" s="2">
        <v>5</v>
      </c>
      <c r="AG5" s="2">
        <v>0.05</v>
      </c>
      <c r="AI5" s="21">
        <v>10010083</v>
      </c>
      <c r="AJ5" s="27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25">
        <v>10010098</v>
      </c>
      <c r="H6" s="26" t="s">
        <v>1311</v>
      </c>
      <c r="I6" s="2">
        <v>4</v>
      </c>
      <c r="J6" s="2">
        <v>1</v>
      </c>
      <c r="K6" s="2">
        <v>5</v>
      </c>
      <c r="L6" s="2">
        <v>0.05</v>
      </c>
      <c r="N6" s="25">
        <v>10010098</v>
      </c>
      <c r="O6" s="26" t="s">
        <v>1311</v>
      </c>
      <c r="P6" s="2">
        <v>4</v>
      </c>
      <c r="Q6" s="2">
        <v>1</v>
      </c>
      <c r="R6" s="2">
        <v>5</v>
      </c>
      <c r="S6" s="2">
        <v>0.05</v>
      </c>
      <c r="U6" s="25">
        <v>10010098</v>
      </c>
      <c r="V6" s="26" t="s">
        <v>1311</v>
      </c>
      <c r="W6" s="2">
        <v>4</v>
      </c>
      <c r="X6" s="2">
        <v>1</v>
      </c>
      <c r="Y6" s="2">
        <v>5</v>
      </c>
      <c r="Z6" s="2">
        <v>0.05</v>
      </c>
      <c r="AB6" s="25">
        <v>10010098</v>
      </c>
      <c r="AC6" s="26" t="s">
        <v>1311</v>
      </c>
      <c r="AD6" s="2">
        <v>4</v>
      </c>
      <c r="AE6" s="2">
        <v>1</v>
      </c>
      <c r="AF6" s="2">
        <v>5</v>
      </c>
      <c r="AG6" s="2">
        <v>0.05</v>
      </c>
      <c r="AI6" s="25">
        <v>10010098</v>
      </c>
      <c r="AJ6" s="26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0.015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0.015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0.015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0.015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0.015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0.015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0.015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0.015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0.015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0.015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0.015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0.015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0.015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0.015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0.015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0.015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0.015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0.015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0.015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0.015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21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0.015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0.015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0.015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0.015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21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0.015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0.015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0.015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0.015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21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0.015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0.015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0.015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0.015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25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0.015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0.015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0.015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0.015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0.015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0.015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0.015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0.015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6">
        <v>3</v>
      </c>
      <c r="J18" s="2">
        <v>1</v>
      </c>
      <c r="K18" s="2">
        <v>1</v>
      </c>
      <c r="L18" s="2">
        <v>0.00416666666666667</v>
      </c>
      <c r="N18" s="51">
        <v>10041101</v>
      </c>
      <c r="O18" s="51" t="s">
        <v>1315</v>
      </c>
      <c r="P18" s="26">
        <v>3</v>
      </c>
      <c r="Q18" s="2">
        <v>1</v>
      </c>
      <c r="R18" s="2">
        <v>1</v>
      </c>
      <c r="S18" s="2">
        <v>0.00416666666666667</v>
      </c>
      <c r="U18" s="51">
        <v>10041201</v>
      </c>
      <c r="V18" s="51" t="s">
        <v>1316</v>
      </c>
      <c r="W18" s="26">
        <v>3</v>
      </c>
      <c r="X18" s="2">
        <v>1</v>
      </c>
      <c r="Y18" s="2">
        <v>1</v>
      </c>
      <c r="Z18" s="2">
        <v>0.00416666666666667</v>
      </c>
      <c r="AB18" s="51">
        <v>10041301</v>
      </c>
      <c r="AC18" s="51" t="s">
        <v>1317</v>
      </c>
      <c r="AD18" s="26">
        <v>3</v>
      </c>
      <c r="AE18" s="2">
        <v>1</v>
      </c>
      <c r="AF18" s="2">
        <v>1</v>
      </c>
      <c r="AG18" s="2">
        <v>0.00416666666666667</v>
      </c>
      <c r="AI18" s="51">
        <v>10041401</v>
      </c>
      <c r="AJ18" s="51" t="s">
        <v>1318</v>
      </c>
      <c r="AK18" s="26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6">
        <v>3</v>
      </c>
      <c r="J19" s="2">
        <v>1</v>
      </c>
      <c r="K19" s="2">
        <v>1</v>
      </c>
      <c r="L19" s="2">
        <v>0.00416666666666667</v>
      </c>
      <c r="N19" s="51">
        <v>10041102</v>
      </c>
      <c r="O19" s="51" t="s">
        <v>1319</v>
      </c>
      <c r="P19" s="26">
        <v>3</v>
      </c>
      <c r="Q19" s="2">
        <v>1</v>
      </c>
      <c r="R19" s="2">
        <v>1</v>
      </c>
      <c r="S19" s="2">
        <v>0.00416666666666667</v>
      </c>
      <c r="U19" s="51">
        <v>10041202</v>
      </c>
      <c r="V19" s="51" t="s">
        <v>1320</v>
      </c>
      <c r="W19" s="26">
        <v>3</v>
      </c>
      <c r="X19" s="2">
        <v>1</v>
      </c>
      <c r="Y19" s="2">
        <v>1</v>
      </c>
      <c r="Z19" s="2">
        <v>0.00416666666666667</v>
      </c>
      <c r="AB19" s="51">
        <v>10041302</v>
      </c>
      <c r="AC19" s="51" t="s">
        <v>1321</v>
      </c>
      <c r="AD19" s="26">
        <v>3</v>
      </c>
      <c r="AE19" s="2">
        <v>1</v>
      </c>
      <c r="AF19" s="2">
        <v>1</v>
      </c>
      <c r="AG19" s="2">
        <v>0.00416666666666667</v>
      </c>
      <c r="AI19" s="51">
        <v>10041402</v>
      </c>
      <c r="AJ19" s="51" t="s">
        <v>1322</v>
      </c>
      <c r="AK19" s="26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6">
        <v>3</v>
      </c>
      <c r="J20" s="2">
        <v>1</v>
      </c>
      <c r="K20" s="2">
        <v>1</v>
      </c>
      <c r="L20" s="2">
        <v>0.00416666666666667</v>
      </c>
      <c r="N20" s="51">
        <v>10041103</v>
      </c>
      <c r="O20" s="51" t="s">
        <v>1324</v>
      </c>
      <c r="P20" s="26">
        <v>3</v>
      </c>
      <c r="Q20" s="2">
        <v>1</v>
      </c>
      <c r="R20" s="2">
        <v>1</v>
      </c>
      <c r="S20" s="2">
        <v>0.00416666666666667</v>
      </c>
      <c r="U20" s="51">
        <v>10041203</v>
      </c>
      <c r="V20" s="51" t="s">
        <v>1325</v>
      </c>
      <c r="W20" s="26">
        <v>3</v>
      </c>
      <c r="X20" s="2">
        <v>1</v>
      </c>
      <c r="Y20" s="2">
        <v>1</v>
      </c>
      <c r="Z20" s="2">
        <v>0.00416666666666667</v>
      </c>
      <c r="AB20" s="51">
        <v>10041303</v>
      </c>
      <c r="AC20" s="51" t="s">
        <v>1326</v>
      </c>
      <c r="AD20" s="26">
        <v>3</v>
      </c>
      <c r="AE20" s="2">
        <v>1</v>
      </c>
      <c r="AF20" s="2">
        <v>1</v>
      </c>
      <c r="AG20" s="2">
        <v>0.00416666666666667</v>
      </c>
      <c r="AI20" s="51">
        <v>10041403</v>
      </c>
      <c r="AJ20" s="51" t="s">
        <v>1327</v>
      </c>
      <c r="AK20" s="26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6">
        <v>3</v>
      </c>
      <c r="J21" s="2">
        <v>1</v>
      </c>
      <c r="K21" s="2">
        <v>1</v>
      </c>
      <c r="L21" s="2">
        <v>0.00416666666666667</v>
      </c>
      <c r="N21" s="51">
        <v>10041104</v>
      </c>
      <c r="O21" s="51" t="s">
        <v>1329</v>
      </c>
      <c r="P21" s="26">
        <v>3</v>
      </c>
      <c r="Q21" s="2">
        <v>1</v>
      </c>
      <c r="R21" s="2">
        <v>1</v>
      </c>
      <c r="S21" s="2">
        <v>0.00416666666666667</v>
      </c>
      <c r="U21" s="51">
        <v>10041204</v>
      </c>
      <c r="V21" s="51" t="s">
        <v>1330</v>
      </c>
      <c r="W21" s="26">
        <v>3</v>
      </c>
      <c r="X21" s="2">
        <v>1</v>
      </c>
      <c r="Y21" s="2">
        <v>1</v>
      </c>
      <c r="Z21" s="2">
        <v>0.00416666666666667</v>
      </c>
      <c r="AB21" s="51">
        <v>10041304</v>
      </c>
      <c r="AC21" s="51" t="s">
        <v>1331</v>
      </c>
      <c r="AD21" s="26">
        <v>3</v>
      </c>
      <c r="AE21" s="2">
        <v>1</v>
      </c>
      <c r="AF21" s="2">
        <v>1</v>
      </c>
      <c r="AG21" s="2">
        <v>0.00416666666666667</v>
      </c>
      <c r="AI21" s="51">
        <v>10041404</v>
      </c>
      <c r="AJ21" s="51" t="s">
        <v>1332</v>
      </c>
      <c r="AK21" s="26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6">
        <v>3</v>
      </c>
      <c r="J22" s="2">
        <v>1</v>
      </c>
      <c r="K22" s="2">
        <v>1</v>
      </c>
      <c r="L22" s="2">
        <v>0.00416666666666667</v>
      </c>
      <c r="N22" s="51">
        <v>10041105</v>
      </c>
      <c r="O22" s="51" t="s">
        <v>1334</v>
      </c>
      <c r="P22" s="26">
        <v>3</v>
      </c>
      <c r="Q22" s="2">
        <v>1</v>
      </c>
      <c r="R22" s="2">
        <v>1</v>
      </c>
      <c r="S22" s="2">
        <v>0.00416666666666667</v>
      </c>
      <c r="U22" s="51">
        <v>10041205</v>
      </c>
      <c r="V22" s="51" t="s">
        <v>1335</v>
      </c>
      <c r="W22" s="26">
        <v>3</v>
      </c>
      <c r="X22" s="2">
        <v>1</v>
      </c>
      <c r="Y22" s="2">
        <v>1</v>
      </c>
      <c r="Z22" s="2">
        <v>0.00416666666666667</v>
      </c>
      <c r="AB22" s="51">
        <v>10041305</v>
      </c>
      <c r="AC22" s="51" t="s">
        <v>1336</v>
      </c>
      <c r="AD22" s="26">
        <v>3</v>
      </c>
      <c r="AE22" s="2">
        <v>1</v>
      </c>
      <c r="AF22" s="2">
        <v>1</v>
      </c>
      <c r="AG22" s="2">
        <v>0.00416666666666667</v>
      </c>
      <c r="AI22" s="51">
        <v>10041405</v>
      </c>
      <c r="AJ22" s="51" t="s">
        <v>1337</v>
      </c>
      <c r="AK22" s="26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6">
        <v>3</v>
      </c>
      <c r="J23" s="2">
        <v>1</v>
      </c>
      <c r="K23" s="2">
        <v>1</v>
      </c>
      <c r="L23" s="2">
        <v>0.00416666666666667</v>
      </c>
      <c r="N23" s="51">
        <v>10041106</v>
      </c>
      <c r="O23" s="51" t="s">
        <v>1338</v>
      </c>
      <c r="P23" s="26">
        <v>3</v>
      </c>
      <c r="Q23" s="2">
        <v>1</v>
      </c>
      <c r="R23" s="2">
        <v>1</v>
      </c>
      <c r="S23" s="2">
        <v>0.00416666666666667</v>
      </c>
      <c r="U23" s="51">
        <v>10041206</v>
      </c>
      <c r="V23" s="51" t="s">
        <v>1339</v>
      </c>
      <c r="W23" s="26">
        <v>3</v>
      </c>
      <c r="X23" s="2">
        <v>1</v>
      </c>
      <c r="Y23" s="2">
        <v>1</v>
      </c>
      <c r="Z23" s="2">
        <v>0.00416666666666667</v>
      </c>
      <c r="AB23" s="51">
        <v>10041306</v>
      </c>
      <c r="AC23" s="51" t="s">
        <v>1340</v>
      </c>
      <c r="AD23" s="26">
        <v>3</v>
      </c>
      <c r="AE23" s="2">
        <v>1</v>
      </c>
      <c r="AF23" s="2">
        <v>1</v>
      </c>
      <c r="AG23" s="2">
        <v>0.00416666666666667</v>
      </c>
      <c r="AI23" s="51">
        <v>10041406</v>
      </c>
      <c r="AJ23" s="51" t="s">
        <v>1341</v>
      </c>
      <c r="AK23" s="26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6">
        <v>3</v>
      </c>
      <c r="J24" s="2">
        <v>1</v>
      </c>
      <c r="K24" s="2">
        <v>1</v>
      </c>
      <c r="L24" s="2">
        <v>0.00416666666666667</v>
      </c>
      <c r="N24" s="51">
        <v>10041107</v>
      </c>
      <c r="O24" s="51" t="s">
        <v>1342</v>
      </c>
      <c r="P24" s="26">
        <v>3</v>
      </c>
      <c r="Q24" s="2">
        <v>1</v>
      </c>
      <c r="R24" s="2">
        <v>1</v>
      </c>
      <c r="S24" s="2">
        <v>0.00416666666666667</v>
      </c>
      <c r="U24" s="51">
        <v>10041207</v>
      </c>
      <c r="V24" s="51" t="s">
        <v>1343</v>
      </c>
      <c r="W24" s="26">
        <v>3</v>
      </c>
      <c r="X24" s="2">
        <v>1</v>
      </c>
      <c r="Y24" s="2">
        <v>1</v>
      </c>
      <c r="Z24" s="2">
        <v>0.00416666666666667</v>
      </c>
      <c r="AB24" s="51">
        <v>10041307</v>
      </c>
      <c r="AC24" s="51" t="s">
        <v>1344</v>
      </c>
      <c r="AD24" s="26">
        <v>3</v>
      </c>
      <c r="AE24" s="2">
        <v>1</v>
      </c>
      <c r="AF24" s="2">
        <v>1</v>
      </c>
      <c r="AG24" s="2">
        <v>0.00416666666666667</v>
      </c>
      <c r="AI24" s="51">
        <v>10041407</v>
      </c>
      <c r="AJ24" s="51" t="s">
        <v>1345</v>
      </c>
      <c r="AK24" s="26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54">
        <v>14100104</v>
      </c>
      <c r="C25" s="24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6">
        <v>3</v>
      </c>
      <c r="J25" s="2">
        <v>1</v>
      </c>
      <c r="K25" s="2">
        <v>1</v>
      </c>
      <c r="L25" s="2">
        <v>0.00416666666666667</v>
      </c>
      <c r="N25" s="51">
        <v>10041108</v>
      </c>
      <c r="O25" s="51" t="s">
        <v>1347</v>
      </c>
      <c r="P25" s="26">
        <v>3</v>
      </c>
      <c r="Q25" s="2">
        <v>1</v>
      </c>
      <c r="R25" s="2">
        <v>1</v>
      </c>
      <c r="S25" s="2">
        <v>0.00416666666666667</v>
      </c>
      <c r="U25" s="51">
        <v>10041208</v>
      </c>
      <c r="V25" s="51" t="s">
        <v>1348</v>
      </c>
      <c r="W25" s="26">
        <v>3</v>
      </c>
      <c r="X25" s="2">
        <v>1</v>
      </c>
      <c r="Y25" s="2">
        <v>1</v>
      </c>
      <c r="Z25" s="2">
        <v>0.00416666666666667</v>
      </c>
      <c r="AB25" s="51">
        <v>10041308</v>
      </c>
      <c r="AC25" s="51" t="s">
        <v>1349</v>
      </c>
      <c r="AD25" s="26">
        <v>3</v>
      </c>
      <c r="AE25" s="2">
        <v>1</v>
      </c>
      <c r="AF25" s="2">
        <v>1</v>
      </c>
      <c r="AG25" s="2">
        <v>0.00416666666666667</v>
      </c>
      <c r="AI25" s="51">
        <v>10041408</v>
      </c>
      <c r="AJ25" s="51" t="s">
        <v>1350</v>
      </c>
      <c r="AK25" s="26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54">
        <v>14100108</v>
      </c>
      <c r="C26" s="24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6">
        <v>4</v>
      </c>
      <c r="J26" s="2">
        <v>1</v>
      </c>
      <c r="K26" s="2">
        <v>1</v>
      </c>
      <c r="L26" s="2">
        <v>0.00416666666666667</v>
      </c>
      <c r="N26" s="51">
        <v>10041109</v>
      </c>
      <c r="O26" s="51" t="s">
        <v>1352</v>
      </c>
      <c r="P26" s="26">
        <v>4</v>
      </c>
      <c r="Q26" s="2">
        <v>1</v>
      </c>
      <c r="R26" s="2">
        <v>1</v>
      </c>
      <c r="S26" s="2">
        <v>0.00416666666666667</v>
      </c>
      <c r="U26" s="51">
        <v>10041209</v>
      </c>
      <c r="V26" s="51" t="s">
        <v>1353</v>
      </c>
      <c r="W26" s="26">
        <v>4</v>
      </c>
      <c r="X26" s="2">
        <v>1</v>
      </c>
      <c r="Y26" s="2">
        <v>1</v>
      </c>
      <c r="Z26" s="2">
        <v>0.00416666666666667</v>
      </c>
      <c r="AB26" s="51">
        <v>10041309</v>
      </c>
      <c r="AC26" s="51" t="s">
        <v>1354</v>
      </c>
      <c r="AD26" s="26">
        <v>4</v>
      </c>
      <c r="AE26" s="2">
        <v>1</v>
      </c>
      <c r="AF26" s="2">
        <v>1</v>
      </c>
      <c r="AG26" s="2">
        <v>0.00416666666666667</v>
      </c>
      <c r="AI26" s="51">
        <v>10041409</v>
      </c>
      <c r="AJ26" s="51" t="s">
        <v>1355</v>
      </c>
      <c r="AK26" s="26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6">
        <v>4</v>
      </c>
      <c r="J27" s="2">
        <v>1</v>
      </c>
      <c r="K27" s="2">
        <v>1</v>
      </c>
      <c r="L27" s="2">
        <v>0.00416666666666667</v>
      </c>
      <c r="N27" s="51">
        <v>10041110</v>
      </c>
      <c r="O27" s="51" t="s">
        <v>1356</v>
      </c>
      <c r="P27" s="26">
        <v>4</v>
      </c>
      <c r="Q27" s="2">
        <v>1</v>
      </c>
      <c r="R27" s="2">
        <v>1</v>
      </c>
      <c r="S27" s="2">
        <v>0.00416666666666667</v>
      </c>
      <c r="U27" s="51">
        <v>10041210</v>
      </c>
      <c r="V27" s="51" t="s">
        <v>1357</v>
      </c>
      <c r="W27" s="26">
        <v>4</v>
      </c>
      <c r="X27" s="2">
        <v>1</v>
      </c>
      <c r="Y27" s="2">
        <v>1</v>
      </c>
      <c r="Z27" s="2">
        <v>0.00416666666666667</v>
      </c>
      <c r="AB27" s="51">
        <v>10041310</v>
      </c>
      <c r="AC27" s="51" t="s">
        <v>1358</v>
      </c>
      <c r="AD27" s="26">
        <v>4</v>
      </c>
      <c r="AE27" s="2">
        <v>1</v>
      </c>
      <c r="AF27" s="2">
        <v>1</v>
      </c>
      <c r="AG27" s="2">
        <v>0.00416666666666667</v>
      </c>
      <c r="AI27" s="51">
        <v>10041410</v>
      </c>
      <c r="AJ27" s="51" t="s">
        <v>1359</v>
      </c>
      <c r="AK27" s="26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6">
        <v>4</v>
      </c>
      <c r="J28" s="2">
        <v>1</v>
      </c>
      <c r="K28" s="2">
        <v>1</v>
      </c>
      <c r="L28" s="2">
        <v>0.00416666666666667</v>
      </c>
      <c r="N28" s="51">
        <v>10041111</v>
      </c>
      <c r="O28" s="51" t="s">
        <v>1360</v>
      </c>
      <c r="P28" s="26">
        <v>4</v>
      </c>
      <c r="Q28" s="2">
        <v>1</v>
      </c>
      <c r="R28" s="2">
        <v>1</v>
      </c>
      <c r="S28" s="2">
        <v>0.00416666666666667</v>
      </c>
      <c r="U28" s="51">
        <v>10041211</v>
      </c>
      <c r="V28" s="51" t="s">
        <v>1361</v>
      </c>
      <c r="W28" s="26">
        <v>4</v>
      </c>
      <c r="X28" s="2">
        <v>1</v>
      </c>
      <c r="Y28" s="2">
        <v>1</v>
      </c>
      <c r="Z28" s="2">
        <v>0.00416666666666667</v>
      </c>
      <c r="AB28" s="51">
        <v>10041311</v>
      </c>
      <c r="AC28" s="51" t="s">
        <v>1362</v>
      </c>
      <c r="AD28" s="26">
        <v>4</v>
      </c>
      <c r="AE28" s="2">
        <v>1</v>
      </c>
      <c r="AF28" s="2">
        <v>1</v>
      </c>
      <c r="AG28" s="2">
        <v>0.00416666666666667</v>
      </c>
      <c r="AI28" s="51">
        <v>10041411</v>
      </c>
      <c r="AJ28" s="51" t="s">
        <v>1363</v>
      </c>
      <c r="AK28" s="26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6">
        <v>4</v>
      </c>
      <c r="J29" s="2">
        <v>1</v>
      </c>
      <c r="K29" s="2">
        <v>1</v>
      </c>
      <c r="L29" s="2">
        <v>0.00416666666666667</v>
      </c>
      <c r="N29" s="51">
        <v>10041112</v>
      </c>
      <c r="O29" s="51" t="s">
        <v>1364</v>
      </c>
      <c r="P29" s="26">
        <v>4</v>
      </c>
      <c r="Q29" s="2">
        <v>1</v>
      </c>
      <c r="R29" s="2">
        <v>1</v>
      </c>
      <c r="S29" s="2">
        <v>0.00416666666666667</v>
      </c>
      <c r="U29" s="51">
        <v>10041212</v>
      </c>
      <c r="V29" s="51" t="s">
        <v>1365</v>
      </c>
      <c r="W29" s="26">
        <v>4</v>
      </c>
      <c r="X29" s="2">
        <v>1</v>
      </c>
      <c r="Y29" s="2">
        <v>1</v>
      </c>
      <c r="Z29" s="2">
        <v>0.00416666666666667</v>
      </c>
      <c r="AB29" s="51">
        <v>10041312</v>
      </c>
      <c r="AC29" s="51" t="s">
        <v>1366</v>
      </c>
      <c r="AD29" s="26">
        <v>4</v>
      </c>
      <c r="AE29" s="2">
        <v>1</v>
      </c>
      <c r="AF29" s="2">
        <v>1</v>
      </c>
      <c r="AG29" s="2">
        <v>0.00416666666666667</v>
      </c>
      <c r="AI29" s="51">
        <v>10041412</v>
      </c>
      <c r="AJ29" s="51" t="s">
        <v>1367</v>
      </c>
      <c r="AK29" s="26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6">
        <v>4</v>
      </c>
      <c r="J30" s="2">
        <v>1</v>
      </c>
      <c r="K30" s="2">
        <v>1</v>
      </c>
      <c r="L30" s="2">
        <v>0.00416666666666667</v>
      </c>
      <c r="N30" s="51">
        <v>10045101</v>
      </c>
      <c r="O30" s="51" t="s">
        <v>1368</v>
      </c>
      <c r="P30" s="26">
        <v>4</v>
      </c>
      <c r="Q30" s="2">
        <v>1</v>
      </c>
      <c r="R30" s="2">
        <v>1</v>
      </c>
      <c r="S30" s="2">
        <v>0.00416666666666667</v>
      </c>
      <c r="U30" s="51">
        <v>10045101</v>
      </c>
      <c r="V30" s="51" t="s">
        <v>1368</v>
      </c>
      <c r="W30" s="26">
        <v>4</v>
      </c>
      <c r="X30" s="2">
        <v>1</v>
      </c>
      <c r="Y30" s="2">
        <v>1</v>
      </c>
      <c r="Z30" s="2">
        <v>0.00416666666666667</v>
      </c>
      <c r="AB30" s="51">
        <v>10045101</v>
      </c>
      <c r="AC30" s="51" t="s">
        <v>1368</v>
      </c>
      <c r="AD30" s="26">
        <v>4</v>
      </c>
      <c r="AE30" s="2">
        <v>1</v>
      </c>
      <c r="AF30" s="2">
        <v>1</v>
      </c>
      <c r="AG30" s="2">
        <v>0.00416666666666667</v>
      </c>
      <c r="AI30" s="51">
        <v>10045101</v>
      </c>
      <c r="AJ30" s="51" t="s">
        <v>1368</v>
      </c>
      <c r="AK30" s="26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6">
        <v>4</v>
      </c>
      <c r="J31" s="2">
        <v>1</v>
      </c>
      <c r="K31" s="2">
        <v>1</v>
      </c>
      <c r="L31" s="2">
        <v>0.00416666666666667</v>
      </c>
      <c r="N31" s="51">
        <v>10045102</v>
      </c>
      <c r="O31" s="51" t="s">
        <v>1369</v>
      </c>
      <c r="P31" s="26">
        <v>4</v>
      </c>
      <c r="Q31" s="2">
        <v>1</v>
      </c>
      <c r="R31" s="2">
        <v>1</v>
      </c>
      <c r="S31" s="2">
        <v>0.00416666666666667</v>
      </c>
      <c r="U31" s="51">
        <v>10045102</v>
      </c>
      <c r="V31" s="51" t="s">
        <v>1369</v>
      </c>
      <c r="W31" s="26">
        <v>4</v>
      </c>
      <c r="X31" s="2">
        <v>1</v>
      </c>
      <c r="Y31" s="2">
        <v>1</v>
      </c>
      <c r="Z31" s="2">
        <v>0.00416666666666667</v>
      </c>
      <c r="AB31" s="51">
        <v>10045102</v>
      </c>
      <c r="AC31" s="51" t="s">
        <v>1369</v>
      </c>
      <c r="AD31" s="26">
        <v>4</v>
      </c>
      <c r="AE31" s="2">
        <v>1</v>
      </c>
      <c r="AF31" s="2">
        <v>1</v>
      </c>
      <c r="AG31" s="2">
        <v>0.00416666666666667</v>
      </c>
      <c r="AI31" s="51">
        <v>10045102</v>
      </c>
      <c r="AJ31" s="51" t="s">
        <v>1369</v>
      </c>
      <c r="AK31" s="26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51">
        <v>10045103</v>
      </c>
      <c r="H32" s="51" t="s">
        <v>1370</v>
      </c>
      <c r="I32" s="26">
        <v>4</v>
      </c>
      <c r="J32" s="2">
        <v>1</v>
      </c>
      <c r="K32" s="2">
        <v>1</v>
      </c>
      <c r="L32" s="2">
        <v>0.00416666666666667</v>
      </c>
      <c r="N32" s="51">
        <v>10045103</v>
      </c>
      <c r="O32" s="51" t="s">
        <v>1370</v>
      </c>
      <c r="P32" s="26">
        <v>4</v>
      </c>
      <c r="Q32" s="2">
        <v>1</v>
      </c>
      <c r="R32" s="2">
        <v>1</v>
      </c>
      <c r="S32" s="2">
        <v>0.00416666666666667</v>
      </c>
      <c r="U32" s="51">
        <v>10045103</v>
      </c>
      <c r="V32" s="51" t="s">
        <v>1370</v>
      </c>
      <c r="W32" s="26">
        <v>4</v>
      </c>
      <c r="X32" s="2">
        <v>1</v>
      </c>
      <c r="Y32" s="2">
        <v>1</v>
      </c>
      <c r="Z32" s="2">
        <v>0.00416666666666667</v>
      </c>
      <c r="AB32" s="51">
        <v>10045103</v>
      </c>
      <c r="AC32" s="51" t="s">
        <v>1370</v>
      </c>
      <c r="AD32" s="26">
        <v>4</v>
      </c>
      <c r="AE32" s="2">
        <v>1</v>
      </c>
      <c r="AF32" s="2">
        <v>1</v>
      </c>
      <c r="AG32" s="2">
        <v>0.00416666666666667</v>
      </c>
      <c r="AI32" s="51">
        <v>10045103</v>
      </c>
      <c r="AJ32" s="51" t="s">
        <v>1370</v>
      </c>
      <c r="AK32" s="26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51">
        <v>10045104</v>
      </c>
      <c r="H33" s="51" t="s">
        <v>1371</v>
      </c>
      <c r="I33" s="26">
        <v>4</v>
      </c>
      <c r="J33" s="2">
        <v>1</v>
      </c>
      <c r="K33" s="2">
        <v>1</v>
      </c>
      <c r="L33" s="2">
        <v>0.00416666666666667</v>
      </c>
      <c r="N33" s="51">
        <v>10045104</v>
      </c>
      <c r="O33" s="51" t="s">
        <v>1371</v>
      </c>
      <c r="P33" s="26">
        <v>4</v>
      </c>
      <c r="Q33" s="2">
        <v>1</v>
      </c>
      <c r="R33" s="2">
        <v>1</v>
      </c>
      <c r="S33" s="2">
        <v>0.00416666666666667</v>
      </c>
      <c r="U33" s="51">
        <v>10045104</v>
      </c>
      <c r="V33" s="51" t="s">
        <v>1371</v>
      </c>
      <c r="W33" s="26">
        <v>4</v>
      </c>
      <c r="X33" s="2">
        <v>1</v>
      </c>
      <c r="Y33" s="2">
        <v>1</v>
      </c>
      <c r="Z33" s="2">
        <v>0.00416666666666667</v>
      </c>
      <c r="AB33" s="51">
        <v>10045104</v>
      </c>
      <c r="AC33" s="51" t="s">
        <v>1371</v>
      </c>
      <c r="AD33" s="26">
        <v>4</v>
      </c>
      <c r="AE33" s="2">
        <v>1</v>
      </c>
      <c r="AF33" s="2">
        <v>1</v>
      </c>
      <c r="AG33" s="2">
        <v>0.00416666666666667</v>
      </c>
      <c r="AI33" s="51">
        <v>10045104</v>
      </c>
      <c r="AJ33" s="51" t="s">
        <v>1371</v>
      </c>
      <c r="AK33" s="26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21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6">
        <v>4</v>
      </c>
      <c r="J34" s="2">
        <v>1</v>
      </c>
      <c r="K34" s="2">
        <v>1</v>
      </c>
      <c r="L34" s="2">
        <v>0.00416666666666667</v>
      </c>
      <c r="N34" s="51">
        <v>10045105</v>
      </c>
      <c r="O34" s="51" t="s">
        <v>1372</v>
      </c>
      <c r="P34" s="26">
        <v>4</v>
      </c>
      <c r="Q34" s="2">
        <v>1</v>
      </c>
      <c r="R34" s="2">
        <v>1</v>
      </c>
      <c r="S34" s="2">
        <v>0.00416666666666667</v>
      </c>
      <c r="U34" s="51">
        <v>10045105</v>
      </c>
      <c r="V34" s="51" t="s">
        <v>1372</v>
      </c>
      <c r="W34" s="26">
        <v>4</v>
      </c>
      <c r="X34" s="2">
        <v>1</v>
      </c>
      <c r="Y34" s="2">
        <v>1</v>
      </c>
      <c r="Z34" s="2">
        <v>0.00416666666666667</v>
      </c>
      <c r="AB34" s="51">
        <v>10045105</v>
      </c>
      <c r="AC34" s="51" t="s">
        <v>1372</v>
      </c>
      <c r="AD34" s="26">
        <v>4</v>
      </c>
      <c r="AE34" s="2">
        <v>1</v>
      </c>
      <c r="AF34" s="2">
        <v>1</v>
      </c>
      <c r="AG34" s="2">
        <v>0.00416666666666667</v>
      </c>
      <c r="AI34" s="51">
        <v>10045105</v>
      </c>
      <c r="AJ34" s="51" t="s">
        <v>1372</v>
      </c>
      <c r="AK34" s="26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21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6">
        <v>4</v>
      </c>
      <c r="J35" s="2">
        <v>1</v>
      </c>
      <c r="K35" s="2">
        <v>1</v>
      </c>
      <c r="L35" s="2">
        <v>0.00416666666666667</v>
      </c>
      <c r="N35" s="51">
        <v>10045106</v>
      </c>
      <c r="O35" s="51" t="s">
        <v>1373</v>
      </c>
      <c r="P35" s="26">
        <v>4</v>
      </c>
      <c r="Q35" s="2">
        <v>1</v>
      </c>
      <c r="R35" s="2">
        <v>1</v>
      </c>
      <c r="S35" s="2">
        <v>0.00416666666666667</v>
      </c>
      <c r="U35" s="51">
        <v>10045106</v>
      </c>
      <c r="V35" s="51" t="s">
        <v>1373</v>
      </c>
      <c r="W35" s="26">
        <v>4</v>
      </c>
      <c r="X35" s="2">
        <v>1</v>
      </c>
      <c r="Y35" s="2">
        <v>1</v>
      </c>
      <c r="Z35" s="2">
        <v>0.00416666666666667</v>
      </c>
      <c r="AB35" s="51">
        <v>10045106</v>
      </c>
      <c r="AC35" s="51" t="s">
        <v>1373</v>
      </c>
      <c r="AD35" s="26">
        <v>4</v>
      </c>
      <c r="AE35" s="2">
        <v>1</v>
      </c>
      <c r="AF35" s="2">
        <v>1</v>
      </c>
      <c r="AG35" s="2">
        <v>0.00416666666666667</v>
      </c>
      <c r="AI35" s="51">
        <v>10045106</v>
      </c>
      <c r="AJ35" s="51" t="s">
        <v>1373</v>
      </c>
      <c r="AK35" s="26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21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6">
        <v>4</v>
      </c>
      <c r="J36" s="2">
        <v>1</v>
      </c>
      <c r="K36" s="2">
        <v>1</v>
      </c>
      <c r="L36" s="2">
        <v>0.00416666666666667</v>
      </c>
      <c r="N36" s="51">
        <v>10045201</v>
      </c>
      <c r="O36" s="51" t="s">
        <v>1374</v>
      </c>
      <c r="P36" s="26">
        <v>4</v>
      </c>
      <c r="Q36" s="2">
        <v>1</v>
      </c>
      <c r="R36" s="2">
        <v>1</v>
      </c>
      <c r="S36" s="2">
        <v>0.00416666666666667</v>
      </c>
      <c r="U36" s="51">
        <v>10045201</v>
      </c>
      <c r="V36" s="51" t="s">
        <v>1374</v>
      </c>
      <c r="W36" s="26">
        <v>4</v>
      </c>
      <c r="X36" s="2">
        <v>1</v>
      </c>
      <c r="Y36" s="2">
        <v>1</v>
      </c>
      <c r="Z36" s="2">
        <v>0.00416666666666667</v>
      </c>
      <c r="AB36" s="51">
        <v>10045201</v>
      </c>
      <c r="AC36" s="51" t="s">
        <v>1374</v>
      </c>
      <c r="AD36" s="26">
        <v>4</v>
      </c>
      <c r="AE36" s="2">
        <v>1</v>
      </c>
      <c r="AF36" s="2">
        <v>1</v>
      </c>
      <c r="AG36" s="2">
        <v>0.00416666666666667</v>
      </c>
      <c r="AI36" s="51">
        <v>10045201</v>
      </c>
      <c r="AJ36" s="51" t="s">
        <v>1374</v>
      </c>
      <c r="AK36" s="26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25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6">
        <v>4</v>
      </c>
      <c r="J37" s="2">
        <v>1</v>
      </c>
      <c r="K37" s="2">
        <v>1</v>
      </c>
      <c r="L37" s="2">
        <v>0.00416666666666667</v>
      </c>
      <c r="N37" s="51">
        <v>10045202</v>
      </c>
      <c r="O37" s="51" t="s">
        <v>1375</v>
      </c>
      <c r="P37" s="26">
        <v>4</v>
      </c>
      <c r="Q37" s="2">
        <v>1</v>
      </c>
      <c r="R37" s="2">
        <v>1</v>
      </c>
      <c r="S37" s="2">
        <v>0.00416666666666667</v>
      </c>
      <c r="U37" s="51">
        <v>10045202</v>
      </c>
      <c r="V37" s="51" t="s">
        <v>1375</v>
      </c>
      <c r="W37" s="26">
        <v>4</v>
      </c>
      <c r="X37" s="2">
        <v>1</v>
      </c>
      <c r="Y37" s="2">
        <v>1</v>
      </c>
      <c r="Z37" s="2">
        <v>0.00416666666666667</v>
      </c>
      <c r="AB37" s="51">
        <v>10045202</v>
      </c>
      <c r="AC37" s="51" t="s">
        <v>1375</v>
      </c>
      <c r="AD37" s="26">
        <v>4</v>
      </c>
      <c r="AE37" s="2">
        <v>1</v>
      </c>
      <c r="AF37" s="2">
        <v>1</v>
      </c>
      <c r="AG37" s="2">
        <v>0.00416666666666667</v>
      </c>
      <c r="AI37" s="51">
        <v>10045202</v>
      </c>
      <c r="AJ37" s="51" t="s">
        <v>1375</v>
      </c>
      <c r="AK37" s="26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6">
        <v>4</v>
      </c>
      <c r="J38" s="2">
        <v>1</v>
      </c>
      <c r="K38" s="2">
        <v>1</v>
      </c>
      <c r="L38" s="2">
        <v>0.00416666666666667</v>
      </c>
      <c r="N38" s="51">
        <v>10045203</v>
      </c>
      <c r="O38" s="51" t="s">
        <v>1376</v>
      </c>
      <c r="P38" s="26">
        <v>4</v>
      </c>
      <c r="Q38" s="2">
        <v>1</v>
      </c>
      <c r="R38" s="2">
        <v>1</v>
      </c>
      <c r="S38" s="2">
        <v>0.00416666666666667</v>
      </c>
      <c r="U38" s="51">
        <v>10045203</v>
      </c>
      <c r="V38" s="51" t="s">
        <v>1376</v>
      </c>
      <c r="W38" s="26">
        <v>4</v>
      </c>
      <c r="X38" s="2">
        <v>1</v>
      </c>
      <c r="Y38" s="2">
        <v>1</v>
      </c>
      <c r="Z38" s="2">
        <v>0.00416666666666667</v>
      </c>
      <c r="AB38" s="51">
        <v>10045203</v>
      </c>
      <c r="AC38" s="51" t="s">
        <v>1376</v>
      </c>
      <c r="AD38" s="26">
        <v>4</v>
      </c>
      <c r="AE38" s="2">
        <v>1</v>
      </c>
      <c r="AF38" s="2">
        <v>1</v>
      </c>
      <c r="AG38" s="2">
        <v>0.00416666666666667</v>
      </c>
      <c r="AI38" s="51">
        <v>10045203</v>
      </c>
      <c r="AJ38" s="51" t="s">
        <v>1376</v>
      </c>
      <c r="AK38" s="26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6">
        <v>4</v>
      </c>
      <c r="J39" s="2">
        <v>1</v>
      </c>
      <c r="K39" s="2">
        <v>1</v>
      </c>
      <c r="L39" s="2">
        <v>0.00416666666666667</v>
      </c>
      <c r="N39" s="51">
        <v>10045204</v>
      </c>
      <c r="O39" s="51" t="s">
        <v>1377</v>
      </c>
      <c r="P39" s="26">
        <v>4</v>
      </c>
      <c r="Q39" s="2">
        <v>1</v>
      </c>
      <c r="R39" s="2">
        <v>1</v>
      </c>
      <c r="S39" s="2">
        <v>0.00416666666666667</v>
      </c>
      <c r="U39" s="51">
        <v>10045204</v>
      </c>
      <c r="V39" s="51" t="s">
        <v>1377</v>
      </c>
      <c r="W39" s="26">
        <v>4</v>
      </c>
      <c r="X39" s="2">
        <v>1</v>
      </c>
      <c r="Y39" s="2">
        <v>1</v>
      </c>
      <c r="Z39" s="2">
        <v>0.00416666666666667</v>
      </c>
      <c r="AB39" s="51">
        <v>10045204</v>
      </c>
      <c r="AC39" s="51" t="s">
        <v>1377</v>
      </c>
      <c r="AD39" s="26">
        <v>4</v>
      </c>
      <c r="AE39" s="2">
        <v>1</v>
      </c>
      <c r="AF39" s="2">
        <v>1</v>
      </c>
      <c r="AG39" s="2">
        <v>0.00416666666666667</v>
      </c>
      <c r="AI39" s="51">
        <v>10045204</v>
      </c>
      <c r="AJ39" s="51" t="s">
        <v>1377</v>
      </c>
      <c r="AK39" s="26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6">
        <v>4</v>
      </c>
      <c r="J40" s="2">
        <v>1</v>
      </c>
      <c r="K40" s="2">
        <v>1</v>
      </c>
      <c r="L40" s="2">
        <v>0.00416666666666667</v>
      </c>
      <c r="N40" s="51">
        <v>10045205</v>
      </c>
      <c r="O40" s="51" t="s">
        <v>1378</v>
      </c>
      <c r="P40" s="26">
        <v>4</v>
      </c>
      <c r="Q40" s="2">
        <v>1</v>
      </c>
      <c r="R40" s="2">
        <v>1</v>
      </c>
      <c r="S40" s="2">
        <v>0.00416666666666667</v>
      </c>
      <c r="U40" s="51">
        <v>10045205</v>
      </c>
      <c r="V40" s="51" t="s">
        <v>1378</v>
      </c>
      <c r="W40" s="26">
        <v>4</v>
      </c>
      <c r="X40" s="2">
        <v>1</v>
      </c>
      <c r="Y40" s="2">
        <v>1</v>
      </c>
      <c r="Z40" s="2">
        <v>0.00416666666666667</v>
      </c>
      <c r="AB40" s="51">
        <v>10045205</v>
      </c>
      <c r="AC40" s="51" t="s">
        <v>1378</v>
      </c>
      <c r="AD40" s="26">
        <v>4</v>
      </c>
      <c r="AE40" s="2">
        <v>1</v>
      </c>
      <c r="AF40" s="2">
        <v>1</v>
      </c>
      <c r="AG40" s="2">
        <v>0.00416666666666667</v>
      </c>
      <c r="AI40" s="51">
        <v>10045205</v>
      </c>
      <c r="AJ40" s="51" t="s">
        <v>1378</v>
      </c>
      <c r="AK40" s="26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6">
        <v>4</v>
      </c>
      <c r="J41" s="2">
        <v>1</v>
      </c>
      <c r="K41" s="2">
        <v>1</v>
      </c>
      <c r="L41" s="2">
        <v>0.00416666666666667</v>
      </c>
      <c r="N41" s="51">
        <v>10045206</v>
      </c>
      <c r="O41" s="51" t="s">
        <v>1323</v>
      </c>
      <c r="P41" s="26">
        <v>4</v>
      </c>
      <c r="Q41" s="2">
        <v>1</v>
      </c>
      <c r="R41" s="2">
        <v>1</v>
      </c>
      <c r="S41" s="2">
        <v>0.00416666666666667</v>
      </c>
      <c r="U41" s="51">
        <v>10045206</v>
      </c>
      <c r="V41" s="51" t="s">
        <v>1323</v>
      </c>
      <c r="W41" s="26">
        <v>4</v>
      </c>
      <c r="X41" s="2">
        <v>1</v>
      </c>
      <c r="Y41" s="2">
        <v>1</v>
      </c>
      <c r="Z41" s="2">
        <v>0.00416666666666667</v>
      </c>
      <c r="AB41" s="51">
        <v>10045206</v>
      </c>
      <c r="AC41" s="51" t="s">
        <v>1323</v>
      </c>
      <c r="AD41" s="26">
        <v>4</v>
      </c>
      <c r="AE41" s="2">
        <v>1</v>
      </c>
      <c r="AF41" s="2">
        <v>1</v>
      </c>
      <c r="AG41" s="2">
        <v>0.00416666666666667</v>
      </c>
      <c r="AI41" s="51">
        <v>10045206</v>
      </c>
      <c r="AJ41" s="51" t="s">
        <v>1323</v>
      </c>
      <c r="AK41" s="26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6">
        <v>4</v>
      </c>
      <c r="J42" s="2">
        <v>1</v>
      </c>
      <c r="K42" s="2">
        <v>1</v>
      </c>
      <c r="L42" s="2">
        <v>0.00416666666666667</v>
      </c>
      <c r="N42" s="51">
        <v>10045301</v>
      </c>
      <c r="O42" s="51" t="s">
        <v>1379</v>
      </c>
      <c r="P42" s="26">
        <v>4</v>
      </c>
      <c r="Q42" s="2">
        <v>1</v>
      </c>
      <c r="R42" s="2">
        <v>1</v>
      </c>
      <c r="S42" s="2">
        <v>0.00416666666666667</v>
      </c>
      <c r="U42" s="51">
        <v>10045301</v>
      </c>
      <c r="V42" s="51" t="s">
        <v>1379</v>
      </c>
      <c r="W42" s="26">
        <v>4</v>
      </c>
      <c r="X42" s="2">
        <v>1</v>
      </c>
      <c r="Y42" s="2">
        <v>1</v>
      </c>
      <c r="Z42" s="2">
        <v>0.00416666666666667</v>
      </c>
      <c r="AB42" s="51">
        <v>10045301</v>
      </c>
      <c r="AC42" s="51" t="s">
        <v>1379</v>
      </c>
      <c r="AD42" s="26">
        <v>4</v>
      </c>
      <c r="AE42" s="2">
        <v>1</v>
      </c>
      <c r="AF42" s="2">
        <v>1</v>
      </c>
      <c r="AG42" s="2">
        <v>0.00416666666666667</v>
      </c>
      <c r="AI42" s="51">
        <v>10045301</v>
      </c>
      <c r="AJ42" s="51" t="s">
        <v>1379</v>
      </c>
      <c r="AK42" s="26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6">
        <v>4</v>
      </c>
      <c r="J43" s="2">
        <v>1</v>
      </c>
      <c r="K43" s="2">
        <v>1</v>
      </c>
      <c r="L43" s="2">
        <v>0.00416666666666667</v>
      </c>
      <c r="N43" s="51">
        <v>10045302</v>
      </c>
      <c r="O43" s="51" t="s">
        <v>1380</v>
      </c>
      <c r="P43" s="26">
        <v>4</v>
      </c>
      <c r="Q43" s="2">
        <v>1</v>
      </c>
      <c r="R43" s="2">
        <v>1</v>
      </c>
      <c r="S43" s="2">
        <v>0.00416666666666667</v>
      </c>
      <c r="U43" s="51">
        <v>10045302</v>
      </c>
      <c r="V43" s="51" t="s">
        <v>1380</v>
      </c>
      <c r="W43" s="26">
        <v>4</v>
      </c>
      <c r="X43" s="2">
        <v>1</v>
      </c>
      <c r="Y43" s="2">
        <v>1</v>
      </c>
      <c r="Z43" s="2">
        <v>0.00416666666666667</v>
      </c>
      <c r="AB43" s="51">
        <v>10045302</v>
      </c>
      <c r="AC43" s="51" t="s">
        <v>1380</v>
      </c>
      <c r="AD43" s="26">
        <v>4</v>
      </c>
      <c r="AE43" s="2">
        <v>1</v>
      </c>
      <c r="AF43" s="2">
        <v>1</v>
      </c>
      <c r="AG43" s="2">
        <v>0.00416666666666667</v>
      </c>
      <c r="AI43" s="51">
        <v>10045302</v>
      </c>
      <c r="AJ43" s="51" t="s">
        <v>1380</v>
      </c>
      <c r="AK43" s="26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6">
        <v>4</v>
      </c>
      <c r="J44" s="2">
        <v>1</v>
      </c>
      <c r="K44" s="2">
        <v>1</v>
      </c>
      <c r="L44" s="2">
        <v>0.00416666666666667</v>
      </c>
      <c r="N44" s="51">
        <v>10045303</v>
      </c>
      <c r="O44" s="51" t="s">
        <v>1381</v>
      </c>
      <c r="P44" s="26">
        <v>4</v>
      </c>
      <c r="Q44" s="2">
        <v>1</v>
      </c>
      <c r="R44" s="2">
        <v>1</v>
      </c>
      <c r="S44" s="2">
        <v>0.00416666666666667</v>
      </c>
      <c r="U44" s="51">
        <v>10045303</v>
      </c>
      <c r="V44" s="51" t="s">
        <v>1381</v>
      </c>
      <c r="W44" s="26">
        <v>4</v>
      </c>
      <c r="X44" s="2">
        <v>1</v>
      </c>
      <c r="Y44" s="2">
        <v>1</v>
      </c>
      <c r="Z44" s="2">
        <v>0.00416666666666667</v>
      </c>
      <c r="AB44" s="51">
        <v>10045303</v>
      </c>
      <c r="AC44" s="51" t="s">
        <v>1381</v>
      </c>
      <c r="AD44" s="26">
        <v>4</v>
      </c>
      <c r="AE44" s="2">
        <v>1</v>
      </c>
      <c r="AF44" s="2">
        <v>1</v>
      </c>
      <c r="AG44" s="2">
        <v>0.00416666666666667</v>
      </c>
      <c r="AI44" s="51">
        <v>10045303</v>
      </c>
      <c r="AJ44" s="51" t="s">
        <v>1381</v>
      </c>
      <c r="AK44" s="26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6">
        <v>4</v>
      </c>
      <c r="J45" s="2">
        <v>1</v>
      </c>
      <c r="K45" s="2">
        <v>1</v>
      </c>
      <c r="L45" s="2">
        <v>0.00416666666666667</v>
      </c>
      <c r="N45" s="51">
        <v>10045304</v>
      </c>
      <c r="O45" s="51" t="s">
        <v>1382</v>
      </c>
      <c r="P45" s="26">
        <v>4</v>
      </c>
      <c r="Q45" s="2">
        <v>1</v>
      </c>
      <c r="R45" s="2">
        <v>1</v>
      </c>
      <c r="S45" s="2">
        <v>0.00416666666666667</v>
      </c>
      <c r="U45" s="51">
        <v>10045304</v>
      </c>
      <c r="V45" s="51" t="s">
        <v>1382</v>
      </c>
      <c r="W45" s="26">
        <v>4</v>
      </c>
      <c r="X45" s="2">
        <v>1</v>
      </c>
      <c r="Y45" s="2">
        <v>1</v>
      </c>
      <c r="Z45" s="2">
        <v>0.00416666666666667</v>
      </c>
      <c r="AB45" s="51">
        <v>10045304</v>
      </c>
      <c r="AC45" s="51" t="s">
        <v>1382</v>
      </c>
      <c r="AD45" s="26">
        <v>4</v>
      </c>
      <c r="AE45" s="2">
        <v>1</v>
      </c>
      <c r="AF45" s="2">
        <v>1</v>
      </c>
      <c r="AG45" s="2">
        <v>0.00416666666666667</v>
      </c>
      <c r="AI45" s="51">
        <v>10045304</v>
      </c>
      <c r="AJ45" s="51" t="s">
        <v>1382</v>
      </c>
      <c r="AK45" s="26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24">
        <v>15210102</v>
      </c>
      <c r="C46" s="24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6">
        <v>4</v>
      </c>
      <c r="J46" s="2">
        <v>1</v>
      </c>
      <c r="K46" s="2">
        <v>1</v>
      </c>
      <c r="L46" s="2">
        <v>0.00416666666666667</v>
      </c>
      <c r="N46" s="51">
        <v>10045305</v>
      </c>
      <c r="O46" s="51" t="s">
        <v>1384</v>
      </c>
      <c r="P46" s="26">
        <v>4</v>
      </c>
      <c r="Q46" s="2">
        <v>1</v>
      </c>
      <c r="R46" s="2">
        <v>1</v>
      </c>
      <c r="S46" s="2">
        <v>0.00416666666666667</v>
      </c>
      <c r="U46" s="51">
        <v>10045305</v>
      </c>
      <c r="V46" s="51" t="s">
        <v>1384</v>
      </c>
      <c r="W46" s="26">
        <v>4</v>
      </c>
      <c r="X46" s="2">
        <v>1</v>
      </c>
      <c r="Y46" s="2">
        <v>1</v>
      </c>
      <c r="Z46" s="2">
        <v>0.00416666666666667</v>
      </c>
      <c r="AB46" s="51">
        <v>10045305</v>
      </c>
      <c r="AC46" s="51" t="s">
        <v>1384</v>
      </c>
      <c r="AD46" s="26">
        <v>4</v>
      </c>
      <c r="AE46" s="2">
        <v>1</v>
      </c>
      <c r="AF46" s="2">
        <v>1</v>
      </c>
      <c r="AG46" s="2">
        <v>0.00416666666666667</v>
      </c>
      <c r="AI46" s="51">
        <v>10045305</v>
      </c>
      <c r="AJ46" s="51" t="s">
        <v>1384</v>
      </c>
      <c r="AK46" s="26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24">
        <v>15210104</v>
      </c>
      <c r="C47" s="24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6">
        <v>4</v>
      </c>
      <c r="J47" s="2">
        <v>1</v>
      </c>
      <c r="K47" s="2">
        <v>1</v>
      </c>
      <c r="L47" s="2">
        <v>0.00416666666666667</v>
      </c>
      <c r="N47" s="51">
        <v>10045306</v>
      </c>
      <c r="O47" s="51" t="s">
        <v>1328</v>
      </c>
      <c r="P47" s="26">
        <v>4</v>
      </c>
      <c r="Q47" s="2">
        <v>1</v>
      </c>
      <c r="R47" s="2">
        <v>1</v>
      </c>
      <c r="S47" s="2">
        <v>0.00416666666666667</v>
      </c>
      <c r="U47" s="51">
        <v>10045306</v>
      </c>
      <c r="V47" s="51" t="s">
        <v>1328</v>
      </c>
      <c r="W47" s="26">
        <v>4</v>
      </c>
      <c r="X47" s="2">
        <v>1</v>
      </c>
      <c r="Y47" s="2">
        <v>1</v>
      </c>
      <c r="Z47" s="2">
        <v>0.00416666666666667</v>
      </c>
      <c r="AB47" s="51">
        <v>10045306</v>
      </c>
      <c r="AC47" s="51" t="s">
        <v>1328</v>
      </c>
      <c r="AD47" s="26">
        <v>4</v>
      </c>
      <c r="AE47" s="2">
        <v>1</v>
      </c>
      <c r="AF47" s="2">
        <v>1</v>
      </c>
      <c r="AG47" s="2">
        <v>0.00416666666666667</v>
      </c>
      <c r="AI47" s="51">
        <v>10045306</v>
      </c>
      <c r="AJ47" s="51" t="s">
        <v>1328</v>
      </c>
      <c r="AK47" s="26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6">
        <v>4</v>
      </c>
      <c r="J48" s="2">
        <v>1</v>
      </c>
      <c r="K48" s="2">
        <v>1</v>
      </c>
      <c r="L48" s="2">
        <v>0.00416666666666667</v>
      </c>
      <c r="N48" s="51">
        <v>10045401</v>
      </c>
      <c r="O48" s="51" t="s">
        <v>1386</v>
      </c>
      <c r="P48" s="26">
        <v>4</v>
      </c>
      <c r="Q48" s="2">
        <v>1</v>
      </c>
      <c r="R48" s="2">
        <v>1</v>
      </c>
      <c r="S48" s="2">
        <v>0.00416666666666667</v>
      </c>
      <c r="U48" s="51">
        <v>10045401</v>
      </c>
      <c r="V48" s="51" t="s">
        <v>1386</v>
      </c>
      <c r="W48" s="26">
        <v>4</v>
      </c>
      <c r="X48" s="2">
        <v>1</v>
      </c>
      <c r="Y48" s="2">
        <v>1</v>
      </c>
      <c r="Z48" s="2">
        <v>0.00416666666666667</v>
      </c>
      <c r="AB48" s="51">
        <v>10045401</v>
      </c>
      <c r="AC48" s="51" t="s">
        <v>1386</v>
      </c>
      <c r="AD48" s="26">
        <v>4</v>
      </c>
      <c r="AE48" s="2">
        <v>1</v>
      </c>
      <c r="AF48" s="2">
        <v>1</v>
      </c>
      <c r="AG48" s="2">
        <v>0.00416666666666667</v>
      </c>
      <c r="AI48" s="51">
        <v>10045401</v>
      </c>
      <c r="AJ48" s="51" t="s">
        <v>1386</v>
      </c>
      <c r="AK48" s="26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6">
        <v>4</v>
      </c>
      <c r="J49" s="2">
        <v>1</v>
      </c>
      <c r="K49" s="2">
        <v>1</v>
      </c>
      <c r="L49" s="2">
        <v>0.00416666666666667</v>
      </c>
      <c r="N49" s="51">
        <v>10045402</v>
      </c>
      <c r="O49" s="51" t="s">
        <v>1387</v>
      </c>
      <c r="P49" s="26">
        <v>4</v>
      </c>
      <c r="Q49" s="2">
        <v>1</v>
      </c>
      <c r="R49" s="2">
        <v>1</v>
      </c>
      <c r="S49" s="2">
        <v>0.00416666666666667</v>
      </c>
      <c r="U49" s="51">
        <v>10045402</v>
      </c>
      <c r="V49" s="51" t="s">
        <v>1387</v>
      </c>
      <c r="W49" s="26">
        <v>4</v>
      </c>
      <c r="X49" s="2">
        <v>1</v>
      </c>
      <c r="Y49" s="2">
        <v>1</v>
      </c>
      <c r="Z49" s="2">
        <v>0.00416666666666667</v>
      </c>
      <c r="AB49" s="51">
        <v>10045402</v>
      </c>
      <c r="AC49" s="51" t="s">
        <v>1387</v>
      </c>
      <c r="AD49" s="26">
        <v>4</v>
      </c>
      <c r="AE49" s="2">
        <v>1</v>
      </c>
      <c r="AF49" s="2">
        <v>1</v>
      </c>
      <c r="AG49" s="2">
        <v>0.00416666666666667</v>
      </c>
      <c r="AI49" s="51">
        <v>10045402</v>
      </c>
      <c r="AJ49" s="51" t="s">
        <v>1387</v>
      </c>
      <c r="AK49" s="26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6">
        <v>4</v>
      </c>
      <c r="J50" s="2">
        <v>1</v>
      </c>
      <c r="K50" s="2">
        <v>1</v>
      </c>
      <c r="L50" s="2">
        <v>0.00416666666666667</v>
      </c>
      <c r="N50" s="51">
        <v>10045403</v>
      </c>
      <c r="O50" s="51" t="s">
        <v>1388</v>
      </c>
      <c r="P50" s="26">
        <v>4</v>
      </c>
      <c r="Q50" s="2">
        <v>1</v>
      </c>
      <c r="R50" s="2">
        <v>1</v>
      </c>
      <c r="S50" s="2">
        <v>0.00416666666666667</v>
      </c>
      <c r="U50" s="51">
        <v>10045403</v>
      </c>
      <c r="V50" s="51" t="s">
        <v>1388</v>
      </c>
      <c r="W50" s="26">
        <v>4</v>
      </c>
      <c r="X50" s="2">
        <v>1</v>
      </c>
      <c r="Y50" s="2">
        <v>1</v>
      </c>
      <c r="Z50" s="2">
        <v>0.00416666666666667</v>
      </c>
      <c r="AB50" s="51">
        <v>10045403</v>
      </c>
      <c r="AC50" s="51" t="s">
        <v>1388</v>
      </c>
      <c r="AD50" s="26">
        <v>4</v>
      </c>
      <c r="AE50" s="2">
        <v>1</v>
      </c>
      <c r="AF50" s="2">
        <v>1</v>
      </c>
      <c r="AG50" s="2">
        <v>0.00416666666666667</v>
      </c>
      <c r="AI50" s="51">
        <v>10045403</v>
      </c>
      <c r="AJ50" s="51" t="s">
        <v>1388</v>
      </c>
      <c r="AK50" s="26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6">
        <v>4</v>
      </c>
      <c r="J51" s="2">
        <v>1</v>
      </c>
      <c r="K51" s="2">
        <v>1</v>
      </c>
      <c r="L51" s="2">
        <v>0.00416666666666667</v>
      </c>
      <c r="N51" s="51">
        <v>10045404</v>
      </c>
      <c r="O51" s="51" t="s">
        <v>1389</v>
      </c>
      <c r="P51" s="26">
        <v>4</v>
      </c>
      <c r="Q51" s="2">
        <v>1</v>
      </c>
      <c r="R51" s="2">
        <v>1</v>
      </c>
      <c r="S51" s="2">
        <v>0.00416666666666667</v>
      </c>
      <c r="U51" s="51">
        <v>10045404</v>
      </c>
      <c r="V51" s="51" t="s">
        <v>1389</v>
      </c>
      <c r="W51" s="26">
        <v>4</v>
      </c>
      <c r="X51" s="2">
        <v>1</v>
      </c>
      <c r="Y51" s="2">
        <v>1</v>
      </c>
      <c r="Z51" s="2">
        <v>0.00416666666666667</v>
      </c>
      <c r="AB51" s="51">
        <v>10045404</v>
      </c>
      <c r="AC51" s="51" t="s">
        <v>1389</v>
      </c>
      <c r="AD51" s="26">
        <v>4</v>
      </c>
      <c r="AE51" s="2">
        <v>1</v>
      </c>
      <c r="AF51" s="2">
        <v>1</v>
      </c>
      <c r="AG51" s="2">
        <v>0.00416666666666667</v>
      </c>
      <c r="AI51" s="51">
        <v>10045404</v>
      </c>
      <c r="AJ51" s="51" t="s">
        <v>1389</v>
      </c>
      <c r="AK51" s="26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6">
        <v>4</v>
      </c>
      <c r="J52" s="2">
        <v>1</v>
      </c>
      <c r="K52" s="2">
        <v>1</v>
      </c>
      <c r="L52" s="2">
        <v>0.00416666666666667</v>
      </c>
      <c r="N52" s="51">
        <v>10045405</v>
      </c>
      <c r="O52" s="51" t="s">
        <v>1390</v>
      </c>
      <c r="P52" s="26">
        <v>4</v>
      </c>
      <c r="Q52" s="2">
        <v>1</v>
      </c>
      <c r="R52" s="2">
        <v>1</v>
      </c>
      <c r="S52" s="2">
        <v>0.00416666666666667</v>
      </c>
      <c r="U52" s="51">
        <v>10045405</v>
      </c>
      <c r="V52" s="51" t="s">
        <v>1390</v>
      </c>
      <c r="W52" s="26">
        <v>4</v>
      </c>
      <c r="X52" s="2">
        <v>1</v>
      </c>
      <c r="Y52" s="2">
        <v>1</v>
      </c>
      <c r="Z52" s="2">
        <v>0.00416666666666667</v>
      </c>
      <c r="AB52" s="51">
        <v>10045405</v>
      </c>
      <c r="AC52" s="51" t="s">
        <v>1390</v>
      </c>
      <c r="AD52" s="26">
        <v>4</v>
      </c>
      <c r="AE52" s="2">
        <v>1</v>
      </c>
      <c r="AF52" s="2">
        <v>1</v>
      </c>
      <c r="AG52" s="2">
        <v>0.00416666666666667</v>
      </c>
      <c r="AI52" s="51">
        <v>10045405</v>
      </c>
      <c r="AJ52" s="51" t="s">
        <v>1390</v>
      </c>
      <c r="AK52" s="26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51">
        <v>10045406</v>
      </c>
      <c r="H53" s="51" t="s">
        <v>1333</v>
      </c>
      <c r="I53" s="26">
        <v>4</v>
      </c>
      <c r="J53" s="2">
        <v>1</v>
      </c>
      <c r="K53" s="2">
        <v>1</v>
      </c>
      <c r="L53" s="2">
        <v>0.00416666666666667</v>
      </c>
      <c r="N53" s="51">
        <v>10045406</v>
      </c>
      <c r="O53" s="51" t="s">
        <v>1333</v>
      </c>
      <c r="P53" s="26">
        <v>4</v>
      </c>
      <c r="Q53" s="2">
        <v>1</v>
      </c>
      <c r="R53" s="2">
        <v>1</v>
      </c>
      <c r="S53" s="2">
        <v>0.00416666666666667</v>
      </c>
      <c r="U53" s="51">
        <v>10045406</v>
      </c>
      <c r="V53" s="51" t="s">
        <v>1333</v>
      </c>
      <c r="W53" s="26">
        <v>4</v>
      </c>
      <c r="X53" s="2">
        <v>1</v>
      </c>
      <c r="Y53" s="2">
        <v>1</v>
      </c>
      <c r="Z53" s="2">
        <v>0.00416666666666667</v>
      </c>
      <c r="AB53" s="51">
        <v>10045406</v>
      </c>
      <c r="AC53" s="51" t="s">
        <v>1333</v>
      </c>
      <c r="AD53" s="26">
        <v>4</v>
      </c>
      <c r="AE53" s="2">
        <v>1</v>
      </c>
      <c r="AF53" s="2">
        <v>1</v>
      </c>
      <c r="AG53" s="2">
        <v>0.00416666666666667</v>
      </c>
      <c r="AI53" s="51">
        <v>10045406</v>
      </c>
      <c r="AJ53" s="51" t="s">
        <v>1333</v>
      </c>
      <c r="AK53" s="26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0.00490196078431373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0.00961538461538462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0.00961538461538462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0.00961538461538462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21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0.00490196078431373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0.00961538461538462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0.00961538461538462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0.00961538461538462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21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0.00490196078431373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0.00961538461538462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0.00961538461538462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0.00961538461538462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21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0.00490196078431373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0.00961538461538462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0.00961538461538462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0.00961538461538462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25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0.00490196078431373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0.00961538461538462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0.00961538461538462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0.00961538461538462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0.00490196078431373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0.00961538461538462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0.00961538461538462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0.00961538461538462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0.00490196078431373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0.00961538461538462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0.00961538461538462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0.00961538461538462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0.00490196078431373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0.00961538461538462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0.00961538461538462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0.00961538461538462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0.00490196078431373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0.00961538461538462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0.00961538461538462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0.00961538461538462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0.00490196078431373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0.00961538461538462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0.00961538461538462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0.00961538461538462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0.00490196078431373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0.00961538461538462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0.00961538461538462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0.00961538461538462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0.00490196078431373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0.00961538461538462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0.00961538461538462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0.00961538461538462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0.00490196078431373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0.00961538461538462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0.00961538461538462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0.00961538461538462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24">
        <v>15310102</v>
      </c>
      <c r="C67" s="24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0.00490196078431373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0.00961538461538462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0.00961538461538462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0.00961538461538462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24">
        <v>15310104</v>
      </c>
      <c r="C68" s="24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0.00490196078431373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0.00961538461538462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0.00961538461538462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0.00961538461538462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0.00490196078431373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0.00961538461538462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0.00961538461538462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0.00961538461538462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0.00490196078431373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0.00961538461538462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0.00961538461538462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0.00961538461538462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0.00490196078431373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0.00961538461538462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0.00961538461538462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0.00961538461538462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0.00490196078431373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0.00961538461538462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0.00961538461538462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0.00961538461538462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0.00490196078431373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0.00961538461538462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0.00961538461538462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0.00961538461538462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0.00490196078431373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0.00961538461538462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0.00961538461538462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0.00961538461538462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0.00490196078431373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0.00961538461538462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0.00961538461538462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0.00961538461538462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21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0.00490196078431373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0.00961538461538462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0.00961538461538462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0.00961538461538462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21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0.00490196078431373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0.00961538461538462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0.00961538461538462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0.00961538461538462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21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0.00490196078431373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0.00961538461538462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0.00961538461538462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0.00961538461538462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25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0.00490196078431373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0.00961538461538462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0.00961538461538462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0.00961538461538462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0.00490196078431373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0.00961538461538462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0.00961538461538462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0.00961538461538462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0.00490196078431373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0.00961538461538462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0.00961538461538462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0.00961538461538462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0.00490196078431373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0.00961538461538462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0.00961538461538462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0.00961538461538462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0.00490196078431373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0.00961538461538462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0.00961538461538462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0.00961538461538462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0.00490196078431373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0.00961538461538462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0.00961538461538462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0.00961538461538462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0.00490196078431373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0.00961538461538462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0.00961538461538462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0.00961538461538462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0.00490196078431373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0.00961538461538462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0.00961538461538462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0.00961538461538462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0.00490196078431373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0.00961538461538462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0.00961538461538462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0.00961538461538462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0.00490196078431373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0.00961538461538462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0.00961538461538462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0.00961538461538462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0.00490196078431373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0.00961538461538462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0.00961538461538462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0.00961538461538462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0.00490196078431373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0.00961538461538462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0.00961538461538462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0.00961538461538462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0.00490196078431373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0.00961538461538462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0.00961538461538462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0.00961538461538462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0.00490196078431373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0.00961538461538462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0.00961538461538462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0.00961538461538462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0.00490196078431373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0.00961538461538462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0.00961538461538462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0.00961538461538462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0.00490196078431373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0.00961538461538462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0.00961538461538462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0.00961538461538462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0.00490196078431373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0.00961538461538462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0.00961538461538462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0.00961538461538462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0.00490196078431373</v>
      </c>
      <c r="N96" s="24">
        <v>15210101</v>
      </c>
      <c r="O96" s="24" t="s">
        <v>1399</v>
      </c>
      <c r="P96" s="24">
        <v>3</v>
      </c>
      <c r="Q96" s="2">
        <v>1</v>
      </c>
      <c r="R96" s="2">
        <v>1</v>
      </c>
      <c r="S96" s="2">
        <v>0.00961538461538462</v>
      </c>
      <c r="U96" s="24">
        <v>15310101</v>
      </c>
      <c r="V96" s="24" t="s">
        <v>1400</v>
      </c>
      <c r="W96" s="24">
        <v>3</v>
      </c>
      <c r="X96" s="2">
        <v>1</v>
      </c>
      <c r="Y96" s="2">
        <v>1</v>
      </c>
      <c r="Z96" s="2">
        <v>0.00961538461538462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0.00961538461538462</v>
      </c>
      <c r="AI96" s="24">
        <v>15510101</v>
      </c>
      <c r="AJ96" s="24" t="s">
        <v>1402</v>
      </c>
      <c r="AK96" s="24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21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0.00490196078431373</v>
      </c>
      <c r="N97" s="24">
        <v>15210102</v>
      </c>
      <c r="O97" s="24" t="s">
        <v>1383</v>
      </c>
      <c r="P97" s="24">
        <v>4</v>
      </c>
      <c r="Q97" s="2">
        <v>1</v>
      </c>
      <c r="R97" s="2">
        <v>1</v>
      </c>
      <c r="S97" s="2">
        <v>0.00961538461538462</v>
      </c>
      <c r="U97" s="24">
        <v>15310102</v>
      </c>
      <c r="V97" s="24" t="s">
        <v>1391</v>
      </c>
      <c r="W97" s="24">
        <v>4</v>
      </c>
      <c r="X97" s="2">
        <v>1</v>
      </c>
      <c r="Y97" s="2">
        <v>1</v>
      </c>
      <c r="Z97" s="2">
        <v>0.00961538461538462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0.00961538461538462</v>
      </c>
      <c r="AI97" s="24">
        <v>15510102</v>
      </c>
      <c r="AJ97" s="24" t="s">
        <v>1403</v>
      </c>
      <c r="AK97" s="24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21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0.00490196078431373</v>
      </c>
      <c r="N98" s="24">
        <v>15210103</v>
      </c>
      <c r="O98" s="24" t="s">
        <v>1404</v>
      </c>
      <c r="P98" s="24">
        <v>3</v>
      </c>
      <c r="Q98" s="2">
        <v>1</v>
      </c>
      <c r="R98" s="2">
        <v>1</v>
      </c>
      <c r="S98" s="2">
        <v>0.00961538461538462</v>
      </c>
      <c r="U98" s="24">
        <v>15310103</v>
      </c>
      <c r="V98" s="24" t="s">
        <v>1405</v>
      </c>
      <c r="W98" s="24">
        <v>3</v>
      </c>
      <c r="X98" s="2">
        <v>1</v>
      </c>
      <c r="Y98" s="2">
        <v>1</v>
      </c>
      <c r="Z98" s="2">
        <v>0.00961538461538462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0.00961538461538462</v>
      </c>
      <c r="AI98" s="24">
        <v>15510103</v>
      </c>
      <c r="AJ98" s="24" t="s">
        <v>1407</v>
      </c>
      <c r="AK98" s="24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21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0.00490196078431373</v>
      </c>
      <c r="N99" s="24">
        <v>15210104</v>
      </c>
      <c r="O99" s="24" t="s">
        <v>1385</v>
      </c>
      <c r="P99" s="24">
        <v>4</v>
      </c>
      <c r="Q99" s="2">
        <v>1</v>
      </c>
      <c r="R99" s="2">
        <v>1</v>
      </c>
      <c r="S99" s="2">
        <v>0.00961538461538462</v>
      </c>
      <c r="U99" s="24">
        <v>15310104</v>
      </c>
      <c r="V99" s="24" t="s">
        <v>1392</v>
      </c>
      <c r="W99" s="24">
        <v>4</v>
      </c>
      <c r="X99" s="2">
        <v>1</v>
      </c>
      <c r="Y99" s="2">
        <v>1</v>
      </c>
      <c r="Z99" s="2">
        <v>0.00961538461538462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0.00961538461538462</v>
      </c>
      <c r="AI99" s="24">
        <v>15510104</v>
      </c>
      <c r="AJ99" s="24" t="s">
        <v>1408</v>
      </c>
      <c r="AK99" s="24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25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0.00490196078431373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0.00961538461538462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0.00961538461538462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0.00961538461538462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0.00490196078431373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0.00961538461538462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0.00961538461538462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0.00961538461538462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4" t="s">
        <v>228</v>
      </c>
      <c r="I102" s="24">
        <v>2</v>
      </c>
      <c r="J102" s="2">
        <v>1</v>
      </c>
      <c r="K102" s="2">
        <v>1</v>
      </c>
      <c r="L102" s="2">
        <v>0.00490196078431373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0.00961538461538462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0.00961538461538462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0.00961538461538462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4" t="s">
        <v>231</v>
      </c>
      <c r="I103" s="24">
        <v>2</v>
      </c>
      <c r="J103" s="2">
        <v>1</v>
      </c>
      <c r="K103" s="2">
        <v>1</v>
      </c>
      <c r="L103" s="2">
        <v>0.00490196078431373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0.00961538461538462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0.00961538461538462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0.00961538461538462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4" t="s">
        <v>233</v>
      </c>
      <c r="I104" s="24">
        <v>3</v>
      </c>
      <c r="J104" s="2">
        <v>1</v>
      </c>
      <c r="K104" s="2">
        <v>1</v>
      </c>
      <c r="L104" s="2">
        <v>0.00490196078431373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0.00961538461538462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0.00961538461538462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0.00961538461538462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4" t="s">
        <v>236</v>
      </c>
      <c r="I105" s="24">
        <v>4</v>
      </c>
      <c r="J105" s="2">
        <v>1</v>
      </c>
      <c r="K105" s="2">
        <v>1</v>
      </c>
      <c r="L105" s="2">
        <v>0.00490196078431373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0.00961538461538462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0.00961538461538462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0.00961538461538462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4" t="s">
        <v>239</v>
      </c>
      <c r="I106" s="24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4" t="s">
        <v>242</v>
      </c>
      <c r="I107" s="24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4" t="s">
        <v>245</v>
      </c>
      <c r="I108" s="24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4" t="s">
        <v>248</v>
      </c>
      <c r="I109" s="24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4" t="s">
        <v>251</v>
      </c>
      <c r="I110" s="24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24">
        <v>15510102</v>
      </c>
      <c r="C111" s="24" t="s">
        <v>1403</v>
      </c>
      <c r="D111" s="2">
        <v>1</v>
      </c>
      <c r="E111" s="2" t="str">
        <f t="shared" si="5"/>
        <v>15510102;1@</v>
      </c>
      <c r="G111" s="54">
        <v>14050010</v>
      </c>
      <c r="H111" s="24" t="s">
        <v>253</v>
      </c>
      <c r="I111" s="24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24">
        <v>15510104</v>
      </c>
      <c r="C112" s="24" t="s">
        <v>1408</v>
      </c>
      <c r="D112" s="2">
        <v>1</v>
      </c>
      <c r="E112" s="2" t="str">
        <f t="shared" si="5"/>
        <v>15510104;1@</v>
      </c>
      <c r="G112" s="54">
        <v>14050011</v>
      </c>
      <c r="H112" s="24" t="s">
        <v>255</v>
      </c>
      <c r="I112" s="24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4" t="s">
        <v>257</v>
      </c>
      <c r="I113" s="24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54">
        <v>14100101</v>
      </c>
      <c r="H136" s="24" t="s">
        <v>1410</v>
      </c>
      <c r="I136" s="24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54">
        <v>14100102</v>
      </c>
      <c r="H137" s="24" t="s">
        <v>1411</v>
      </c>
      <c r="I137" s="24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54">
        <v>14100103</v>
      </c>
      <c r="H138" s="24" t="s">
        <v>1412</v>
      </c>
      <c r="I138" s="24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54">
        <v>14100104</v>
      </c>
      <c r="H139" s="24" t="s">
        <v>1346</v>
      </c>
      <c r="I139" s="24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54">
        <v>14100105</v>
      </c>
      <c r="H140" s="24" t="s">
        <v>1413</v>
      </c>
      <c r="I140" s="24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54">
        <v>14100106</v>
      </c>
      <c r="H141" s="24" t="s">
        <v>1414</v>
      </c>
      <c r="I141" s="24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54">
        <v>14100107</v>
      </c>
      <c r="H142" s="24" t="s">
        <v>1415</v>
      </c>
      <c r="I142" s="24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54">
        <v>14100108</v>
      </c>
      <c r="H143" s="24" t="s">
        <v>1351</v>
      </c>
      <c r="I143" s="24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46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3" t="s">
        <v>126</v>
      </c>
      <c r="E25" s="21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1">
        <v>10010083</v>
      </c>
      <c r="K41" s="27" t="s">
        <v>804</v>
      </c>
      <c r="L41" s="2">
        <f>I41*4</f>
        <v>20</v>
      </c>
      <c r="M41" s="21">
        <v>10010087</v>
      </c>
      <c r="N41" s="24" t="s">
        <v>851</v>
      </c>
      <c r="O41" s="2">
        <v>3</v>
      </c>
      <c r="P41" s="21">
        <v>10010046</v>
      </c>
      <c r="Q41" s="22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1">
        <v>10010083</v>
      </c>
      <c r="K42" s="27" t="s">
        <v>804</v>
      </c>
      <c r="L42" s="2">
        <v>25</v>
      </c>
      <c r="M42" s="21">
        <v>10010033</v>
      </c>
      <c r="N42" s="22" t="s">
        <v>798</v>
      </c>
      <c r="O42" s="2">
        <v>1</v>
      </c>
      <c r="P42" s="21">
        <v>10000131</v>
      </c>
      <c r="Q42" s="22" t="s">
        <v>661</v>
      </c>
      <c r="R42" s="53">
        <v>100</v>
      </c>
      <c r="S42" s="21">
        <v>10010093</v>
      </c>
      <c r="T42" s="24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1">
        <v>10010083</v>
      </c>
      <c r="K43" s="27" t="s">
        <v>804</v>
      </c>
      <c r="L43" s="2">
        <v>30</v>
      </c>
      <c r="M43" s="25">
        <v>10010099</v>
      </c>
      <c r="N43" s="26" t="s">
        <v>1423</v>
      </c>
      <c r="O43" s="10">
        <v>1</v>
      </c>
      <c r="P43" s="21">
        <v>10010046</v>
      </c>
      <c r="Q43" s="22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1">
        <v>10010083</v>
      </c>
      <c r="K44" s="27" t="s">
        <v>804</v>
      </c>
      <c r="L44" s="2">
        <v>35</v>
      </c>
      <c r="M44" s="21">
        <v>10010026</v>
      </c>
      <c r="N44" s="22" t="s">
        <v>98</v>
      </c>
      <c r="O44" s="2">
        <v>1</v>
      </c>
      <c r="P44" s="21">
        <v>10000143</v>
      </c>
      <c r="Q44" s="22" t="s">
        <v>122</v>
      </c>
      <c r="R44" s="2">
        <v>5</v>
      </c>
      <c r="S44" s="21">
        <v>10000134</v>
      </c>
      <c r="T44" s="22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1">
        <v>10010083</v>
      </c>
      <c r="K45" s="27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1">
        <v>10000135</v>
      </c>
      <c r="Q45" s="22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1">
        <v>10010083</v>
      </c>
      <c r="K46" s="27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1">
        <v>10000143</v>
      </c>
      <c r="Q46" s="22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1">
        <v>10010083</v>
      </c>
      <c r="K47" s="27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1">
        <v>10000104</v>
      </c>
      <c r="Q47" s="22" t="s">
        <v>118</v>
      </c>
      <c r="R47" s="2">
        <v>5</v>
      </c>
      <c r="S47" s="21">
        <v>10000134</v>
      </c>
      <c r="T47" s="22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1">
        <v>10010083</v>
      </c>
      <c r="K48" s="27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1">
        <v>10000143</v>
      </c>
      <c r="Q48" s="22" t="s">
        <v>122</v>
      </c>
      <c r="R48" s="2">
        <v>10</v>
      </c>
      <c r="S48" s="21">
        <v>10010026</v>
      </c>
      <c r="T48" s="22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1">
        <v>10010083</v>
      </c>
      <c r="K49" s="27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1">
        <v>10010046</v>
      </c>
      <c r="Q49" s="22" t="s">
        <v>806</v>
      </c>
      <c r="R49" s="52">
        <v>1</v>
      </c>
      <c r="S49" s="21">
        <v>10000134</v>
      </c>
      <c r="T49" s="22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1">
        <v>10010083</v>
      </c>
      <c r="K50" s="27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1">
        <v>10000143</v>
      </c>
      <c r="Q50" s="22" t="s">
        <v>122</v>
      </c>
      <c r="R50" s="2">
        <v>10</v>
      </c>
      <c r="S50" s="21">
        <v>10010026</v>
      </c>
      <c r="T50" s="22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1">
        <v>10010083</v>
      </c>
      <c r="K51" s="27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1">
        <v>10000143</v>
      </c>
      <c r="Q51" s="22" t="s">
        <v>122</v>
      </c>
      <c r="R51" s="2">
        <v>20</v>
      </c>
      <c r="S51" s="21">
        <v>10000134</v>
      </c>
      <c r="T51" s="22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1">
        <v>10010083</v>
      </c>
      <c r="K52" s="27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1">
        <v>10000143</v>
      </c>
      <c r="Q52" s="22" t="s">
        <v>122</v>
      </c>
      <c r="R52" s="2">
        <v>20</v>
      </c>
      <c r="S52" s="21">
        <v>10010026</v>
      </c>
      <c r="T52" s="22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1">
        <v>10010083</v>
      </c>
      <c r="K53" s="27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1">
        <v>10000143</v>
      </c>
      <c r="Q53" s="22" t="s">
        <v>122</v>
      </c>
      <c r="R53" s="2">
        <v>20</v>
      </c>
      <c r="S53" s="21">
        <v>10010026</v>
      </c>
      <c r="T53" s="22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21">
        <v>1</v>
      </c>
      <c r="D58" s="27" t="s">
        <v>808</v>
      </c>
      <c r="E58" s="2">
        <v>150000</v>
      </c>
      <c r="F58" s="21">
        <v>10010085</v>
      </c>
      <c r="G58" s="27" t="s">
        <v>821</v>
      </c>
      <c r="H58" s="2">
        <v>100</v>
      </c>
    </row>
    <row r="59" ht="20.1" customHeight="1" spans="1:8">
      <c r="A59" s="2"/>
      <c r="B59" s="2">
        <v>2</v>
      </c>
      <c r="C59" s="21">
        <v>1</v>
      </c>
      <c r="D59" s="27" t="s">
        <v>808</v>
      </c>
      <c r="E59" s="2">
        <v>100000</v>
      </c>
      <c r="F59" s="21">
        <v>10010085</v>
      </c>
      <c r="G59" s="27" t="s">
        <v>821</v>
      </c>
      <c r="H59" s="2">
        <v>75</v>
      </c>
    </row>
    <row r="60" ht="20.1" customHeight="1" spans="1:8">
      <c r="A60" s="2"/>
      <c r="B60" s="2">
        <v>3</v>
      </c>
      <c r="C60" s="21">
        <v>1</v>
      </c>
      <c r="D60" s="27" t="s">
        <v>808</v>
      </c>
      <c r="E60" s="2">
        <v>75000</v>
      </c>
      <c r="F60" s="21">
        <v>10010085</v>
      </c>
      <c r="G60" s="27" t="s">
        <v>821</v>
      </c>
      <c r="H60" s="2">
        <v>50</v>
      </c>
    </row>
    <row r="61" ht="20.1" customHeight="1" spans="1:8">
      <c r="A61" s="2"/>
      <c r="B61" s="2">
        <v>4</v>
      </c>
      <c r="C61" s="21">
        <v>1</v>
      </c>
      <c r="D61" s="27" t="s">
        <v>808</v>
      </c>
      <c r="E61" s="2">
        <v>50000</v>
      </c>
      <c r="F61" s="21">
        <v>10010085</v>
      </c>
      <c r="G61" s="27" t="s">
        <v>821</v>
      </c>
      <c r="H61" s="2">
        <v>40</v>
      </c>
    </row>
    <row r="62" ht="20.1" customHeight="1" spans="1:8">
      <c r="A62" s="2"/>
      <c r="B62" s="2">
        <v>5</v>
      </c>
      <c r="C62" s="21">
        <v>1</v>
      </c>
      <c r="D62" s="27" t="s">
        <v>808</v>
      </c>
      <c r="E62" s="2">
        <v>50000</v>
      </c>
      <c r="F62" s="21">
        <v>10010085</v>
      </c>
      <c r="G62" s="27" t="s">
        <v>821</v>
      </c>
      <c r="H62" s="2">
        <v>40</v>
      </c>
    </row>
    <row r="63" ht="20.1" customHeight="1" spans="1:8">
      <c r="A63" s="2"/>
      <c r="B63" s="2">
        <v>6</v>
      </c>
      <c r="C63" s="21">
        <v>1</v>
      </c>
      <c r="D63" s="27" t="s">
        <v>808</v>
      </c>
      <c r="E63" s="2">
        <v>50000</v>
      </c>
      <c r="F63" s="21">
        <v>10010085</v>
      </c>
      <c r="G63" s="27" t="s">
        <v>821</v>
      </c>
      <c r="H63" s="2">
        <v>40</v>
      </c>
    </row>
    <row r="64" ht="20.1" customHeight="1" spans="2:8">
      <c r="B64" s="2">
        <v>7</v>
      </c>
      <c r="C64" s="21">
        <v>1</v>
      </c>
      <c r="D64" s="27" t="s">
        <v>808</v>
      </c>
      <c r="E64" s="2">
        <v>30000</v>
      </c>
      <c r="F64" s="21">
        <v>10010085</v>
      </c>
      <c r="G64" s="27" t="s">
        <v>821</v>
      </c>
      <c r="H64" s="2">
        <v>30</v>
      </c>
    </row>
    <row r="65" ht="20.1" customHeight="1" spans="2:8">
      <c r="B65" s="2">
        <v>8</v>
      </c>
      <c r="C65" s="21">
        <v>1</v>
      </c>
      <c r="D65" s="27" t="s">
        <v>808</v>
      </c>
      <c r="E65" s="2">
        <v>30000</v>
      </c>
      <c r="F65" s="21">
        <v>10010085</v>
      </c>
      <c r="G65" s="27" t="s">
        <v>821</v>
      </c>
      <c r="H65" s="2">
        <v>30</v>
      </c>
    </row>
    <row r="66" ht="20.1" customHeight="1" spans="2:8">
      <c r="B66" s="2">
        <v>9</v>
      </c>
      <c r="C66" s="21">
        <v>1</v>
      </c>
      <c r="D66" s="27" t="s">
        <v>808</v>
      </c>
      <c r="E66" s="2">
        <v>30000</v>
      </c>
      <c r="F66" s="21">
        <v>10010085</v>
      </c>
      <c r="G66" s="27" t="s">
        <v>821</v>
      </c>
      <c r="H66" s="2">
        <v>30</v>
      </c>
    </row>
    <row r="67" ht="20.1" customHeight="1" spans="2:8">
      <c r="B67" s="2">
        <v>10</v>
      </c>
      <c r="C67" s="21">
        <v>1</v>
      </c>
      <c r="D67" s="27" t="s">
        <v>808</v>
      </c>
      <c r="E67" s="2">
        <v>20000</v>
      </c>
      <c r="F67" s="21">
        <v>10010085</v>
      </c>
      <c r="G67" s="27" t="s">
        <v>821</v>
      </c>
      <c r="H67" s="2">
        <v>30</v>
      </c>
    </row>
    <row r="68" ht="20.1" customHeight="1" spans="2:8">
      <c r="B68" s="2">
        <v>11</v>
      </c>
      <c r="C68" s="21">
        <v>1</v>
      </c>
      <c r="D68" s="27" t="s">
        <v>808</v>
      </c>
      <c r="E68" s="2">
        <v>20000</v>
      </c>
      <c r="F68" s="21">
        <v>10010085</v>
      </c>
      <c r="G68" s="27" t="s">
        <v>821</v>
      </c>
      <c r="H68" s="2">
        <v>20</v>
      </c>
    </row>
    <row r="69" ht="20.1" customHeight="1" spans="2:8">
      <c r="B69" s="2">
        <v>12</v>
      </c>
      <c r="C69" s="21">
        <v>1</v>
      </c>
      <c r="D69" s="27" t="s">
        <v>808</v>
      </c>
      <c r="E69" s="2">
        <v>20000</v>
      </c>
      <c r="F69" s="21">
        <v>10010085</v>
      </c>
      <c r="G69" s="27" t="s">
        <v>821</v>
      </c>
      <c r="H69" s="2">
        <v>20</v>
      </c>
    </row>
    <row r="70" ht="20.1" customHeight="1" spans="2:8">
      <c r="B70" s="2">
        <v>13</v>
      </c>
      <c r="C70" s="21">
        <v>1</v>
      </c>
      <c r="D70" s="27" t="s">
        <v>808</v>
      </c>
      <c r="E70" s="2">
        <v>20000</v>
      </c>
      <c r="F70" s="21">
        <v>10010085</v>
      </c>
      <c r="G70" s="27" t="s">
        <v>821</v>
      </c>
      <c r="H70" s="2">
        <v>20</v>
      </c>
    </row>
    <row r="71" ht="20.1" customHeight="1" spans="2:8">
      <c r="B71" s="2">
        <v>14</v>
      </c>
      <c r="C71" s="21">
        <v>1</v>
      </c>
      <c r="D71" s="27" t="s">
        <v>808</v>
      </c>
      <c r="E71" s="2">
        <v>20000</v>
      </c>
      <c r="F71" s="21">
        <v>10010085</v>
      </c>
      <c r="G71" s="27" t="s">
        <v>821</v>
      </c>
      <c r="H71" s="2">
        <v>20</v>
      </c>
    </row>
    <row r="72" ht="20.1" customHeight="1" spans="2:8">
      <c r="B72" s="2">
        <v>15</v>
      </c>
      <c r="C72" s="21">
        <v>1</v>
      </c>
      <c r="D72" s="27" t="s">
        <v>808</v>
      </c>
      <c r="E72" s="2">
        <v>20000</v>
      </c>
      <c r="F72" s="21">
        <v>10010085</v>
      </c>
      <c r="G72" s="27" t="s">
        <v>821</v>
      </c>
      <c r="H72" s="2">
        <v>20</v>
      </c>
    </row>
    <row r="73" ht="20.1" customHeight="1" spans="2:8">
      <c r="B73" s="2">
        <v>16</v>
      </c>
      <c r="C73" s="21">
        <v>1</v>
      </c>
      <c r="D73" s="27" t="s">
        <v>808</v>
      </c>
      <c r="E73" s="2">
        <v>20000</v>
      </c>
      <c r="F73" s="21">
        <v>10010085</v>
      </c>
      <c r="G73" s="27" t="s">
        <v>821</v>
      </c>
      <c r="H73" s="2">
        <v>20</v>
      </c>
    </row>
    <row r="74" ht="20.1" customHeight="1" spans="2:8">
      <c r="B74" s="2">
        <v>17</v>
      </c>
      <c r="C74" s="21">
        <v>1</v>
      </c>
      <c r="D74" s="27" t="s">
        <v>808</v>
      </c>
      <c r="E74" s="2">
        <v>20000</v>
      </c>
      <c r="F74" s="21">
        <v>10010085</v>
      </c>
      <c r="G74" s="27" t="s">
        <v>821</v>
      </c>
      <c r="H74" s="2">
        <v>20</v>
      </c>
    </row>
    <row r="75" ht="20.1" customHeight="1" spans="2:8">
      <c r="B75" s="2">
        <v>18</v>
      </c>
      <c r="C75" s="21">
        <v>1</v>
      </c>
      <c r="D75" s="27" t="s">
        <v>808</v>
      </c>
      <c r="E75" s="2">
        <v>20000</v>
      </c>
      <c r="F75" s="21">
        <v>10010085</v>
      </c>
      <c r="G75" s="27" t="s">
        <v>821</v>
      </c>
      <c r="H75" s="2">
        <v>20</v>
      </c>
    </row>
    <row r="76" ht="20.1" customHeight="1" spans="2:8">
      <c r="B76" s="2">
        <v>19</v>
      </c>
      <c r="C76" s="21">
        <v>1</v>
      </c>
      <c r="D76" s="27" t="s">
        <v>808</v>
      </c>
      <c r="E76" s="2">
        <v>20000</v>
      </c>
      <c r="F76" s="21">
        <v>10010085</v>
      </c>
      <c r="G76" s="27" t="s">
        <v>821</v>
      </c>
      <c r="H76" s="2">
        <v>20</v>
      </c>
    </row>
    <row r="77" ht="20.1" customHeight="1" spans="2:8">
      <c r="B77" s="2">
        <v>20</v>
      </c>
      <c r="C77" s="21">
        <v>1</v>
      </c>
      <c r="D77" s="27" t="s">
        <v>808</v>
      </c>
      <c r="E77" s="2">
        <v>20000</v>
      </c>
      <c r="F77" s="21">
        <v>10010085</v>
      </c>
      <c r="G77" s="27" t="s">
        <v>821</v>
      </c>
      <c r="H77" s="2">
        <v>20</v>
      </c>
    </row>
    <row r="78" ht="20.1" customHeight="1" spans="1:8">
      <c r="A78" s="10"/>
      <c r="B78" s="2"/>
      <c r="C78" s="21"/>
      <c r="D78" s="27"/>
      <c r="E78" s="2"/>
      <c r="F78" s="21"/>
      <c r="G78" s="27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A58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0.0625</v>
      </c>
      <c r="L2" s="51">
        <v>10041301</v>
      </c>
      <c r="M2" s="51" t="s">
        <v>1317</v>
      </c>
      <c r="N2" s="2">
        <f>1/16</f>
        <v>0.0625</v>
      </c>
      <c r="P2" s="51">
        <v>10041401</v>
      </c>
      <c r="Q2" s="51" t="s">
        <v>1318</v>
      </c>
      <c r="R2" s="2">
        <f>1/16</f>
        <v>0.0625</v>
      </c>
      <c r="U2" s="2" t="s">
        <v>1435</v>
      </c>
      <c r="W2" s="51">
        <v>10041101</v>
      </c>
      <c r="X2" s="51" t="s">
        <v>1315</v>
      </c>
      <c r="Y2" s="2">
        <f>1/20*$U$3</f>
        <v>0.0005</v>
      </c>
      <c r="Z2" s="2">
        <f>Y2*1000000</f>
        <v>500</v>
      </c>
      <c r="AA2" s="51">
        <v>10041201</v>
      </c>
      <c r="AB2" s="51" t="s">
        <v>1316</v>
      </c>
      <c r="AC2" s="2">
        <f>1/16*$U$3</f>
        <v>0.000625</v>
      </c>
      <c r="AD2" s="2">
        <f>AC2*100</f>
        <v>0.0625</v>
      </c>
      <c r="AE2" s="51">
        <v>10041301</v>
      </c>
      <c r="AF2" s="51" t="s">
        <v>1317</v>
      </c>
      <c r="AG2" s="2">
        <f>1/16*$U$3</f>
        <v>0.000625</v>
      </c>
      <c r="AI2" s="51">
        <v>10041401</v>
      </c>
      <c r="AJ2" s="51" t="s">
        <v>1318</v>
      </c>
      <c r="AK2" s="2">
        <f>1/16*$U$3</f>
        <v>0.000625</v>
      </c>
    </row>
    <row r="3" s="2" customFormat="1" ht="20.1" customHeight="1" spans="4:37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0.0625</v>
      </c>
      <c r="L3" s="51">
        <v>10041302</v>
      </c>
      <c r="M3" s="51" t="s">
        <v>1321</v>
      </c>
      <c r="N3" s="2">
        <f t="shared" ref="N3:N17" si="2">1/16</f>
        <v>0.0625</v>
      </c>
      <c r="P3" s="51">
        <v>10041402</v>
      </c>
      <c r="Q3" s="51" t="s">
        <v>1322</v>
      </c>
      <c r="R3" s="2">
        <f t="shared" ref="R3:R17" si="3">1/16</f>
        <v>0.0625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0.0005</v>
      </c>
      <c r="AA3" s="51">
        <v>10041202</v>
      </c>
      <c r="AB3" s="51" t="s">
        <v>1320</v>
      </c>
      <c r="AC3" s="2">
        <f t="shared" ref="AC3:AC17" si="5">1/16*$U$3</f>
        <v>0.000625</v>
      </c>
      <c r="AE3" s="51">
        <v>10041302</v>
      </c>
      <c r="AF3" s="51" t="s">
        <v>1321</v>
      </c>
      <c r="AG3" s="2">
        <f t="shared" ref="AG3:AG17" si="6">1/16*$U$3</f>
        <v>0.000625</v>
      </c>
      <c r="AI3" s="51">
        <v>10041402</v>
      </c>
      <c r="AJ3" s="51" t="s">
        <v>1322</v>
      </c>
      <c r="AK3" s="2">
        <f t="shared" ref="AK3:AK17" si="7">1/16*$U$3</f>
        <v>0.000625</v>
      </c>
    </row>
    <row r="4" s="2" customFormat="1" ht="20.1" customHeight="1" spans="4:37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0.0625</v>
      </c>
      <c r="L4" s="51">
        <v>10041303</v>
      </c>
      <c r="M4" s="51" t="s">
        <v>1326</v>
      </c>
      <c r="N4" s="2">
        <f t="shared" si="2"/>
        <v>0.0625</v>
      </c>
      <c r="P4" s="51">
        <v>10041403</v>
      </c>
      <c r="Q4" s="51" t="s">
        <v>1327</v>
      </c>
      <c r="R4" s="2">
        <f t="shared" si="3"/>
        <v>0.0625</v>
      </c>
      <c r="W4" s="51">
        <v>10041103</v>
      </c>
      <c r="X4" s="51" t="s">
        <v>1324</v>
      </c>
      <c r="Y4" s="2">
        <f t="shared" si="4"/>
        <v>0.0005</v>
      </c>
      <c r="AA4" s="51">
        <v>10041203</v>
      </c>
      <c r="AB4" s="51" t="s">
        <v>1325</v>
      </c>
      <c r="AC4" s="2">
        <f t="shared" si="5"/>
        <v>0.000625</v>
      </c>
      <c r="AE4" s="51">
        <v>10041303</v>
      </c>
      <c r="AF4" s="51" t="s">
        <v>1326</v>
      </c>
      <c r="AG4" s="2">
        <f t="shared" si="6"/>
        <v>0.000625</v>
      </c>
      <c r="AI4" s="51">
        <v>10041403</v>
      </c>
      <c r="AJ4" s="51" t="s">
        <v>1327</v>
      </c>
      <c r="AK4" s="2">
        <f t="shared" si="7"/>
        <v>0.000625</v>
      </c>
    </row>
    <row r="5" s="2" customFormat="1" ht="20.1" customHeight="1" spans="4:37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0.0625</v>
      </c>
      <c r="L5" s="51">
        <v>10041304</v>
      </c>
      <c r="M5" s="51" t="s">
        <v>1331</v>
      </c>
      <c r="N5" s="2">
        <f t="shared" si="2"/>
        <v>0.0625</v>
      </c>
      <c r="P5" s="51">
        <v>10041404</v>
      </c>
      <c r="Q5" s="51" t="s">
        <v>1332</v>
      </c>
      <c r="R5" s="2">
        <f t="shared" si="3"/>
        <v>0.0625</v>
      </c>
      <c r="W5" s="51">
        <v>10041104</v>
      </c>
      <c r="X5" s="51" t="s">
        <v>1329</v>
      </c>
      <c r="Y5" s="2">
        <f t="shared" si="4"/>
        <v>0.0005</v>
      </c>
      <c r="AA5" s="51">
        <v>10041204</v>
      </c>
      <c r="AB5" s="51" t="s">
        <v>1330</v>
      </c>
      <c r="AC5" s="2">
        <f t="shared" si="5"/>
        <v>0.000625</v>
      </c>
      <c r="AE5" s="51">
        <v>10041304</v>
      </c>
      <c r="AF5" s="51" t="s">
        <v>1331</v>
      </c>
      <c r="AG5" s="2">
        <f t="shared" si="6"/>
        <v>0.000625</v>
      </c>
      <c r="AI5" s="51">
        <v>10041404</v>
      </c>
      <c r="AJ5" s="51" t="s">
        <v>1332</v>
      </c>
      <c r="AK5" s="2">
        <f t="shared" si="7"/>
        <v>0.000625</v>
      </c>
    </row>
    <row r="6" s="2" customFormat="1" ht="20.1" customHeight="1" spans="4:37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0.0625</v>
      </c>
      <c r="L6" s="51">
        <v>10041305</v>
      </c>
      <c r="M6" s="51" t="s">
        <v>1336</v>
      </c>
      <c r="N6" s="2">
        <f t="shared" si="2"/>
        <v>0.0625</v>
      </c>
      <c r="P6" s="51">
        <v>10041405</v>
      </c>
      <c r="Q6" s="51" t="s">
        <v>1337</v>
      </c>
      <c r="R6" s="2">
        <f t="shared" si="3"/>
        <v>0.0625</v>
      </c>
      <c r="U6" s="2" t="s">
        <v>162</v>
      </c>
      <c r="W6" s="51">
        <v>10041105</v>
      </c>
      <c r="X6" s="51" t="s">
        <v>1334</v>
      </c>
      <c r="Y6" s="2">
        <f t="shared" si="4"/>
        <v>0.0005</v>
      </c>
      <c r="AA6" s="51">
        <v>10041205</v>
      </c>
      <c r="AB6" s="51" t="s">
        <v>1335</v>
      </c>
      <c r="AC6" s="2">
        <f t="shared" si="5"/>
        <v>0.000625</v>
      </c>
      <c r="AE6" s="51">
        <v>10041305</v>
      </c>
      <c r="AF6" s="51" t="s">
        <v>1336</v>
      </c>
      <c r="AG6" s="2">
        <f t="shared" si="6"/>
        <v>0.000625</v>
      </c>
      <c r="AI6" s="51">
        <v>10041405</v>
      </c>
      <c r="AJ6" s="51" t="s">
        <v>1337</v>
      </c>
      <c r="AK6" s="2">
        <f t="shared" si="7"/>
        <v>0.000625</v>
      </c>
    </row>
    <row r="7" s="2" customFormat="1" ht="20.1" customHeight="1" spans="4:37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0.0625</v>
      </c>
      <c r="L7" s="51">
        <v>10041306</v>
      </c>
      <c r="M7" s="51" t="s">
        <v>1340</v>
      </c>
      <c r="N7" s="2">
        <f t="shared" si="2"/>
        <v>0.0625</v>
      </c>
      <c r="P7" s="51">
        <v>10041406</v>
      </c>
      <c r="Q7" s="51" t="s">
        <v>1341</v>
      </c>
      <c r="R7" s="2">
        <f t="shared" si="3"/>
        <v>0.0625</v>
      </c>
      <c r="U7" s="2">
        <v>1</v>
      </c>
      <c r="W7" s="51">
        <v>10041106</v>
      </c>
      <c r="X7" s="51" t="s">
        <v>1338</v>
      </c>
      <c r="Y7" s="2">
        <f t="shared" si="4"/>
        <v>0.0005</v>
      </c>
      <c r="AA7" s="51">
        <v>10041206</v>
      </c>
      <c r="AB7" s="51" t="s">
        <v>1339</v>
      </c>
      <c r="AC7" s="2">
        <f t="shared" si="5"/>
        <v>0.000625</v>
      </c>
      <c r="AE7" s="51">
        <v>10041306</v>
      </c>
      <c r="AF7" s="51" t="s">
        <v>1340</v>
      </c>
      <c r="AG7" s="2">
        <f t="shared" si="6"/>
        <v>0.000625</v>
      </c>
      <c r="AI7" s="51">
        <v>10041406</v>
      </c>
      <c r="AJ7" s="51" t="s">
        <v>1341</v>
      </c>
      <c r="AK7" s="2">
        <f t="shared" si="7"/>
        <v>0.000625</v>
      </c>
    </row>
    <row r="8" s="2" customFormat="1" ht="20.1" customHeight="1" spans="4:37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0.0625</v>
      </c>
      <c r="L8" s="51">
        <v>10041307</v>
      </c>
      <c r="M8" s="51" t="s">
        <v>1344</v>
      </c>
      <c r="N8" s="2">
        <f t="shared" si="2"/>
        <v>0.0625</v>
      </c>
      <c r="P8" s="51">
        <v>10041407</v>
      </c>
      <c r="Q8" s="51" t="s">
        <v>1345</v>
      </c>
      <c r="R8" s="2">
        <f t="shared" si="3"/>
        <v>0.0625</v>
      </c>
      <c r="W8" s="51">
        <v>10041107</v>
      </c>
      <c r="X8" s="51" t="s">
        <v>1342</v>
      </c>
      <c r="Y8" s="2">
        <f t="shared" si="4"/>
        <v>0.0005</v>
      </c>
      <c r="AA8" s="51">
        <v>10041207</v>
      </c>
      <c r="AB8" s="51" t="s">
        <v>1343</v>
      </c>
      <c r="AC8" s="2">
        <f t="shared" si="5"/>
        <v>0.000625</v>
      </c>
      <c r="AE8" s="51">
        <v>10041307</v>
      </c>
      <c r="AF8" s="51" t="s">
        <v>1344</v>
      </c>
      <c r="AG8" s="2">
        <f t="shared" si="6"/>
        <v>0.000625</v>
      </c>
      <c r="AI8" s="51">
        <v>10041407</v>
      </c>
      <c r="AJ8" s="51" t="s">
        <v>1345</v>
      </c>
      <c r="AK8" s="2">
        <f t="shared" si="7"/>
        <v>0.000625</v>
      </c>
    </row>
    <row r="9" s="2" customFormat="1" ht="20.1" customHeight="1" spans="4:37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0.0625</v>
      </c>
      <c r="L9" s="51">
        <v>10041308</v>
      </c>
      <c r="M9" s="51" t="s">
        <v>1349</v>
      </c>
      <c r="N9" s="2">
        <f t="shared" si="2"/>
        <v>0.0625</v>
      </c>
      <c r="P9" s="51">
        <v>10041408</v>
      </c>
      <c r="Q9" s="51" t="s">
        <v>1350</v>
      </c>
      <c r="R9" s="2">
        <f t="shared" si="3"/>
        <v>0.0625</v>
      </c>
      <c r="W9" s="51">
        <v>10041108</v>
      </c>
      <c r="X9" s="51" t="s">
        <v>1347</v>
      </c>
      <c r="Y9" s="2">
        <f t="shared" si="4"/>
        <v>0.0005</v>
      </c>
      <c r="AA9" s="51">
        <v>10041208</v>
      </c>
      <c r="AB9" s="51" t="s">
        <v>1348</v>
      </c>
      <c r="AC9" s="2">
        <f t="shared" si="5"/>
        <v>0.000625</v>
      </c>
      <c r="AE9" s="51">
        <v>10041308</v>
      </c>
      <c r="AF9" s="51" t="s">
        <v>1349</v>
      </c>
      <c r="AG9" s="2">
        <f t="shared" si="6"/>
        <v>0.000625</v>
      </c>
      <c r="AI9" s="51">
        <v>10041408</v>
      </c>
      <c r="AJ9" s="51" t="s">
        <v>1350</v>
      </c>
      <c r="AK9" s="2">
        <f t="shared" si="7"/>
        <v>0.000625</v>
      </c>
    </row>
    <row r="10" s="2" customFormat="1" ht="20.1" customHeight="1" spans="4:37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0.0625</v>
      </c>
      <c r="L10" s="51">
        <v>10041309</v>
      </c>
      <c r="M10" s="51" t="s">
        <v>1354</v>
      </c>
      <c r="N10" s="2">
        <f t="shared" si="2"/>
        <v>0.0625</v>
      </c>
      <c r="P10" s="51">
        <v>10041409</v>
      </c>
      <c r="Q10" s="51" t="s">
        <v>1355</v>
      </c>
      <c r="R10" s="2">
        <f t="shared" si="3"/>
        <v>0.0625</v>
      </c>
      <c r="W10" s="51">
        <v>10041109</v>
      </c>
      <c r="X10" s="51" t="s">
        <v>1352</v>
      </c>
      <c r="Y10" s="2">
        <f t="shared" si="4"/>
        <v>0.0005</v>
      </c>
      <c r="AA10" s="51">
        <v>10041209</v>
      </c>
      <c r="AB10" s="51" t="s">
        <v>1353</v>
      </c>
      <c r="AC10" s="2">
        <f t="shared" si="5"/>
        <v>0.000625</v>
      </c>
      <c r="AE10" s="51">
        <v>10041309</v>
      </c>
      <c r="AF10" s="51" t="s">
        <v>1354</v>
      </c>
      <c r="AG10" s="2">
        <f t="shared" si="6"/>
        <v>0.000625</v>
      </c>
      <c r="AI10" s="51">
        <v>10041409</v>
      </c>
      <c r="AJ10" s="51" t="s">
        <v>1355</v>
      </c>
      <c r="AK10" s="2">
        <f t="shared" si="7"/>
        <v>0.000625</v>
      </c>
    </row>
    <row r="11" s="2" customFormat="1" ht="20.1" customHeight="1" spans="4:37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0.0625</v>
      </c>
      <c r="L11" s="51">
        <v>10041310</v>
      </c>
      <c r="M11" s="51" t="s">
        <v>1358</v>
      </c>
      <c r="N11" s="2">
        <f t="shared" si="2"/>
        <v>0.0625</v>
      </c>
      <c r="P11" s="51">
        <v>10041410</v>
      </c>
      <c r="Q11" s="51" t="s">
        <v>1359</v>
      </c>
      <c r="R11" s="2">
        <f t="shared" si="3"/>
        <v>0.0625</v>
      </c>
      <c r="W11" s="51">
        <v>10041110</v>
      </c>
      <c r="X11" s="51" t="s">
        <v>1356</v>
      </c>
      <c r="Y11" s="2">
        <f t="shared" si="4"/>
        <v>0.0005</v>
      </c>
      <c r="AA11" s="51">
        <v>10041210</v>
      </c>
      <c r="AB11" s="51" t="s">
        <v>1357</v>
      </c>
      <c r="AC11" s="2">
        <f t="shared" si="5"/>
        <v>0.000625</v>
      </c>
      <c r="AE11" s="51">
        <v>10041310</v>
      </c>
      <c r="AF11" s="51" t="s">
        <v>1358</v>
      </c>
      <c r="AG11" s="2">
        <f t="shared" si="6"/>
        <v>0.000625</v>
      </c>
      <c r="AI11" s="51">
        <v>10041410</v>
      </c>
      <c r="AJ11" s="51" t="s">
        <v>1359</v>
      </c>
      <c r="AK11" s="2">
        <f t="shared" si="7"/>
        <v>0.000625</v>
      </c>
    </row>
    <row r="12" s="2" customFormat="1" ht="20.1" customHeight="1" spans="4:37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0.0625</v>
      </c>
      <c r="L12" s="51">
        <v>10041311</v>
      </c>
      <c r="M12" s="51" t="s">
        <v>1362</v>
      </c>
      <c r="N12" s="2">
        <f t="shared" si="2"/>
        <v>0.0625</v>
      </c>
      <c r="P12" s="51">
        <v>10041411</v>
      </c>
      <c r="Q12" s="51" t="s">
        <v>1363</v>
      </c>
      <c r="R12" s="2">
        <f t="shared" si="3"/>
        <v>0.0625</v>
      </c>
      <c r="W12" s="51">
        <v>10041111</v>
      </c>
      <c r="X12" s="51" t="s">
        <v>1360</v>
      </c>
      <c r="Y12" s="2">
        <f t="shared" si="4"/>
        <v>0.0005</v>
      </c>
      <c r="AA12" s="51">
        <v>10041211</v>
      </c>
      <c r="AB12" s="51" t="s">
        <v>1361</v>
      </c>
      <c r="AC12" s="2">
        <f t="shared" si="5"/>
        <v>0.000625</v>
      </c>
      <c r="AE12" s="51">
        <v>10041311</v>
      </c>
      <c r="AF12" s="51" t="s">
        <v>1362</v>
      </c>
      <c r="AG12" s="2">
        <f t="shared" si="6"/>
        <v>0.000625</v>
      </c>
      <c r="AI12" s="51">
        <v>10041411</v>
      </c>
      <c r="AJ12" s="51" t="s">
        <v>1363</v>
      </c>
      <c r="AK12" s="2">
        <f t="shared" si="7"/>
        <v>0.000625</v>
      </c>
    </row>
    <row r="13" s="2" customFormat="1" ht="20.1" customHeight="1" spans="4:37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0.0625</v>
      </c>
      <c r="L13" s="51">
        <v>10041312</v>
      </c>
      <c r="M13" s="51" t="s">
        <v>1366</v>
      </c>
      <c r="N13" s="2">
        <f t="shared" si="2"/>
        <v>0.0625</v>
      </c>
      <c r="P13" s="51">
        <v>10041412</v>
      </c>
      <c r="Q13" s="51" t="s">
        <v>1367</v>
      </c>
      <c r="R13" s="2">
        <f t="shared" si="3"/>
        <v>0.0625</v>
      </c>
      <c r="W13" s="51">
        <v>10041112</v>
      </c>
      <c r="X13" s="51" t="s">
        <v>1364</v>
      </c>
      <c r="Y13" s="2">
        <f t="shared" si="4"/>
        <v>0.0005</v>
      </c>
      <c r="AA13" s="51">
        <v>10041212</v>
      </c>
      <c r="AB13" s="51" t="s">
        <v>1365</v>
      </c>
      <c r="AC13" s="2">
        <f t="shared" si="5"/>
        <v>0.000625</v>
      </c>
      <c r="AE13" s="51">
        <v>10041312</v>
      </c>
      <c r="AF13" s="51" t="s">
        <v>1366</v>
      </c>
      <c r="AG13" s="2">
        <f t="shared" si="6"/>
        <v>0.000625</v>
      </c>
      <c r="AI13" s="51">
        <v>10041412</v>
      </c>
      <c r="AJ13" s="51" t="s">
        <v>1367</v>
      </c>
      <c r="AK13" s="2">
        <f t="shared" si="7"/>
        <v>0.000625</v>
      </c>
    </row>
    <row r="14" s="2" customFormat="1" ht="20.1" customHeight="1" spans="4:37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0.0625</v>
      </c>
      <c r="L14" s="51">
        <f>H14+1</f>
        <v>10045104</v>
      </c>
      <c r="M14" s="51" t="s">
        <v>1370</v>
      </c>
      <c r="N14" s="2">
        <f t="shared" si="2"/>
        <v>0.0625</v>
      </c>
      <c r="P14" s="51">
        <f>L14+1</f>
        <v>10045105</v>
      </c>
      <c r="Q14" s="51" t="s">
        <v>1370</v>
      </c>
      <c r="R14" s="2">
        <f t="shared" si="3"/>
        <v>0.0625</v>
      </c>
      <c r="W14" s="51">
        <v>10045101</v>
      </c>
      <c r="X14" s="51" t="s">
        <v>1368</v>
      </c>
      <c r="Y14" s="2">
        <f t="shared" si="4"/>
        <v>0.0005</v>
      </c>
      <c r="AA14" s="51">
        <v>10045103</v>
      </c>
      <c r="AB14" s="51" t="s">
        <v>1370</v>
      </c>
      <c r="AC14" s="2">
        <f t="shared" si="5"/>
        <v>0.000625</v>
      </c>
      <c r="AE14" s="51">
        <f>AA14+1</f>
        <v>10045104</v>
      </c>
      <c r="AF14" s="51" t="s">
        <v>1370</v>
      </c>
      <c r="AG14" s="2">
        <f t="shared" si="6"/>
        <v>0.000625</v>
      </c>
      <c r="AI14" s="51">
        <f>AE14+1</f>
        <v>10045105</v>
      </c>
      <c r="AJ14" s="51" t="s">
        <v>1370</v>
      </c>
      <c r="AK14" s="2">
        <f t="shared" si="7"/>
        <v>0.000625</v>
      </c>
    </row>
    <row r="15" s="2" customFormat="1" ht="20.1" customHeight="1" spans="4:37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0.0625</v>
      </c>
      <c r="L15" s="51">
        <f t="shared" ref="L15:L17" si="8">H15+1</f>
        <v>10045204</v>
      </c>
      <c r="M15" s="51" t="s">
        <v>1376</v>
      </c>
      <c r="N15" s="2">
        <f t="shared" si="2"/>
        <v>0.0625</v>
      </c>
      <c r="P15" s="51">
        <f t="shared" ref="P15:P17" si="9">L15+1</f>
        <v>10045205</v>
      </c>
      <c r="Q15" s="51" t="s">
        <v>1376</v>
      </c>
      <c r="R15" s="2">
        <f t="shared" si="3"/>
        <v>0.0625</v>
      </c>
      <c r="W15" s="51">
        <v>10045102</v>
      </c>
      <c r="X15" s="51" t="s">
        <v>1369</v>
      </c>
      <c r="Y15" s="2">
        <f t="shared" si="4"/>
        <v>0.0005</v>
      </c>
      <c r="AA15" s="51">
        <v>10045203</v>
      </c>
      <c r="AB15" s="51" t="s">
        <v>1376</v>
      </c>
      <c r="AC15" s="2">
        <f t="shared" si="5"/>
        <v>0.000625</v>
      </c>
      <c r="AE15" s="51">
        <f t="shared" ref="AE15:AE17" si="10">AA15+1</f>
        <v>10045204</v>
      </c>
      <c r="AF15" s="51" t="s">
        <v>1376</v>
      </c>
      <c r="AG15" s="2">
        <f t="shared" si="6"/>
        <v>0.000625</v>
      </c>
      <c r="AI15" s="51">
        <f t="shared" ref="AI15:AI17" si="11">AE15+1</f>
        <v>10045205</v>
      </c>
      <c r="AJ15" s="51" t="s">
        <v>1376</v>
      </c>
      <c r="AK15" s="2">
        <f t="shared" si="7"/>
        <v>0.000625</v>
      </c>
    </row>
    <row r="16" s="2" customFormat="1" ht="20.1" customHeight="1" spans="4:37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0.0625</v>
      </c>
      <c r="L16" s="51">
        <f t="shared" si="8"/>
        <v>10045304</v>
      </c>
      <c r="M16" s="51" t="s">
        <v>1381</v>
      </c>
      <c r="N16" s="2">
        <f t="shared" si="2"/>
        <v>0.0625</v>
      </c>
      <c r="P16" s="51">
        <f t="shared" si="9"/>
        <v>10045305</v>
      </c>
      <c r="Q16" s="51" t="s">
        <v>1381</v>
      </c>
      <c r="R16" s="2">
        <f t="shared" si="3"/>
        <v>0.0625</v>
      </c>
      <c r="W16" s="51">
        <v>10045201</v>
      </c>
      <c r="X16" s="51" t="s">
        <v>1374</v>
      </c>
      <c r="Y16" s="2">
        <f t="shared" si="4"/>
        <v>0.0005</v>
      </c>
      <c r="AA16" s="51">
        <v>10045303</v>
      </c>
      <c r="AB16" s="51" t="s">
        <v>1381</v>
      </c>
      <c r="AC16" s="2">
        <f t="shared" si="5"/>
        <v>0.000625</v>
      </c>
      <c r="AE16" s="51">
        <f t="shared" si="10"/>
        <v>10045304</v>
      </c>
      <c r="AF16" s="51" t="s">
        <v>1381</v>
      </c>
      <c r="AG16" s="2">
        <f t="shared" si="6"/>
        <v>0.000625</v>
      </c>
      <c r="AI16" s="51">
        <f t="shared" si="11"/>
        <v>10045305</v>
      </c>
      <c r="AJ16" s="51" t="s">
        <v>1381</v>
      </c>
      <c r="AK16" s="2">
        <f t="shared" si="7"/>
        <v>0.000625</v>
      </c>
    </row>
    <row r="17" s="2" customFormat="1" ht="20.1" customHeight="1" spans="4:37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0.0625</v>
      </c>
      <c r="L17" s="51">
        <f t="shared" si="8"/>
        <v>10045404</v>
      </c>
      <c r="M17" s="51" t="s">
        <v>1388</v>
      </c>
      <c r="N17" s="2">
        <f t="shared" si="2"/>
        <v>0.0625</v>
      </c>
      <c r="P17" s="51">
        <f t="shared" si="9"/>
        <v>10045405</v>
      </c>
      <c r="Q17" s="51" t="s">
        <v>1388</v>
      </c>
      <c r="R17" s="2">
        <f t="shared" si="3"/>
        <v>0.0625</v>
      </c>
      <c r="W17" s="51">
        <v>10045202</v>
      </c>
      <c r="X17" s="51" t="s">
        <v>1375</v>
      </c>
      <c r="Y17" s="2">
        <f t="shared" si="4"/>
        <v>0.0005</v>
      </c>
      <c r="AA17" s="51">
        <v>10045403</v>
      </c>
      <c r="AB17" s="51" t="s">
        <v>1388</v>
      </c>
      <c r="AC17" s="2">
        <f t="shared" si="5"/>
        <v>0.000625</v>
      </c>
      <c r="AE17" s="51">
        <f t="shared" si="10"/>
        <v>10045404</v>
      </c>
      <c r="AF17" s="51" t="s">
        <v>1388</v>
      </c>
      <c r="AG17" s="2">
        <f t="shared" si="6"/>
        <v>0.000625</v>
      </c>
      <c r="AI17" s="51">
        <f t="shared" si="11"/>
        <v>10045405</v>
      </c>
      <c r="AJ17" s="51" t="s">
        <v>1388</v>
      </c>
      <c r="AK17" s="2">
        <f t="shared" si="7"/>
        <v>0.000625</v>
      </c>
    </row>
    <row r="18" s="2" customFormat="1" ht="20.1" customHeight="1" spans="4:25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0.0005</v>
      </c>
    </row>
    <row r="19" s="2" customFormat="1" ht="20.1" customHeight="1" spans="4:25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0.0005</v>
      </c>
    </row>
    <row r="20" s="2" customFormat="1" ht="20.1" customHeight="1" spans="4:25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0.0005</v>
      </c>
    </row>
    <row r="21" s="2" customFormat="1" ht="20.1" customHeight="1" spans="4:25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44">
        <v>15201002</v>
      </c>
      <c r="I28" s="44" t="s">
        <v>340</v>
      </c>
      <c r="J28" s="2">
        <f>1/26</f>
        <v>0.0384615384615385</v>
      </c>
      <c r="L28" s="44">
        <v>15301002</v>
      </c>
      <c r="M28" s="44" t="s">
        <v>400</v>
      </c>
      <c r="N28" s="2">
        <f>1/26</f>
        <v>0.0384615384615385</v>
      </c>
      <c r="P28" s="44">
        <v>15401002</v>
      </c>
      <c r="Q28" s="44" t="s">
        <v>445</v>
      </c>
      <c r="R28" s="2">
        <f>1/26</f>
        <v>0.0384615384615385</v>
      </c>
      <c r="T28" s="44">
        <v>15501002</v>
      </c>
      <c r="U28" s="44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44">
        <v>15201004</v>
      </c>
      <c r="I29" s="44" t="s">
        <v>344</v>
      </c>
      <c r="J29" s="2">
        <f t="shared" ref="J29:J53" si="13">1/26</f>
        <v>0.0384615384615385</v>
      </c>
      <c r="L29" s="44">
        <v>15301004</v>
      </c>
      <c r="M29" s="44" t="s">
        <v>402</v>
      </c>
      <c r="N29" s="2">
        <f t="shared" ref="N29:N53" si="14">1/26</f>
        <v>0.0384615384615385</v>
      </c>
      <c r="P29" s="44">
        <v>15401004</v>
      </c>
      <c r="Q29" s="44" t="s">
        <v>447</v>
      </c>
      <c r="R29" s="2">
        <f t="shared" ref="R29:R53" si="15">1/26</f>
        <v>0.0384615384615385</v>
      </c>
      <c r="T29" s="44">
        <v>15501004</v>
      </c>
      <c r="U29" s="44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44">
        <v>15201006</v>
      </c>
      <c r="I30" s="44" t="s">
        <v>347</v>
      </c>
      <c r="J30" s="2">
        <f t="shared" si="13"/>
        <v>0.0384615384615385</v>
      </c>
      <c r="L30" s="44">
        <v>15301006</v>
      </c>
      <c r="M30" s="44" t="s">
        <v>404</v>
      </c>
      <c r="N30" s="2">
        <f t="shared" si="14"/>
        <v>0.0384615384615385</v>
      </c>
      <c r="P30" s="44">
        <v>15401006</v>
      </c>
      <c r="Q30" s="44" t="s">
        <v>449</v>
      </c>
      <c r="R30" s="2">
        <f t="shared" si="15"/>
        <v>0.0384615384615385</v>
      </c>
      <c r="T30" s="44">
        <v>15501006</v>
      </c>
      <c r="U30" s="44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44">
        <v>15202002</v>
      </c>
      <c r="I31" s="44" t="s">
        <v>350</v>
      </c>
      <c r="J31" s="2">
        <f t="shared" si="13"/>
        <v>0.0384615384615385</v>
      </c>
      <c r="L31" s="44">
        <v>15302002</v>
      </c>
      <c r="M31" s="44" t="s">
        <v>406</v>
      </c>
      <c r="N31" s="2">
        <f t="shared" si="14"/>
        <v>0.0384615384615385</v>
      </c>
      <c r="P31" s="44">
        <v>15402002</v>
      </c>
      <c r="Q31" s="44" t="s">
        <v>451</v>
      </c>
      <c r="R31" s="2">
        <f t="shared" si="15"/>
        <v>0.0384615384615385</v>
      </c>
      <c r="T31" s="44">
        <v>15502002</v>
      </c>
      <c r="U31" s="44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44">
        <v>15202004</v>
      </c>
      <c r="I32" s="44" t="s">
        <v>352</v>
      </c>
      <c r="J32" s="2">
        <f t="shared" si="13"/>
        <v>0.0384615384615385</v>
      </c>
      <c r="L32" s="44">
        <v>15302004</v>
      </c>
      <c r="M32" s="44" t="s">
        <v>408</v>
      </c>
      <c r="N32" s="2">
        <f t="shared" si="14"/>
        <v>0.0384615384615385</v>
      </c>
      <c r="P32" s="44">
        <v>15402004</v>
      </c>
      <c r="Q32" s="44" t="s">
        <v>453</v>
      </c>
      <c r="R32" s="2">
        <f t="shared" si="15"/>
        <v>0.0384615384615385</v>
      </c>
      <c r="T32" s="44">
        <v>15502004</v>
      </c>
      <c r="U32" s="44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44">
        <v>15202006</v>
      </c>
      <c r="I33" s="44" t="s">
        <v>354</v>
      </c>
      <c r="J33" s="2">
        <f t="shared" si="13"/>
        <v>0.0384615384615385</v>
      </c>
      <c r="L33" s="44">
        <v>15302006</v>
      </c>
      <c r="M33" s="44" t="s">
        <v>410</v>
      </c>
      <c r="N33" s="2">
        <f t="shared" si="14"/>
        <v>0.0384615384615385</v>
      </c>
      <c r="P33" s="44">
        <v>15402006</v>
      </c>
      <c r="Q33" s="44" t="s">
        <v>455</v>
      </c>
      <c r="R33" s="2">
        <f t="shared" si="15"/>
        <v>0.0384615384615385</v>
      </c>
      <c r="T33" s="44">
        <v>15502006</v>
      </c>
      <c r="U33" s="44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44">
        <v>15203002</v>
      </c>
      <c r="I34" s="44" t="s">
        <v>357</v>
      </c>
      <c r="J34" s="2">
        <f t="shared" si="13"/>
        <v>0.0384615384615385</v>
      </c>
      <c r="L34" s="44">
        <v>15303002</v>
      </c>
      <c r="M34" s="44" t="s">
        <v>412</v>
      </c>
      <c r="N34" s="2">
        <f t="shared" si="14"/>
        <v>0.0384615384615385</v>
      </c>
      <c r="P34" s="44">
        <v>15403002</v>
      </c>
      <c r="Q34" s="44" t="s">
        <v>457</v>
      </c>
      <c r="R34" s="2">
        <f t="shared" si="15"/>
        <v>0.0384615384615385</v>
      </c>
      <c r="T34" s="44">
        <v>15503002</v>
      </c>
      <c r="U34" s="44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44">
        <v>15203004</v>
      </c>
      <c r="I35" s="44" t="s">
        <v>360</v>
      </c>
      <c r="J35" s="2">
        <f t="shared" si="13"/>
        <v>0.0384615384615385</v>
      </c>
      <c r="L35" s="44">
        <v>15303004</v>
      </c>
      <c r="M35" s="44" t="s">
        <v>414</v>
      </c>
      <c r="N35" s="2">
        <f t="shared" si="14"/>
        <v>0.0384615384615385</v>
      </c>
      <c r="P35" s="44">
        <v>15403004</v>
      </c>
      <c r="Q35" s="44" t="s">
        <v>459</v>
      </c>
      <c r="R35" s="2">
        <f t="shared" si="15"/>
        <v>0.0384615384615385</v>
      </c>
      <c r="T35" s="44">
        <v>15503004</v>
      </c>
      <c r="U35" s="44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44">
        <v>15203006</v>
      </c>
      <c r="I36" s="44" t="s">
        <v>364</v>
      </c>
      <c r="J36" s="2">
        <f t="shared" si="13"/>
        <v>0.0384615384615385</v>
      </c>
      <c r="L36" s="44">
        <v>15303006</v>
      </c>
      <c r="M36" s="44" t="s">
        <v>416</v>
      </c>
      <c r="N36" s="2">
        <f t="shared" si="14"/>
        <v>0.0384615384615385</v>
      </c>
      <c r="P36" s="44">
        <v>15403006</v>
      </c>
      <c r="Q36" s="44" t="s">
        <v>461</v>
      </c>
      <c r="R36" s="2">
        <f t="shared" si="15"/>
        <v>0.0384615384615385</v>
      </c>
      <c r="T36" s="44">
        <v>15503006</v>
      </c>
      <c r="U36" s="44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44">
        <v>15204002</v>
      </c>
      <c r="I37" s="44" t="s">
        <v>368</v>
      </c>
      <c r="J37" s="2">
        <f t="shared" si="13"/>
        <v>0.0384615384615385</v>
      </c>
      <c r="L37" s="44">
        <v>15304002</v>
      </c>
      <c r="M37" s="44" t="s">
        <v>418</v>
      </c>
      <c r="N37" s="2">
        <f t="shared" si="14"/>
        <v>0.0384615384615385</v>
      </c>
      <c r="P37" s="44">
        <v>15404002</v>
      </c>
      <c r="Q37" s="44" t="s">
        <v>463</v>
      </c>
      <c r="R37" s="2">
        <f t="shared" si="15"/>
        <v>0.0384615384615385</v>
      </c>
      <c r="T37" s="44">
        <v>15504002</v>
      </c>
      <c r="U37" s="44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44">
        <v>15204004</v>
      </c>
      <c r="I38" s="44" t="s">
        <v>372</v>
      </c>
      <c r="J38" s="2">
        <f t="shared" si="13"/>
        <v>0.0384615384615385</v>
      </c>
      <c r="L38" s="44">
        <v>15304004</v>
      </c>
      <c r="M38" s="44" t="s">
        <v>420</v>
      </c>
      <c r="N38" s="2">
        <f t="shared" si="14"/>
        <v>0.0384615384615385</v>
      </c>
      <c r="P38" s="44">
        <v>15404004</v>
      </c>
      <c r="Q38" s="44" t="s">
        <v>465</v>
      </c>
      <c r="R38" s="2">
        <f t="shared" si="15"/>
        <v>0.0384615384615385</v>
      </c>
      <c r="T38" s="44">
        <v>15504004</v>
      </c>
      <c r="U38" s="44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44">
        <v>15204006</v>
      </c>
      <c r="I39" s="44" t="s">
        <v>375</v>
      </c>
      <c r="J39" s="2">
        <f t="shared" si="13"/>
        <v>0.0384615384615385</v>
      </c>
      <c r="L39" s="44">
        <v>15304006</v>
      </c>
      <c r="M39" s="44" t="s">
        <v>422</v>
      </c>
      <c r="N39" s="2">
        <f t="shared" si="14"/>
        <v>0.0384615384615385</v>
      </c>
      <c r="P39" s="44">
        <v>15404006</v>
      </c>
      <c r="Q39" s="44" t="s">
        <v>467</v>
      </c>
      <c r="R39" s="2">
        <f t="shared" si="15"/>
        <v>0.0384615384615385</v>
      </c>
      <c r="T39" s="44">
        <v>15504006</v>
      </c>
      <c r="U39" s="44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44">
        <v>15205002</v>
      </c>
      <c r="I40" s="44" t="s">
        <v>377</v>
      </c>
      <c r="J40" s="2">
        <f t="shared" si="13"/>
        <v>0.0384615384615385</v>
      </c>
      <c r="L40" s="44">
        <v>15305002</v>
      </c>
      <c r="M40" s="44" t="s">
        <v>424</v>
      </c>
      <c r="N40" s="2">
        <f t="shared" si="14"/>
        <v>0.0384615384615385</v>
      </c>
      <c r="P40" s="44">
        <v>15405002</v>
      </c>
      <c r="Q40" s="44" t="s">
        <v>469</v>
      </c>
      <c r="R40" s="2">
        <f t="shared" si="15"/>
        <v>0.0384615384615385</v>
      </c>
      <c r="T40" s="44">
        <v>15505002</v>
      </c>
      <c r="U40" s="44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44">
        <v>15205004</v>
      </c>
      <c r="I41" s="44" t="s">
        <v>379</v>
      </c>
      <c r="J41" s="2">
        <f t="shared" si="13"/>
        <v>0.0384615384615385</v>
      </c>
      <c r="L41" s="44">
        <v>15305004</v>
      </c>
      <c r="M41" s="44" t="s">
        <v>426</v>
      </c>
      <c r="N41" s="2">
        <f t="shared" si="14"/>
        <v>0.0384615384615385</v>
      </c>
      <c r="P41" s="44">
        <v>15405004</v>
      </c>
      <c r="Q41" s="44" t="s">
        <v>471</v>
      </c>
      <c r="R41" s="2">
        <f t="shared" si="15"/>
        <v>0.0384615384615385</v>
      </c>
      <c r="T41" s="44">
        <v>15505004</v>
      </c>
      <c r="U41" s="44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44">
        <v>15205006</v>
      </c>
      <c r="I42" s="44" t="s">
        <v>381</v>
      </c>
      <c r="J42" s="2">
        <f t="shared" si="13"/>
        <v>0.0384615384615385</v>
      </c>
      <c r="L42" s="44">
        <v>15305006</v>
      </c>
      <c r="M42" s="44" t="s">
        <v>428</v>
      </c>
      <c r="N42" s="2">
        <f t="shared" si="14"/>
        <v>0.0384615384615385</v>
      </c>
      <c r="P42" s="44">
        <v>15405006</v>
      </c>
      <c r="Q42" s="44" t="s">
        <v>473</v>
      </c>
      <c r="R42" s="2">
        <f t="shared" si="15"/>
        <v>0.0384615384615385</v>
      </c>
      <c r="T42" s="44">
        <v>15505006</v>
      </c>
      <c r="U42" s="44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44">
        <v>15206002</v>
      </c>
      <c r="I43" s="44" t="s">
        <v>383</v>
      </c>
      <c r="J43" s="2">
        <f t="shared" si="13"/>
        <v>0.0384615384615385</v>
      </c>
      <c r="L43" s="44">
        <v>15306002</v>
      </c>
      <c r="M43" s="44" t="s">
        <v>429</v>
      </c>
      <c r="N43" s="2">
        <f t="shared" si="14"/>
        <v>0.0384615384615385</v>
      </c>
      <c r="P43" s="44">
        <v>15406002</v>
      </c>
      <c r="Q43" s="44" t="s">
        <v>475</v>
      </c>
      <c r="R43" s="2">
        <f t="shared" si="15"/>
        <v>0.0384615384615385</v>
      </c>
      <c r="T43" s="44">
        <v>15506002</v>
      </c>
      <c r="U43" s="44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44">
        <v>15207002</v>
      </c>
      <c r="I44" s="44" t="s">
        <v>385</v>
      </c>
      <c r="J44" s="2">
        <f t="shared" si="13"/>
        <v>0.0384615384615385</v>
      </c>
      <c r="L44" s="44">
        <v>15307002</v>
      </c>
      <c r="M44" s="44" t="s">
        <v>431</v>
      </c>
      <c r="N44" s="2">
        <f t="shared" si="14"/>
        <v>0.0384615384615385</v>
      </c>
      <c r="P44" s="44">
        <v>15407002</v>
      </c>
      <c r="Q44" s="44" t="s">
        <v>477</v>
      </c>
      <c r="R44" s="2">
        <f t="shared" si="15"/>
        <v>0.0384615384615385</v>
      </c>
      <c r="T44" s="44">
        <v>15507002</v>
      </c>
      <c r="U44" s="44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44">
        <v>15208002</v>
      </c>
      <c r="I45" s="44" t="s">
        <v>386</v>
      </c>
      <c r="J45" s="2">
        <f t="shared" si="13"/>
        <v>0.0384615384615385</v>
      </c>
      <c r="L45" s="44">
        <v>15308002</v>
      </c>
      <c r="M45" s="44" t="s">
        <v>432</v>
      </c>
      <c r="N45" s="2">
        <f t="shared" si="14"/>
        <v>0.0384615384615385</v>
      </c>
      <c r="P45" s="44">
        <v>15408002</v>
      </c>
      <c r="Q45" s="44" t="s">
        <v>478</v>
      </c>
      <c r="R45" s="2">
        <f t="shared" si="15"/>
        <v>0.0384615384615385</v>
      </c>
      <c r="T45" s="44">
        <v>15508002</v>
      </c>
      <c r="U45" s="44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44">
        <v>15209002</v>
      </c>
      <c r="I46" s="44" t="s">
        <v>388</v>
      </c>
      <c r="J46" s="2">
        <f t="shared" si="13"/>
        <v>0.0384615384615385</v>
      </c>
      <c r="L46" s="44">
        <v>15309002</v>
      </c>
      <c r="M46" s="44" t="s">
        <v>433</v>
      </c>
      <c r="N46" s="2">
        <f t="shared" si="14"/>
        <v>0.0384615384615385</v>
      </c>
      <c r="P46" s="44">
        <v>15409002</v>
      </c>
      <c r="Q46" s="44" t="s">
        <v>480</v>
      </c>
      <c r="R46" s="2">
        <f t="shared" si="15"/>
        <v>0.0384615384615385</v>
      </c>
      <c r="T46" s="44">
        <v>15509002</v>
      </c>
      <c r="U46" s="44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44">
        <v>15210002</v>
      </c>
      <c r="I47" s="44" t="s">
        <v>390</v>
      </c>
      <c r="J47" s="2">
        <f t="shared" si="13"/>
        <v>0.0384615384615385</v>
      </c>
      <c r="L47" s="44">
        <v>15310002</v>
      </c>
      <c r="M47" s="44" t="s">
        <v>435</v>
      </c>
      <c r="N47" s="2">
        <f t="shared" si="14"/>
        <v>0.0384615384615385</v>
      </c>
      <c r="P47" s="44">
        <v>15410002</v>
      </c>
      <c r="Q47" s="44" t="s">
        <v>482</v>
      </c>
      <c r="R47" s="2">
        <f t="shared" si="15"/>
        <v>0.0384615384615385</v>
      </c>
      <c r="T47" s="44">
        <v>15510002</v>
      </c>
      <c r="U47" s="44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44">
        <v>15210004</v>
      </c>
      <c r="I48" s="44" t="s">
        <v>392</v>
      </c>
      <c r="J48" s="2">
        <f t="shared" si="13"/>
        <v>0.0384615384615385</v>
      </c>
      <c r="L48" s="44">
        <v>15310004</v>
      </c>
      <c r="M48" s="44" t="s">
        <v>437</v>
      </c>
      <c r="N48" s="2">
        <f t="shared" si="14"/>
        <v>0.0384615384615385</v>
      </c>
      <c r="P48" s="44">
        <v>15410004</v>
      </c>
      <c r="Q48" s="44" t="s">
        <v>1397</v>
      </c>
      <c r="R48" s="2">
        <f t="shared" si="15"/>
        <v>0.0384615384615385</v>
      </c>
      <c r="T48" s="44">
        <v>15510004</v>
      </c>
      <c r="U48" s="44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24">
        <v>15210102</v>
      </c>
      <c r="I49" s="24" t="s">
        <v>1383</v>
      </c>
      <c r="J49" s="2">
        <f t="shared" si="13"/>
        <v>0.0384615384615385</v>
      </c>
      <c r="L49" s="24">
        <v>15310102</v>
      </c>
      <c r="M49" s="24" t="s">
        <v>1391</v>
      </c>
      <c r="N49" s="2">
        <f t="shared" si="14"/>
        <v>0.0384615384615385</v>
      </c>
      <c r="P49" s="44">
        <v>15410102</v>
      </c>
      <c r="Q49" s="44" t="s">
        <v>1398</v>
      </c>
      <c r="R49" s="2">
        <f t="shared" si="15"/>
        <v>0.0384615384615385</v>
      </c>
      <c r="T49" s="24">
        <v>15510102</v>
      </c>
      <c r="U49" s="24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24">
        <v>15210104</v>
      </c>
      <c r="I50" s="24" t="s">
        <v>1385</v>
      </c>
      <c r="J50" s="2">
        <f t="shared" si="13"/>
        <v>0.0384615384615385</v>
      </c>
      <c r="L50" s="24">
        <v>15310104</v>
      </c>
      <c r="M50" s="24" t="s">
        <v>1392</v>
      </c>
      <c r="N50" s="2">
        <f t="shared" si="14"/>
        <v>0.0384615384615385</v>
      </c>
      <c r="P50" s="44">
        <v>15410104</v>
      </c>
      <c r="Q50" s="44" t="s">
        <v>1398</v>
      </c>
      <c r="R50" s="2">
        <f t="shared" si="15"/>
        <v>0.0384615384615385</v>
      </c>
      <c r="T50" s="24">
        <v>15510104</v>
      </c>
      <c r="U50" s="24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44">
        <v>15211002</v>
      </c>
      <c r="I51" s="44" t="s">
        <v>394</v>
      </c>
      <c r="J51" s="2">
        <f t="shared" si="13"/>
        <v>0.0384615384615385</v>
      </c>
      <c r="L51" s="44">
        <v>15311002</v>
      </c>
      <c r="M51" s="44" t="s">
        <v>439</v>
      </c>
      <c r="N51" s="2">
        <f t="shared" si="14"/>
        <v>0.0384615384615385</v>
      </c>
      <c r="P51" s="44">
        <v>15411002</v>
      </c>
      <c r="Q51" s="44" t="s">
        <v>485</v>
      </c>
      <c r="R51" s="2">
        <f t="shared" si="15"/>
        <v>0.0384615384615385</v>
      </c>
      <c r="T51" s="44">
        <v>15511002</v>
      </c>
      <c r="U51" s="44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44">
        <v>15211004</v>
      </c>
      <c r="I52" s="44" t="s">
        <v>396</v>
      </c>
      <c r="J52" s="2">
        <f t="shared" si="13"/>
        <v>0.0384615384615385</v>
      </c>
      <c r="L52" s="44">
        <v>15311004</v>
      </c>
      <c r="M52" s="44" t="s">
        <v>441</v>
      </c>
      <c r="N52" s="2">
        <f t="shared" si="14"/>
        <v>0.0384615384615385</v>
      </c>
      <c r="P52" s="44">
        <v>15411004</v>
      </c>
      <c r="Q52" s="44" t="s">
        <v>487</v>
      </c>
      <c r="R52" s="2">
        <f t="shared" si="15"/>
        <v>0.0384615384615385</v>
      </c>
      <c r="T52" s="44">
        <v>15511004</v>
      </c>
      <c r="U52" s="44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44">
        <v>15211006</v>
      </c>
      <c r="I53" s="44" t="s">
        <v>398</v>
      </c>
      <c r="J53" s="2">
        <f t="shared" si="13"/>
        <v>0.0384615384615385</v>
      </c>
      <c r="L53" s="44">
        <v>15311006</v>
      </c>
      <c r="M53" s="44" t="s">
        <v>443</v>
      </c>
      <c r="N53" s="2">
        <f t="shared" si="14"/>
        <v>0.0384615384615385</v>
      </c>
      <c r="P53" s="44">
        <v>15411006</v>
      </c>
      <c r="Q53" s="44" t="s">
        <v>489</v>
      </c>
      <c r="R53" s="2">
        <f t="shared" si="15"/>
        <v>0.0384615384615385</v>
      </c>
      <c r="T53" s="44">
        <v>15511006</v>
      </c>
      <c r="U53" s="44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0"/>
    <col min="2" max="2" width="12" customWidth="1"/>
    <col min="3" max="3" width="14.875" customWidth="1"/>
    <col min="8" max="8" width="13" customWidth="1"/>
  </cols>
  <sheetData>
    <row r="1" s="118" customFormat="1" ht="24.95" customHeight="1" spans="1:3">
      <c r="A1" s="119" t="s">
        <v>0</v>
      </c>
      <c r="B1" s="119" t="s">
        <v>37</v>
      </c>
      <c r="C1" s="119" t="s">
        <v>38</v>
      </c>
    </row>
    <row r="2" ht="20.1" customHeight="1" spans="1:18">
      <c r="A2" s="120">
        <v>1</v>
      </c>
      <c r="B2" s="121">
        <v>5</v>
      </c>
      <c r="C2" s="121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ht="20.1" customHeight="1" spans="1:3">
      <c r="A3" s="120">
        <v>2</v>
      </c>
      <c r="B3" s="121">
        <v>5</v>
      </c>
      <c r="C3" s="121">
        <f>经济总表!F3*B3</f>
        <v>65</v>
      </c>
    </row>
    <row r="4" ht="20.1" customHeight="1" spans="1:3">
      <c r="A4" s="120">
        <v>3</v>
      </c>
      <c r="B4" s="121">
        <v>5</v>
      </c>
      <c r="C4" s="121">
        <f>经济总表!F4*B4</f>
        <v>80</v>
      </c>
    </row>
    <row r="5" ht="20.1" customHeight="1" spans="1:3">
      <c r="A5" s="120">
        <v>4</v>
      </c>
      <c r="B5" s="121">
        <v>10</v>
      </c>
      <c r="C5" s="121">
        <f>经济总表!F5*B5</f>
        <v>190</v>
      </c>
    </row>
    <row r="6" ht="20.1" customHeight="1" spans="1:3">
      <c r="A6" s="120">
        <v>5</v>
      </c>
      <c r="B6" s="121">
        <v>10</v>
      </c>
      <c r="C6" s="121">
        <f>经济总表!F6*B6</f>
        <v>220</v>
      </c>
    </row>
    <row r="7" ht="20.1" customHeight="1" spans="1:3">
      <c r="A7" s="120">
        <v>6</v>
      </c>
      <c r="B7" s="121">
        <v>10</v>
      </c>
      <c r="C7" s="121">
        <f>经济总表!F7*B7</f>
        <v>250</v>
      </c>
    </row>
    <row r="8" ht="20.1" customHeight="1" spans="1:3">
      <c r="A8" s="120">
        <v>7</v>
      </c>
      <c r="B8" s="121">
        <v>15</v>
      </c>
      <c r="C8" s="121">
        <f>经济总表!F8*B8</f>
        <v>420</v>
      </c>
    </row>
    <row r="9" ht="20.1" customHeight="1" spans="1:3">
      <c r="A9" s="120">
        <v>8</v>
      </c>
      <c r="B9" s="121">
        <v>15</v>
      </c>
      <c r="C9" s="121">
        <f>经济总表!F9*B9</f>
        <v>465</v>
      </c>
    </row>
    <row r="10" ht="20.1" customHeight="1" spans="1:3">
      <c r="A10" s="120">
        <v>9</v>
      </c>
      <c r="B10" s="121">
        <v>15</v>
      </c>
      <c r="C10" s="121">
        <f>经济总表!F10*B10</f>
        <v>510</v>
      </c>
    </row>
    <row r="11" ht="20.1" customHeight="1" spans="1:3">
      <c r="A11" s="120">
        <v>10</v>
      </c>
      <c r="B11" s="121">
        <v>20</v>
      </c>
      <c r="C11" s="121">
        <f>经济总表!F11*B11</f>
        <v>740</v>
      </c>
    </row>
    <row r="12" ht="20.1" customHeight="1" spans="1:3">
      <c r="A12" s="120">
        <v>11</v>
      </c>
      <c r="B12" s="121">
        <v>20</v>
      </c>
      <c r="C12" s="121">
        <f>经济总表!F12*B12</f>
        <v>800</v>
      </c>
    </row>
    <row r="13" ht="20.1" customHeight="1" spans="1:3">
      <c r="A13" s="120">
        <v>12</v>
      </c>
      <c r="B13" s="121">
        <v>20</v>
      </c>
      <c r="C13" s="121">
        <f>经济总表!F13*B13</f>
        <v>860</v>
      </c>
    </row>
    <row r="14" ht="20.1" customHeight="1" spans="1:3">
      <c r="A14" s="120">
        <v>13</v>
      </c>
      <c r="B14" s="121">
        <v>20</v>
      </c>
      <c r="C14" s="121">
        <f>经济总表!F14*B14</f>
        <v>920</v>
      </c>
    </row>
    <row r="15" ht="20.1" customHeight="1" spans="1:3">
      <c r="A15" s="120">
        <v>14</v>
      </c>
      <c r="B15" s="121">
        <v>20</v>
      </c>
      <c r="C15" s="121">
        <f>经济总表!F15*B15</f>
        <v>980</v>
      </c>
    </row>
    <row r="16" ht="20.1" customHeight="1" spans="1:3">
      <c r="A16" s="120">
        <v>15</v>
      </c>
      <c r="B16" s="121">
        <v>20</v>
      </c>
      <c r="C16" s="121">
        <f>经济总表!F16*B16</f>
        <v>1040</v>
      </c>
    </row>
    <row r="17" ht="20.1" customHeight="1" spans="1:3">
      <c r="A17" s="120">
        <v>16</v>
      </c>
      <c r="B17" s="121">
        <v>20</v>
      </c>
      <c r="C17" s="121">
        <f>经济总表!F17*B17</f>
        <v>1100</v>
      </c>
    </row>
    <row r="18" ht="20.1" customHeight="1" spans="1:3">
      <c r="A18" s="120">
        <v>17</v>
      </c>
      <c r="B18" s="121">
        <v>20</v>
      </c>
      <c r="C18" s="121">
        <f>经济总表!F18*B18</f>
        <v>1160</v>
      </c>
    </row>
    <row r="19" ht="20.1" customHeight="1" spans="1:3">
      <c r="A19" s="120">
        <v>18</v>
      </c>
      <c r="B19" s="121">
        <v>20</v>
      </c>
      <c r="C19" s="121">
        <f>经济总表!F19*B19</f>
        <v>1220</v>
      </c>
    </row>
    <row r="20" ht="20.1" customHeight="1" spans="1:3">
      <c r="A20" s="120">
        <v>19</v>
      </c>
      <c r="B20" s="121">
        <v>20</v>
      </c>
      <c r="C20" s="121">
        <f>经济总表!F20*B20</f>
        <v>1280</v>
      </c>
    </row>
    <row r="21" ht="20.1" customHeight="1" spans="1:3">
      <c r="A21" s="120">
        <v>20</v>
      </c>
      <c r="B21" s="121">
        <v>20</v>
      </c>
      <c r="C21" s="121">
        <f>经济总表!F21*B21</f>
        <v>1340</v>
      </c>
    </row>
    <row r="22" ht="20.1" customHeight="1" spans="1:3">
      <c r="A22" s="120">
        <v>21</v>
      </c>
      <c r="B22" s="121">
        <v>20</v>
      </c>
      <c r="C22" s="121">
        <f>经济总表!F22*B22</f>
        <v>1400</v>
      </c>
    </row>
    <row r="23" ht="20.1" customHeight="1" spans="1:3">
      <c r="A23" s="120">
        <v>22</v>
      </c>
      <c r="B23" s="121">
        <v>20</v>
      </c>
      <c r="C23" s="121">
        <f>经济总表!F23*B23</f>
        <v>1460</v>
      </c>
    </row>
    <row r="24" ht="20.1" customHeight="1" spans="1:3">
      <c r="A24" s="120">
        <v>23</v>
      </c>
      <c r="B24" s="121">
        <v>20</v>
      </c>
      <c r="C24" s="121">
        <f>经济总表!F24*B24</f>
        <v>1520</v>
      </c>
    </row>
    <row r="25" ht="20.1" customHeight="1" spans="1:3">
      <c r="A25" s="120">
        <v>24</v>
      </c>
      <c r="B25" s="121">
        <v>20</v>
      </c>
      <c r="C25" s="121">
        <f>经济总表!F25*B25</f>
        <v>1580</v>
      </c>
    </row>
    <row r="26" ht="20.1" customHeight="1" spans="1:3">
      <c r="A26" s="120">
        <v>25</v>
      </c>
      <c r="B26" s="121">
        <v>20</v>
      </c>
      <c r="C26" s="121">
        <f>经济总表!F26*B26</f>
        <v>1640</v>
      </c>
    </row>
    <row r="27" ht="20.1" customHeight="1" spans="1:3">
      <c r="A27" s="120">
        <v>26</v>
      </c>
      <c r="B27" s="121">
        <v>20</v>
      </c>
      <c r="C27" s="121">
        <f>经济总表!F27*B27</f>
        <v>1700</v>
      </c>
    </row>
    <row r="28" ht="20.1" customHeight="1" spans="1:3">
      <c r="A28" s="120">
        <v>27</v>
      </c>
      <c r="B28" s="121">
        <v>20</v>
      </c>
      <c r="C28" s="121">
        <f>经济总表!F28*B28</f>
        <v>1760</v>
      </c>
    </row>
    <row r="29" ht="20.1" customHeight="1" spans="1:3">
      <c r="A29" s="120">
        <v>28</v>
      </c>
      <c r="B29" s="121">
        <v>20</v>
      </c>
      <c r="C29" s="121">
        <f>经济总表!F29*B29</f>
        <v>1820</v>
      </c>
    </row>
    <row r="30" ht="20.1" customHeight="1" spans="1:3">
      <c r="A30" s="120">
        <v>29</v>
      </c>
      <c r="B30" s="121">
        <v>20</v>
      </c>
      <c r="C30" s="121">
        <f>经济总表!F30*B30</f>
        <v>1880</v>
      </c>
    </row>
    <row r="31" ht="20.1" customHeight="1" spans="1:3">
      <c r="A31" s="120">
        <v>30</v>
      </c>
      <c r="B31" s="121">
        <v>20</v>
      </c>
      <c r="C31" s="121">
        <f>经济总表!F31*B31</f>
        <v>1940</v>
      </c>
    </row>
    <row r="32" ht="20.1" customHeight="1" spans="1:3">
      <c r="A32" s="120">
        <v>31</v>
      </c>
      <c r="B32" s="121">
        <v>20</v>
      </c>
      <c r="C32" s="121">
        <f>经济总表!F32*B32</f>
        <v>2000</v>
      </c>
    </row>
    <row r="33" ht="20.1" customHeight="1" spans="1:3">
      <c r="A33" s="120">
        <v>32</v>
      </c>
      <c r="B33" s="121">
        <v>20</v>
      </c>
      <c r="C33" s="121">
        <f>经济总表!F33*B33</f>
        <v>2060</v>
      </c>
    </row>
    <row r="34" ht="20.1" customHeight="1" spans="1:3">
      <c r="A34" s="120">
        <v>33</v>
      </c>
      <c r="B34" s="121">
        <v>20</v>
      </c>
      <c r="C34" s="121">
        <f>经济总表!F34*B34</f>
        <v>2120</v>
      </c>
    </row>
    <row r="35" ht="20.1" customHeight="1" spans="1:3">
      <c r="A35" s="120">
        <v>34</v>
      </c>
      <c r="B35" s="121">
        <v>20</v>
      </c>
      <c r="C35" s="121">
        <f>经济总表!F35*B35</f>
        <v>2180</v>
      </c>
    </row>
    <row r="36" ht="20.1" customHeight="1" spans="1:3">
      <c r="A36" s="120">
        <v>35</v>
      </c>
      <c r="B36" s="121">
        <v>20</v>
      </c>
      <c r="C36" s="121">
        <f>经济总表!F36*B36</f>
        <v>2240</v>
      </c>
    </row>
    <row r="37" ht="20.1" customHeight="1" spans="1:3">
      <c r="A37" s="120">
        <v>36</v>
      </c>
      <c r="B37" s="121">
        <v>20</v>
      </c>
      <c r="C37" s="121">
        <f>经济总表!F37*B37</f>
        <v>2300</v>
      </c>
    </row>
    <row r="38" ht="20.1" customHeight="1" spans="1:3">
      <c r="A38" s="120">
        <v>37</v>
      </c>
      <c r="B38" s="121">
        <v>20</v>
      </c>
      <c r="C38" s="121">
        <f>经济总表!F38*B38</f>
        <v>2360</v>
      </c>
    </row>
    <row r="39" ht="20.1" customHeight="1" spans="1:3">
      <c r="A39" s="120">
        <v>38</v>
      </c>
      <c r="B39" s="121">
        <v>20</v>
      </c>
      <c r="C39" s="121">
        <f>经济总表!F39*B39</f>
        <v>2420</v>
      </c>
    </row>
    <row r="40" ht="20.1" customHeight="1" spans="1:3">
      <c r="A40" s="120">
        <v>39</v>
      </c>
      <c r="B40" s="121">
        <v>20</v>
      </c>
      <c r="C40" s="121">
        <f>经济总表!F40*B40</f>
        <v>2480</v>
      </c>
    </row>
    <row r="41" ht="20.1" customHeight="1" spans="1:3">
      <c r="A41" s="120">
        <v>40</v>
      </c>
      <c r="B41" s="121">
        <v>20</v>
      </c>
      <c r="C41" s="121">
        <f>经济总表!F41*B41</f>
        <v>2540</v>
      </c>
    </row>
    <row r="42" ht="20.1" customHeight="1" spans="1:3">
      <c r="A42" s="120">
        <v>41</v>
      </c>
      <c r="B42" s="121">
        <v>20</v>
      </c>
      <c r="C42" s="121">
        <f>经济总表!F42*B42</f>
        <v>2600</v>
      </c>
    </row>
    <row r="43" ht="20.1" customHeight="1" spans="1:3">
      <c r="A43" s="120">
        <v>42</v>
      </c>
      <c r="B43" s="121">
        <v>20</v>
      </c>
      <c r="C43" s="121">
        <f>经济总表!F43*B43</f>
        <v>2660</v>
      </c>
    </row>
    <row r="44" ht="20.1" customHeight="1" spans="1:3">
      <c r="A44" s="120">
        <v>43</v>
      </c>
      <c r="B44" s="121">
        <v>20</v>
      </c>
      <c r="C44" s="121">
        <f>经济总表!F44*B44</f>
        <v>2720</v>
      </c>
    </row>
    <row r="45" ht="20.1" customHeight="1" spans="1:3">
      <c r="A45" s="120">
        <v>44</v>
      </c>
      <c r="B45" s="121">
        <v>20</v>
      </c>
      <c r="C45" s="121">
        <f>经济总表!F45*B45</f>
        <v>2780</v>
      </c>
    </row>
    <row r="46" ht="20.1" customHeight="1" spans="1:3">
      <c r="A46" s="120">
        <v>45</v>
      </c>
      <c r="B46" s="121">
        <v>20</v>
      </c>
      <c r="C46" s="121">
        <f>经济总表!F46*B46</f>
        <v>2840</v>
      </c>
    </row>
    <row r="47" ht="20.1" customHeight="1" spans="1:3">
      <c r="A47" s="120">
        <v>46</v>
      </c>
      <c r="B47" s="121">
        <v>20</v>
      </c>
      <c r="C47" s="121">
        <f>经济总表!F47*B47</f>
        <v>2900</v>
      </c>
    </row>
    <row r="48" ht="20.1" customHeight="1" spans="1:3">
      <c r="A48" s="120">
        <v>47</v>
      </c>
      <c r="B48" s="121">
        <v>20</v>
      </c>
      <c r="C48" s="121">
        <f>经济总表!F48*B48</f>
        <v>2960</v>
      </c>
    </row>
    <row r="49" ht="20.1" customHeight="1" spans="1:3">
      <c r="A49" s="120">
        <v>48</v>
      </c>
      <c r="B49" s="121">
        <v>20</v>
      </c>
      <c r="C49" s="121">
        <f>经济总表!F49*B49</f>
        <v>3020</v>
      </c>
    </row>
    <row r="50" ht="20.1" customHeight="1" spans="1:3">
      <c r="A50" s="120">
        <v>49</v>
      </c>
      <c r="B50" s="121">
        <v>20</v>
      </c>
      <c r="C50" s="121">
        <f>经济总表!F50*B50</f>
        <v>3080</v>
      </c>
    </row>
    <row r="51" ht="20.1" customHeight="1" spans="1:3">
      <c r="A51" s="120">
        <v>50</v>
      </c>
      <c r="B51" s="121">
        <v>20</v>
      </c>
      <c r="C51" s="121">
        <f>经济总表!F51*B51</f>
        <v>3140</v>
      </c>
    </row>
    <row r="52" ht="20.1" customHeight="1" spans="1:3">
      <c r="A52" s="120">
        <v>51</v>
      </c>
      <c r="B52" s="121">
        <v>20</v>
      </c>
      <c r="C52" s="121">
        <f>经济总表!F52*B52</f>
        <v>3200</v>
      </c>
    </row>
    <row r="53" ht="20.1" customHeight="1" spans="1:3">
      <c r="A53" s="120">
        <v>52</v>
      </c>
      <c r="B53" s="121">
        <v>20</v>
      </c>
      <c r="C53" s="121">
        <f>经济总表!F53*B53</f>
        <v>3260</v>
      </c>
    </row>
    <row r="54" ht="20.1" customHeight="1" spans="1:3">
      <c r="A54" s="120">
        <v>53</v>
      </c>
      <c r="B54" s="121">
        <v>20</v>
      </c>
      <c r="C54" s="121">
        <f>经济总表!F54*B54</f>
        <v>3320</v>
      </c>
    </row>
    <row r="55" ht="20.1" customHeight="1" spans="1:3">
      <c r="A55" s="120">
        <v>54</v>
      </c>
      <c r="B55" s="121">
        <v>20</v>
      </c>
      <c r="C55" s="121">
        <f>经济总表!F55*B55</f>
        <v>3380</v>
      </c>
    </row>
    <row r="56" ht="20.1" customHeight="1" spans="1:3">
      <c r="A56" s="120">
        <v>55</v>
      </c>
      <c r="B56" s="121">
        <v>20</v>
      </c>
      <c r="C56" s="121">
        <f>经济总表!F56*B56</f>
        <v>3440</v>
      </c>
    </row>
    <row r="57" ht="20.1" customHeight="1" spans="1:3">
      <c r="A57" s="120">
        <v>56</v>
      </c>
      <c r="B57" s="121">
        <v>20</v>
      </c>
      <c r="C57" s="121">
        <f>经济总表!F57*B57</f>
        <v>3500</v>
      </c>
    </row>
    <row r="58" ht="20.1" customHeight="1" spans="1:3">
      <c r="A58" s="120">
        <v>57</v>
      </c>
      <c r="B58" s="121">
        <v>20</v>
      </c>
      <c r="C58" s="121">
        <f>经济总表!F58*B58</f>
        <v>3560</v>
      </c>
    </row>
    <row r="59" ht="20.1" customHeight="1" spans="1:3">
      <c r="A59" s="120">
        <v>58</v>
      </c>
      <c r="B59" s="121">
        <v>20</v>
      </c>
      <c r="C59" s="121">
        <f>经济总表!F59*B59</f>
        <v>3620</v>
      </c>
    </row>
    <row r="60" ht="20.1" customHeight="1" spans="1:3">
      <c r="A60" s="120">
        <v>59</v>
      </c>
      <c r="B60" s="121">
        <v>20</v>
      </c>
      <c r="C60" s="121">
        <f>经济总表!F60*B60</f>
        <v>3680</v>
      </c>
    </row>
    <row r="61" ht="20.1" customHeight="1" spans="1:3">
      <c r="A61" s="120">
        <v>60</v>
      </c>
      <c r="B61" s="121">
        <v>20</v>
      </c>
      <c r="C61" s="121">
        <f>经济总表!F61*B61</f>
        <v>3740</v>
      </c>
    </row>
    <row r="62" ht="20.1" customHeight="1" spans="1:3">
      <c r="A62" s="120">
        <v>61</v>
      </c>
      <c r="B62" s="121">
        <v>20</v>
      </c>
      <c r="C62" s="121">
        <f>经济总表!F62*B62</f>
        <v>3800</v>
      </c>
    </row>
    <row r="63" ht="20.1" customHeight="1" spans="1:3">
      <c r="A63" s="120">
        <v>62</v>
      </c>
      <c r="B63" s="121">
        <v>20</v>
      </c>
      <c r="C63" s="121">
        <f>经济总表!F63*B63</f>
        <v>3860</v>
      </c>
    </row>
    <row r="64" ht="20.1" customHeight="1" spans="1:3">
      <c r="A64" s="120">
        <v>63</v>
      </c>
      <c r="B64" s="121">
        <v>20</v>
      </c>
      <c r="C64" s="121">
        <f>经济总表!F64*B64</f>
        <v>3920</v>
      </c>
    </row>
    <row r="65" ht="20.1" customHeight="1" spans="1:3">
      <c r="A65" s="120">
        <v>64</v>
      </c>
      <c r="B65" s="121">
        <v>20</v>
      </c>
      <c r="C65" s="121">
        <f>经济总表!F65*B65</f>
        <v>3980</v>
      </c>
    </row>
    <row r="66" ht="20.1" customHeight="1" spans="1:3">
      <c r="A66" s="120">
        <v>65</v>
      </c>
      <c r="B66" s="121">
        <v>20</v>
      </c>
      <c r="C66" s="121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21">
        <v>10010011</v>
      </c>
      <c r="D3" s="22" t="s">
        <v>1442</v>
      </c>
      <c r="E3" s="2">
        <v>20</v>
      </c>
      <c r="F3" s="2" t="str">
        <f>C3&amp;","&amp;E3</f>
        <v>10010011,20</v>
      </c>
      <c r="H3" s="21">
        <v>10010087</v>
      </c>
      <c r="I3" s="24" t="s">
        <v>851</v>
      </c>
      <c r="J3" s="2">
        <v>1</v>
      </c>
      <c r="K3" s="2" t="str">
        <f>H3&amp;","&amp;J3</f>
        <v>10010087,1</v>
      </c>
      <c r="M3" s="21">
        <v>10010042</v>
      </c>
      <c r="N3" s="23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21">
        <v>10010042</v>
      </c>
      <c r="D4" s="23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1">
        <v>10000121</v>
      </c>
      <c r="N4" s="22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1">
        <v>10010087</v>
      </c>
      <c r="N5" s="24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21">
        <v>10010091</v>
      </c>
      <c r="D6" s="24" t="s">
        <v>665</v>
      </c>
      <c r="E6" s="2">
        <v>1</v>
      </c>
      <c r="F6" s="2" t="str">
        <f t="shared" si="1"/>
        <v>10010091,1</v>
      </c>
      <c r="H6" s="21">
        <v>10010041</v>
      </c>
      <c r="I6" s="22" t="s">
        <v>805</v>
      </c>
      <c r="J6" s="2">
        <v>5</v>
      </c>
      <c r="K6" s="2" t="str">
        <f t="shared" si="2"/>
        <v>10010041,5</v>
      </c>
      <c r="M6" s="21">
        <v>10000101</v>
      </c>
      <c r="N6" s="22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1">
        <v>10000121</v>
      </c>
      <c r="N7" s="22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1">
        <v>10000121</v>
      </c>
      <c r="I8" s="22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21">
        <v>10000132</v>
      </c>
      <c r="D9" s="22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1">
        <v>10010087</v>
      </c>
      <c r="N9" s="24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21">
        <v>10010083</v>
      </c>
      <c r="D10" s="27" t="s">
        <v>804</v>
      </c>
      <c r="E10" s="2">
        <v>5</v>
      </c>
      <c r="F10" s="2" t="str">
        <f t="shared" si="1"/>
        <v>10010083,5</v>
      </c>
      <c r="H10" s="21">
        <v>10010041</v>
      </c>
      <c r="I10" s="22" t="s">
        <v>805</v>
      </c>
      <c r="J10" s="2">
        <v>5</v>
      </c>
      <c r="K10" s="2" t="str">
        <f t="shared" si="2"/>
        <v>10010041,5</v>
      </c>
      <c r="M10" s="21">
        <v>10000132</v>
      </c>
      <c r="N10" s="22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1">
        <v>10000132</v>
      </c>
      <c r="I11" s="22" t="s">
        <v>114</v>
      </c>
      <c r="J11" s="2">
        <v>20</v>
      </c>
      <c r="K11" s="2" t="str">
        <f t="shared" si="2"/>
        <v>10000132,20</v>
      </c>
      <c r="M11" s="21">
        <v>10000122</v>
      </c>
      <c r="N11" s="22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25">
        <v>10010098</v>
      </c>
      <c r="D12" s="26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1">
        <v>10010083</v>
      </c>
      <c r="N12" s="27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1">
        <v>10000122</v>
      </c>
      <c r="I13" s="22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21">
        <v>10000132</v>
      </c>
      <c r="D14" s="22" t="s">
        <v>114</v>
      </c>
      <c r="E14" s="2">
        <v>10</v>
      </c>
      <c r="F14" s="2" t="str">
        <f t="shared" si="1"/>
        <v>10000132,10</v>
      </c>
      <c r="H14" s="21">
        <v>10010087</v>
      </c>
      <c r="I14" s="24" t="s">
        <v>851</v>
      </c>
      <c r="J14" s="2">
        <v>1</v>
      </c>
      <c r="K14" s="2" t="str">
        <f t="shared" si="2"/>
        <v>10010087,1</v>
      </c>
      <c r="M14" s="21">
        <v>10010085</v>
      </c>
      <c r="N14" s="27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0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1">
        <v>10000132</v>
      </c>
      <c r="I15" s="22" t="s">
        <v>114</v>
      </c>
      <c r="J15" s="2">
        <v>20</v>
      </c>
      <c r="K15" s="2" t="str">
        <f t="shared" si="2"/>
        <v>10000132,20</v>
      </c>
      <c r="M15" s="21">
        <v>10010026</v>
      </c>
      <c r="N15" s="22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1">
        <v>10000123</v>
      </c>
      <c r="N16" s="22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25">
        <v>10010098</v>
      </c>
      <c r="D17" s="26" t="s">
        <v>1311</v>
      </c>
      <c r="E17" s="2">
        <v>3</v>
      </c>
      <c r="F17" s="2" t="str">
        <f t="shared" si="1"/>
        <v>10010098,3</v>
      </c>
      <c r="H17" s="21">
        <v>10000102</v>
      </c>
      <c r="I17" s="22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1">
        <v>10000123</v>
      </c>
      <c r="I18" s="22" t="s">
        <v>857</v>
      </c>
      <c r="J18" s="2">
        <v>1</v>
      </c>
      <c r="K18" s="2" t="str">
        <f t="shared" si="2"/>
        <v>10000123,1</v>
      </c>
      <c r="M18" s="21">
        <v>10000132</v>
      </c>
      <c r="N18" s="22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1">
        <v>10010085</v>
      </c>
      <c r="I19" s="27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21">
        <v>10000102</v>
      </c>
      <c r="D20" s="22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1">
        <v>10010083</v>
      </c>
      <c r="N20" s="27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1">
        <v>10000132</v>
      </c>
      <c r="I21" s="22" t="s">
        <v>114</v>
      </c>
      <c r="J21" s="2">
        <v>20</v>
      </c>
      <c r="K21" s="2" t="str">
        <f t="shared" si="2"/>
        <v>10000132,20</v>
      </c>
      <c r="M21" s="21">
        <v>10000124</v>
      </c>
      <c r="N21" s="22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25">
        <v>10010098</v>
      </c>
      <c r="D22" s="26" t="s">
        <v>1311</v>
      </c>
      <c r="E22" s="2">
        <v>3</v>
      </c>
      <c r="F22" s="2" t="str">
        <f t="shared" si="1"/>
        <v>10010098,3</v>
      </c>
      <c r="H22" s="21">
        <v>10000124</v>
      </c>
      <c r="I22" s="22" t="s">
        <v>858</v>
      </c>
      <c r="J22" s="2">
        <v>1</v>
      </c>
      <c r="K22" s="2" t="str">
        <f t="shared" si="2"/>
        <v>10000124,1</v>
      </c>
      <c r="M22" s="21">
        <v>10000103</v>
      </c>
      <c r="N22" s="22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1">
        <v>10000103</v>
      </c>
      <c r="I23" s="22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1">
        <v>10000132</v>
      </c>
      <c r="N24" s="22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21">
        <v>10000103</v>
      </c>
      <c r="D25" s="22" t="s">
        <v>854</v>
      </c>
      <c r="E25" s="2">
        <v>1</v>
      </c>
      <c r="F25" s="2" t="str">
        <f t="shared" si="1"/>
        <v>10000103,1</v>
      </c>
      <c r="H25" s="21">
        <v>10010085</v>
      </c>
      <c r="I25" s="27" t="s">
        <v>821</v>
      </c>
      <c r="J25" s="2">
        <v>100</v>
      </c>
      <c r="K25" s="2" t="str">
        <f t="shared" si="2"/>
        <v>10010085,100</v>
      </c>
      <c r="M25" s="21">
        <v>10010026</v>
      </c>
      <c r="N25" s="22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1">
        <v>10000104</v>
      </c>
      <c r="I26" s="22" t="s">
        <v>118</v>
      </c>
      <c r="J26" s="2">
        <v>1</v>
      </c>
      <c r="K26" s="2" t="str">
        <f t="shared" si="2"/>
        <v>10000104,1</v>
      </c>
      <c r="M26" s="21">
        <v>10000125</v>
      </c>
      <c r="N26" s="22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25">
        <v>10010098</v>
      </c>
      <c r="D27" s="26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1">
        <v>10010083</v>
      </c>
      <c r="N27" s="27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1">
        <v>10000125</v>
      </c>
      <c r="I28" s="22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1">
        <v>10000104</v>
      </c>
      <c r="N29" s="22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21">
        <v>10000104</v>
      </c>
      <c r="D30" s="22" t="s">
        <v>118</v>
      </c>
      <c r="E30" s="2">
        <v>1</v>
      </c>
      <c r="F30" s="2" t="str">
        <f t="shared" si="1"/>
        <v>10000104,1</v>
      </c>
      <c r="H30" s="25">
        <v>10010099</v>
      </c>
      <c r="I30" s="26" t="s">
        <v>1423</v>
      </c>
      <c r="J30" s="2">
        <v>1</v>
      </c>
      <c r="K30" s="2" t="str">
        <f t="shared" si="2"/>
        <v>10010099,1</v>
      </c>
      <c r="M30" s="21">
        <v>10010026</v>
      </c>
      <c r="N30" s="22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21">
        <v>10010091</v>
      </c>
      <c r="K3" s="24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21">
        <v>10010092</v>
      </c>
      <c r="K4" s="24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21">
        <v>10010093</v>
      </c>
      <c r="K5" s="24" t="s">
        <v>668</v>
      </c>
      <c r="L5" s="2">
        <v>0.03</v>
      </c>
      <c r="T5" s="2">
        <v>0.03</v>
      </c>
    </row>
    <row r="6" s="2" customFormat="1" ht="20.1" customHeight="1" spans="10:20">
      <c r="J6" s="48">
        <v>10060101</v>
      </c>
      <c r="K6" s="49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="2" customFormat="1" ht="20.1" customHeight="1" spans="1:20">
      <c r="A9" s="24" t="s">
        <v>665</v>
      </c>
      <c r="B9" s="21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24" t="s">
        <v>666</v>
      </c>
      <c r="B10" s="21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="2" customFormat="1" ht="20.1" customHeight="1" spans="1:20">
      <c r="A11" s="24" t="s">
        <v>668</v>
      </c>
      <c r="B11" s="21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48">
        <v>10060201</v>
      </c>
      <c r="K12" s="49" t="s">
        <v>1461</v>
      </c>
      <c r="L12" s="2">
        <v>0.035</v>
      </c>
    </row>
    <row r="13" s="2" customFormat="1" ht="20.1" customHeight="1" spans="10:12">
      <c r="J13" s="48">
        <v>10060202</v>
      </c>
      <c r="K13" s="49" t="s">
        <v>1461</v>
      </c>
      <c r="L13" s="2">
        <v>0.03</v>
      </c>
    </row>
    <row r="14" s="2" customFormat="1" ht="20.1" customHeight="1" spans="10:12">
      <c r="J14" s="48">
        <v>10060203</v>
      </c>
      <c r="K14" s="49" t="s">
        <v>1461</v>
      </c>
      <c r="L14" s="2">
        <v>0.03</v>
      </c>
    </row>
    <row r="15" s="2" customFormat="1" ht="20.1" customHeight="1" spans="10:12">
      <c r="J15" s="48">
        <v>10060204</v>
      </c>
      <c r="K15" s="49" t="s">
        <v>1461</v>
      </c>
      <c r="L15" s="2">
        <v>0.02</v>
      </c>
    </row>
    <row r="16" s="2" customFormat="1" ht="20.1" customHeight="1" spans="10:12">
      <c r="J16" s="48">
        <v>10060205</v>
      </c>
      <c r="K16" s="49" t="s">
        <v>1461</v>
      </c>
      <c r="L16" s="2">
        <v>0.01</v>
      </c>
    </row>
    <row r="17" s="2" customFormat="1" ht="20.1" customHeight="1" spans="10:12">
      <c r="J17" s="48">
        <v>10060206</v>
      </c>
      <c r="K17" s="49" t="s">
        <v>1461</v>
      </c>
      <c r="L17" s="2">
        <v>0.005</v>
      </c>
    </row>
    <row r="18" s="2" customFormat="1" ht="20.1" customHeight="1" spans="10:12">
      <c r="J18" s="48">
        <v>10060301</v>
      </c>
      <c r="K18" s="49" t="s">
        <v>1462</v>
      </c>
      <c r="L18" s="2">
        <v>0.035</v>
      </c>
    </row>
    <row r="19" s="2" customFormat="1" ht="20.1" customHeight="1" spans="10:12">
      <c r="J19" s="48">
        <v>10060302</v>
      </c>
      <c r="K19" s="49" t="s">
        <v>1462</v>
      </c>
      <c r="L19" s="2">
        <v>0.03</v>
      </c>
    </row>
    <row r="20" s="2" customFormat="1" ht="20.1" customHeight="1" spans="10:12">
      <c r="J20" s="48">
        <v>10060303</v>
      </c>
      <c r="K20" s="49" t="s">
        <v>1462</v>
      </c>
      <c r="L20" s="2">
        <v>0.03</v>
      </c>
    </row>
    <row r="21" s="2" customFormat="1" ht="20.1" customHeight="1" spans="10:12">
      <c r="J21" s="48">
        <v>10060304</v>
      </c>
      <c r="K21" s="49" t="s">
        <v>1462</v>
      </c>
      <c r="L21" s="2">
        <v>0.02</v>
      </c>
    </row>
    <row r="22" s="2" customFormat="1" ht="20.1" customHeight="1" spans="10:12">
      <c r="J22" s="48">
        <v>10060305</v>
      </c>
      <c r="K22" s="49" t="s">
        <v>1462</v>
      </c>
      <c r="L22" s="2">
        <v>0.01</v>
      </c>
    </row>
    <row r="23" s="2" customFormat="1" ht="20.1" customHeight="1" spans="10:12">
      <c r="J23" s="48">
        <v>10060306</v>
      </c>
      <c r="K23" s="49" t="s">
        <v>1462</v>
      </c>
      <c r="L23" s="2">
        <v>0.005</v>
      </c>
    </row>
    <row r="24" s="2" customFormat="1" ht="20.1" customHeight="1" spans="10:12">
      <c r="J24" s="48">
        <v>10060401</v>
      </c>
      <c r="K24" s="49" t="s">
        <v>1463</v>
      </c>
      <c r="L24" s="2">
        <v>0.035</v>
      </c>
    </row>
    <row r="25" s="2" customFormat="1" ht="20.1" customHeight="1" spans="10:12">
      <c r="J25" s="48">
        <v>10060402</v>
      </c>
      <c r="K25" s="49" t="s">
        <v>1463</v>
      </c>
      <c r="L25" s="2">
        <v>0.03</v>
      </c>
    </row>
    <row r="26" s="2" customFormat="1" ht="20.1" customHeight="1" spans="10:12">
      <c r="J26" s="48">
        <v>10060403</v>
      </c>
      <c r="K26" s="49" t="s">
        <v>1463</v>
      </c>
      <c r="L26" s="2">
        <v>0.03</v>
      </c>
    </row>
    <row r="27" s="2" customFormat="1" ht="20.1" customHeight="1" spans="10:12">
      <c r="J27" s="48">
        <v>10060404</v>
      </c>
      <c r="K27" s="49" t="s">
        <v>1463</v>
      </c>
      <c r="L27" s="2">
        <v>0.02</v>
      </c>
    </row>
    <row r="28" s="2" customFormat="1" ht="20.1" customHeight="1" spans="10:12">
      <c r="J28" s="48">
        <v>10060405</v>
      </c>
      <c r="K28" s="49" t="s">
        <v>1463</v>
      </c>
      <c r="L28" s="2">
        <v>0.01</v>
      </c>
    </row>
    <row r="29" s="2" customFormat="1" ht="20.1" customHeight="1" spans="10:12">
      <c r="J29" s="48">
        <v>10060406</v>
      </c>
      <c r="K29" s="49" t="s">
        <v>1463</v>
      </c>
      <c r="L29" s="2">
        <v>0.005</v>
      </c>
    </row>
    <row r="30" s="2" customFormat="1" ht="20.1" customHeight="1" spans="10:12">
      <c r="J30" s="48">
        <v>10060501</v>
      </c>
      <c r="K30" s="49" t="s">
        <v>1464</v>
      </c>
      <c r="L30" s="2">
        <v>0.035</v>
      </c>
    </row>
    <row r="31" ht="20.1" customHeight="1" spans="10:12">
      <c r="J31" s="48">
        <v>10060502</v>
      </c>
      <c r="K31" s="49" t="s">
        <v>1464</v>
      </c>
      <c r="L31" s="2">
        <v>0.03</v>
      </c>
    </row>
    <row r="32" ht="20.1" customHeight="1" spans="10:12">
      <c r="J32" s="48">
        <v>10060503</v>
      </c>
      <c r="K32" s="49" t="s">
        <v>1464</v>
      </c>
      <c r="L32" s="2">
        <v>0.03</v>
      </c>
    </row>
    <row r="33" ht="20.1" customHeight="1" spans="10:12">
      <c r="J33" s="48">
        <v>10060504</v>
      </c>
      <c r="K33" s="49" t="s">
        <v>1464</v>
      </c>
      <c r="L33" s="2">
        <v>0.02</v>
      </c>
    </row>
    <row r="34" ht="20.1" customHeight="1" spans="10:12">
      <c r="J34" s="48">
        <v>10060505</v>
      </c>
      <c r="K34" s="49" t="s">
        <v>1464</v>
      </c>
      <c r="L34" s="2">
        <v>0.01</v>
      </c>
    </row>
    <row r="35" ht="20.1" customHeight="1" spans="10:12">
      <c r="J35" s="48">
        <v>10060506</v>
      </c>
      <c r="K35" s="49" t="s">
        <v>1464</v>
      </c>
      <c r="L35" s="2">
        <v>0.005</v>
      </c>
    </row>
    <row r="36" ht="20.1" customHeight="1" spans="10:12">
      <c r="J36" s="48">
        <v>10060601</v>
      </c>
      <c r="K36" s="49" t="s">
        <v>1465</v>
      </c>
      <c r="L36" s="2">
        <v>0.035</v>
      </c>
    </row>
    <row r="37" ht="20.1" customHeight="1" spans="10:12">
      <c r="J37" s="48">
        <v>10060602</v>
      </c>
      <c r="K37" s="49" t="s">
        <v>1465</v>
      </c>
      <c r="L37" s="2">
        <v>0.03</v>
      </c>
    </row>
    <row r="38" ht="20.1" customHeight="1" spans="10:12">
      <c r="J38" s="48">
        <v>10060603</v>
      </c>
      <c r="K38" s="49" t="s">
        <v>1465</v>
      </c>
      <c r="L38" s="2">
        <v>0.03</v>
      </c>
    </row>
    <row r="39" ht="20.1" customHeight="1" spans="10:12">
      <c r="J39" s="48">
        <v>10060604</v>
      </c>
      <c r="K39" s="49" t="s">
        <v>1465</v>
      </c>
      <c r="L39" s="2">
        <v>0.02</v>
      </c>
    </row>
    <row r="40" ht="20.1" customHeight="1" spans="10:12">
      <c r="J40" s="48">
        <v>10060605</v>
      </c>
      <c r="K40" s="49" t="s">
        <v>1465</v>
      </c>
      <c r="L40" s="2">
        <v>0.01</v>
      </c>
    </row>
    <row r="41" ht="20.1" customHeight="1" spans="10:12">
      <c r="J41" s="48">
        <v>10060606</v>
      </c>
      <c r="K41" s="49" t="s">
        <v>1465</v>
      </c>
      <c r="L41" s="2">
        <v>0.005</v>
      </c>
    </row>
    <row r="42" ht="20.1" customHeight="1" spans="10:12">
      <c r="J42" s="48">
        <v>10060701</v>
      </c>
      <c r="K42" s="49" t="s">
        <v>1466</v>
      </c>
      <c r="L42" s="2">
        <v>0.035</v>
      </c>
    </row>
    <row r="43" ht="20.1" customHeight="1" spans="10:12">
      <c r="J43" s="48">
        <v>10060702</v>
      </c>
      <c r="K43" s="49" t="s">
        <v>1466</v>
      </c>
      <c r="L43" s="2">
        <v>0.03</v>
      </c>
    </row>
    <row r="44" ht="20.1" customHeight="1" spans="10:12">
      <c r="J44" s="48">
        <v>10060703</v>
      </c>
      <c r="K44" s="49" t="s">
        <v>1466</v>
      </c>
      <c r="L44" s="2">
        <v>0.03</v>
      </c>
    </row>
    <row r="45" ht="20.1" customHeight="1" spans="10:12">
      <c r="J45" s="48">
        <v>10060704</v>
      </c>
      <c r="K45" s="49" t="s">
        <v>1466</v>
      </c>
      <c r="L45" s="2">
        <v>0.02</v>
      </c>
    </row>
    <row r="46" ht="20.1" customHeight="1" spans="10:12">
      <c r="J46" s="48">
        <v>10060705</v>
      </c>
      <c r="K46" s="49" t="s">
        <v>1466</v>
      </c>
      <c r="L46" s="2">
        <v>0.01</v>
      </c>
    </row>
    <row r="47" ht="20.1" customHeight="1" spans="10:12">
      <c r="J47" s="48">
        <v>10060706</v>
      </c>
      <c r="K47" s="49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0" workbookViewId="0">
      <selection activeCell="I21" sqref="I21"/>
    </sheetView>
  </sheetViews>
  <sheetFormatPr defaultColWidth="9" defaultRowHeight="14.25"/>
  <cols>
    <col min="2" max="2" width="9" style="10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21">
        <v>10000121</v>
      </c>
      <c r="G3" s="22" t="s">
        <v>855</v>
      </c>
      <c r="H3" s="31" t="s">
        <v>294</v>
      </c>
      <c r="I3" s="21">
        <v>10010083</v>
      </c>
      <c r="J3" s="27" t="s">
        <v>804</v>
      </c>
      <c r="K3" s="21">
        <v>10</v>
      </c>
      <c r="L3" s="21">
        <v>10010087</v>
      </c>
      <c r="M3" s="24" t="s">
        <v>851</v>
      </c>
      <c r="N3" s="24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21">
        <v>10000121</v>
      </c>
      <c r="G4" s="22" t="s">
        <v>855</v>
      </c>
      <c r="H4" s="22" t="s">
        <v>294</v>
      </c>
      <c r="I4" s="21">
        <v>10010083</v>
      </c>
      <c r="J4" s="27" t="s">
        <v>804</v>
      </c>
      <c r="K4" s="21">
        <v>20</v>
      </c>
      <c r="L4" s="21">
        <v>10010087</v>
      </c>
      <c r="M4" s="24" t="s">
        <v>851</v>
      </c>
      <c r="N4" s="24">
        <v>1</v>
      </c>
      <c r="O4" s="21">
        <v>10000143</v>
      </c>
      <c r="P4" s="22" t="s">
        <v>122</v>
      </c>
      <c r="Q4" s="22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21">
        <v>10000121</v>
      </c>
      <c r="G5" s="22" t="s">
        <v>855</v>
      </c>
      <c r="H5" s="22" t="s">
        <v>294</v>
      </c>
      <c r="I5" s="21">
        <v>10010083</v>
      </c>
      <c r="J5" s="27" t="s">
        <v>804</v>
      </c>
      <c r="K5" s="21">
        <v>30</v>
      </c>
      <c r="L5" s="21">
        <v>10010087</v>
      </c>
      <c r="M5" s="24" t="s">
        <v>851</v>
      </c>
      <c r="N5" s="24">
        <v>1</v>
      </c>
      <c r="O5" s="21">
        <v>10000143</v>
      </c>
      <c r="P5" s="22" t="s">
        <v>122</v>
      </c>
      <c r="Q5" s="22" t="s">
        <v>1467</v>
      </c>
      <c r="R5" s="21">
        <v>10010045</v>
      </c>
      <c r="S5" s="22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21">
        <v>10000121</v>
      </c>
      <c r="G8" s="22" t="s">
        <v>855</v>
      </c>
      <c r="H8" s="31" t="s">
        <v>294</v>
      </c>
      <c r="I8" s="21">
        <v>10010083</v>
      </c>
      <c r="J8" s="27" t="s">
        <v>804</v>
      </c>
      <c r="K8" s="21">
        <v>10</v>
      </c>
      <c r="L8" s="21">
        <v>10010087</v>
      </c>
      <c r="M8" s="24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21">
        <v>10000121</v>
      </c>
      <c r="G9" s="22" t="s">
        <v>855</v>
      </c>
      <c r="H9" s="22" t="s">
        <v>294</v>
      </c>
      <c r="I9" s="21">
        <v>10010083</v>
      </c>
      <c r="J9" s="27" t="s">
        <v>804</v>
      </c>
      <c r="K9" s="21">
        <v>20</v>
      </c>
      <c r="L9" s="21">
        <v>10010087</v>
      </c>
      <c r="M9" s="24" t="s">
        <v>851</v>
      </c>
      <c r="N9" s="2">
        <v>1</v>
      </c>
      <c r="O9" s="21">
        <v>10000143</v>
      </c>
      <c r="P9" s="22" t="s">
        <v>122</v>
      </c>
      <c r="Q9" s="22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21">
        <v>10000121</v>
      </c>
      <c r="G10" s="22" t="s">
        <v>855</v>
      </c>
      <c r="H10" s="22" t="s">
        <v>294</v>
      </c>
      <c r="I10" s="21">
        <v>10010083</v>
      </c>
      <c r="J10" s="27" t="s">
        <v>804</v>
      </c>
      <c r="K10" s="21">
        <v>30</v>
      </c>
      <c r="L10" s="21">
        <v>10010087</v>
      </c>
      <c r="M10" s="24" t="s">
        <v>851</v>
      </c>
      <c r="N10" s="2">
        <v>1</v>
      </c>
      <c r="O10" s="21">
        <v>10000143</v>
      </c>
      <c r="P10" s="22" t="s">
        <v>122</v>
      </c>
      <c r="Q10" s="22" t="s">
        <v>1467</v>
      </c>
      <c r="R10" s="21">
        <v>10010045</v>
      </c>
      <c r="S10" s="22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21">
        <v>10000121</v>
      </c>
      <c r="G13" s="22" t="s">
        <v>855</v>
      </c>
      <c r="H13" s="31" t="s">
        <v>294</v>
      </c>
      <c r="I13" s="21">
        <v>10010083</v>
      </c>
      <c r="J13" s="27" t="s">
        <v>804</v>
      </c>
      <c r="K13" s="21">
        <v>10</v>
      </c>
      <c r="L13" s="21">
        <v>10010087</v>
      </c>
      <c r="M13" s="24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21">
        <v>10000121</v>
      </c>
      <c r="G14" s="22" t="s">
        <v>855</v>
      </c>
      <c r="H14" s="22" t="s">
        <v>294</v>
      </c>
      <c r="I14" s="21">
        <v>10010083</v>
      </c>
      <c r="J14" s="27" t="s">
        <v>804</v>
      </c>
      <c r="K14" s="21">
        <v>20</v>
      </c>
      <c r="L14" s="21">
        <v>10010087</v>
      </c>
      <c r="M14" s="24" t="s">
        <v>851</v>
      </c>
      <c r="N14" s="2">
        <v>1</v>
      </c>
      <c r="O14" s="21">
        <v>10000143</v>
      </c>
      <c r="P14" s="22" t="s">
        <v>122</v>
      </c>
      <c r="Q14" s="22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21">
        <v>10000121</v>
      </c>
      <c r="G15" s="22" t="s">
        <v>855</v>
      </c>
      <c r="H15" s="22" t="s">
        <v>294</v>
      </c>
      <c r="I15" s="21">
        <v>10010083</v>
      </c>
      <c r="J15" s="27" t="s">
        <v>804</v>
      </c>
      <c r="K15" s="21">
        <v>30</v>
      </c>
      <c r="L15" s="21">
        <v>10010087</v>
      </c>
      <c r="M15" s="24" t="s">
        <v>851</v>
      </c>
      <c r="N15" s="2">
        <v>1</v>
      </c>
      <c r="O15" s="21">
        <v>10000143</v>
      </c>
      <c r="P15" s="22" t="s">
        <v>122</v>
      </c>
      <c r="Q15" s="22" t="s">
        <v>1467</v>
      </c>
      <c r="R15" s="21">
        <v>10010045</v>
      </c>
      <c r="S15" s="22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21">
        <v>10000121</v>
      </c>
      <c r="G18" s="22" t="s">
        <v>855</v>
      </c>
      <c r="H18" s="31" t="s">
        <v>294</v>
      </c>
      <c r="I18" s="21">
        <v>10010083</v>
      </c>
      <c r="J18" s="27" t="s">
        <v>804</v>
      </c>
      <c r="K18" s="21">
        <v>10</v>
      </c>
      <c r="L18" s="21">
        <v>10010087</v>
      </c>
      <c r="M18" s="24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21">
        <v>10000121</v>
      </c>
      <c r="G19" s="22" t="s">
        <v>855</v>
      </c>
      <c r="H19" s="22" t="s">
        <v>294</v>
      </c>
      <c r="I19" s="21">
        <v>10010083</v>
      </c>
      <c r="J19" s="27" t="s">
        <v>804</v>
      </c>
      <c r="K19" s="21">
        <v>20</v>
      </c>
      <c r="L19" s="21">
        <v>10010087</v>
      </c>
      <c r="M19" s="24" t="s">
        <v>851</v>
      </c>
      <c r="N19" s="2">
        <v>1</v>
      </c>
      <c r="O19" s="21">
        <v>10000143</v>
      </c>
      <c r="P19" s="22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21">
        <v>10000121</v>
      </c>
      <c r="G20" s="22" t="s">
        <v>855</v>
      </c>
      <c r="H20" s="22" t="s">
        <v>294</v>
      </c>
      <c r="I20" s="21">
        <v>10010083</v>
      </c>
      <c r="J20" s="27" t="s">
        <v>804</v>
      </c>
      <c r="K20" s="21">
        <v>30</v>
      </c>
      <c r="L20" s="21">
        <v>10010087</v>
      </c>
      <c r="M20" s="24" t="s">
        <v>851</v>
      </c>
      <c r="N20" s="2">
        <v>1</v>
      </c>
      <c r="O20" s="21">
        <v>10000143</v>
      </c>
      <c r="P20" s="22" t="s">
        <v>122</v>
      </c>
      <c r="Q20" s="31" t="s">
        <v>1467</v>
      </c>
      <c r="R20" s="21">
        <v>10010045</v>
      </c>
      <c r="S20" s="22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21">
        <v>10000121</v>
      </c>
      <c r="G23" s="22" t="s">
        <v>855</v>
      </c>
      <c r="H23" s="31" t="s">
        <v>294</v>
      </c>
      <c r="I23" s="21">
        <v>10010083</v>
      </c>
      <c r="J23" s="27" t="s">
        <v>804</v>
      </c>
      <c r="K23" s="21">
        <v>10</v>
      </c>
      <c r="L23" s="21">
        <v>10010087</v>
      </c>
      <c r="M23" s="24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21">
        <v>10000121</v>
      </c>
      <c r="G24" s="22" t="s">
        <v>855</v>
      </c>
      <c r="H24" s="22" t="s">
        <v>294</v>
      </c>
      <c r="I24" s="21">
        <v>10010083</v>
      </c>
      <c r="J24" s="27" t="s">
        <v>804</v>
      </c>
      <c r="K24" s="21">
        <v>20</v>
      </c>
      <c r="L24" s="21">
        <v>10010087</v>
      </c>
      <c r="M24" s="24" t="s">
        <v>851</v>
      </c>
      <c r="N24" s="2">
        <v>1</v>
      </c>
      <c r="O24" s="21">
        <v>10000143</v>
      </c>
      <c r="P24" s="22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21">
        <v>10000121</v>
      </c>
      <c r="G25" s="22" t="s">
        <v>855</v>
      </c>
      <c r="H25" s="22" t="s">
        <v>294</v>
      </c>
      <c r="I25" s="21">
        <v>10010083</v>
      </c>
      <c r="J25" s="27" t="s">
        <v>804</v>
      </c>
      <c r="K25" s="21">
        <v>30</v>
      </c>
      <c r="L25" s="21">
        <v>10010087</v>
      </c>
      <c r="M25" s="24" t="s">
        <v>851</v>
      </c>
      <c r="N25" s="2">
        <v>1</v>
      </c>
      <c r="O25" s="21">
        <v>10000143</v>
      </c>
      <c r="P25" s="22" t="s">
        <v>122</v>
      </c>
      <c r="Q25" s="31" t="s">
        <v>1467</v>
      </c>
      <c r="R25" s="21">
        <v>10010045</v>
      </c>
      <c r="S25" s="22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41">
        <v>10020001</v>
      </c>
      <c r="C2" s="44" t="s">
        <v>95</v>
      </c>
      <c r="D2" s="10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10">
        <f>K2*5</f>
        <v>250</v>
      </c>
      <c r="M2" s="10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10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10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10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10" t="str">
        <f>"1,"&amp;AR2</f>
        <v>1,518</v>
      </c>
    </row>
    <row r="3" ht="20.1" customHeight="1" spans="6:45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ht="20.1" customHeight="1" spans="6:45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10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10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10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10" t="str">
        <f t="shared" si="9"/>
        <v>1,560</v>
      </c>
    </row>
    <row r="5" ht="20.1" customHeight="1" spans="6:45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10">
        <f t="shared" si="0"/>
        <v>280</v>
      </c>
      <c r="M5" s="10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10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10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10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10" t="str">
        <f t="shared" si="9"/>
        <v>1,581</v>
      </c>
    </row>
    <row r="6" ht="20.1" customHeight="1" spans="6:45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10">
        <f t="shared" si="0"/>
        <v>290</v>
      </c>
      <c r="M6" s="10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10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10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10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10" t="str">
        <f t="shared" si="9"/>
        <v>1,602</v>
      </c>
    </row>
    <row r="7" ht="20.1" customHeight="1" spans="6:45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10">
        <f t="shared" si="0"/>
        <v>300</v>
      </c>
      <c r="M7" s="10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10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10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10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10" t="str">
        <f t="shared" si="9"/>
        <v>1,622</v>
      </c>
    </row>
    <row r="8" ht="20.1" customHeight="1" spans="6:45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10">
        <f t="shared" si="0"/>
        <v>310</v>
      </c>
      <c r="M8" s="10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10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10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10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10" t="str">
        <f t="shared" si="9"/>
        <v>1,642</v>
      </c>
    </row>
    <row r="9" ht="20.1" customHeight="1" spans="6:45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10">
        <f>K9*20</f>
        <v>25000</v>
      </c>
      <c r="M9" s="10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10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10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10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10" t="str">
        <f t="shared" si="9"/>
        <v>1,51840</v>
      </c>
    </row>
    <row r="10" ht="20.1" customHeight="1" spans="6:45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10">
        <f>K10*20</f>
        <v>50000</v>
      </c>
      <c r="M10" s="10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10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10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10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10" t="str">
        <f t="shared" si="9"/>
        <v>1,103680</v>
      </c>
    </row>
    <row r="11" ht="20.1" customHeight="1" spans="6:45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10">
        <f t="shared" si="0"/>
        <v>375</v>
      </c>
      <c r="M11" s="10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10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10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10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10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0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topLeftCell="A13"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25">
        <v>10010098</v>
      </c>
      <c r="E3" s="26" t="s">
        <v>669</v>
      </c>
      <c r="F3" s="2">
        <v>10</v>
      </c>
      <c r="G3" s="25">
        <v>10010099</v>
      </c>
      <c r="H3" s="26" t="s">
        <v>671</v>
      </c>
      <c r="I3" s="2">
        <v>1</v>
      </c>
      <c r="J3" s="21">
        <v>10000132</v>
      </c>
      <c r="K3" s="22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25">
        <v>10010098</v>
      </c>
      <c r="E4" s="26" t="s">
        <v>669</v>
      </c>
      <c r="F4" s="2">
        <v>10</v>
      </c>
      <c r="G4" s="25">
        <v>10010099</v>
      </c>
      <c r="H4" s="26" t="s">
        <v>671</v>
      </c>
      <c r="I4" s="2">
        <v>1</v>
      </c>
      <c r="J4" s="21">
        <v>10000131</v>
      </c>
      <c r="K4" s="22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21">
        <v>10010042</v>
      </c>
      <c r="E5" s="23" t="s">
        <v>126</v>
      </c>
      <c r="F5" s="2">
        <v>10</v>
      </c>
      <c r="G5" s="21">
        <v>10010042</v>
      </c>
      <c r="H5" s="23" t="s">
        <v>126</v>
      </c>
      <c r="I5" s="2">
        <v>10</v>
      </c>
      <c r="J5" s="21">
        <v>10010043</v>
      </c>
      <c r="K5" s="23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21">
        <v>10010042</v>
      </c>
      <c r="E6" s="23" t="s">
        <v>126</v>
      </c>
      <c r="F6" s="2">
        <v>10</v>
      </c>
      <c r="G6" s="21">
        <v>10010041</v>
      </c>
      <c r="H6" s="22" t="s">
        <v>805</v>
      </c>
      <c r="I6" s="2">
        <v>20</v>
      </c>
      <c r="J6" s="21">
        <v>10010041</v>
      </c>
      <c r="K6" s="22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21">
        <v>10010083</v>
      </c>
      <c r="E7" s="27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21">
        <v>10010083</v>
      </c>
      <c r="E8" s="27" t="s">
        <v>804</v>
      </c>
      <c r="F8" s="2">
        <v>20</v>
      </c>
      <c r="G8" s="21">
        <v>10010085</v>
      </c>
      <c r="H8" s="27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21">
        <v>10010042</v>
      </c>
      <c r="E14" s="23" t="s">
        <v>126</v>
      </c>
      <c r="F14" s="2">
        <v>5</v>
      </c>
      <c r="G14" s="21">
        <v>10000121</v>
      </c>
      <c r="H14" s="22" t="s">
        <v>855</v>
      </c>
      <c r="I14" s="2">
        <v>1</v>
      </c>
      <c r="J14" s="21">
        <v>10000121</v>
      </c>
      <c r="K14" s="22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21">
        <v>10010042</v>
      </c>
      <c r="E15" s="23" t="s">
        <v>126</v>
      </c>
      <c r="F15" s="2">
        <v>5</v>
      </c>
      <c r="G15" s="21">
        <v>10000122</v>
      </c>
      <c r="H15" s="22" t="s">
        <v>856</v>
      </c>
      <c r="I15" s="2">
        <v>1</v>
      </c>
      <c r="J15" s="21">
        <v>10000122</v>
      </c>
      <c r="K15" s="22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21">
        <v>10010042</v>
      </c>
      <c r="E16" s="23" t="s">
        <v>126</v>
      </c>
      <c r="F16" s="2">
        <v>5</v>
      </c>
      <c r="G16" s="21">
        <v>10000123</v>
      </c>
      <c r="H16" s="22" t="s">
        <v>857</v>
      </c>
      <c r="I16" s="2">
        <v>1</v>
      </c>
      <c r="J16" s="21">
        <v>10000123</v>
      </c>
      <c r="K16" s="22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21">
        <v>10010042</v>
      </c>
      <c r="E17" s="23" t="s">
        <v>126</v>
      </c>
      <c r="F17" s="2">
        <v>5</v>
      </c>
      <c r="G17" s="21">
        <v>10000124</v>
      </c>
      <c r="H17" s="22" t="s">
        <v>858</v>
      </c>
      <c r="I17" s="2">
        <v>1</v>
      </c>
      <c r="J17" s="21">
        <v>10000124</v>
      </c>
      <c r="K17" s="22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21">
        <v>10010042</v>
      </c>
      <c r="E18" s="23" t="s">
        <v>126</v>
      </c>
      <c r="F18" s="2">
        <v>5</v>
      </c>
      <c r="G18" s="21">
        <v>10000125</v>
      </c>
      <c r="H18" s="22" t="s">
        <v>859</v>
      </c>
      <c r="I18" s="2">
        <v>1</v>
      </c>
      <c r="J18" s="21">
        <v>10000125</v>
      </c>
      <c r="K18" s="22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21">
        <v>10010042</v>
      </c>
      <c r="E19" s="23" t="s">
        <v>126</v>
      </c>
      <c r="F19" s="2">
        <v>5</v>
      </c>
      <c r="G19" s="21">
        <v>10010087</v>
      </c>
      <c r="H19" s="24" t="s">
        <v>851</v>
      </c>
      <c r="I19" s="2">
        <v>1</v>
      </c>
      <c r="J19" s="21">
        <v>10000101</v>
      </c>
      <c r="K19" s="22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21">
        <v>10010042</v>
      </c>
      <c r="E20" s="23" t="s">
        <v>126</v>
      </c>
      <c r="F20" s="2">
        <v>5</v>
      </c>
      <c r="G20" s="21">
        <v>10010087</v>
      </c>
      <c r="H20" s="24" t="s">
        <v>851</v>
      </c>
      <c r="I20" s="2">
        <v>1</v>
      </c>
      <c r="J20" s="21">
        <v>10000102</v>
      </c>
      <c r="K20" s="22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21">
        <v>10010042</v>
      </c>
      <c r="E21" s="23" t="s">
        <v>126</v>
      </c>
      <c r="F21" s="2">
        <v>5</v>
      </c>
      <c r="G21" s="21">
        <v>10010087</v>
      </c>
      <c r="H21" s="24" t="s">
        <v>851</v>
      </c>
      <c r="I21" s="2">
        <v>1</v>
      </c>
      <c r="J21" s="21">
        <v>10000103</v>
      </c>
      <c r="K21" s="22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21">
        <v>10010042</v>
      </c>
      <c r="E22" s="23" t="s">
        <v>126</v>
      </c>
      <c r="F22" s="2">
        <v>5</v>
      </c>
      <c r="G22" s="21">
        <v>10010087</v>
      </c>
      <c r="H22" s="24" t="s">
        <v>851</v>
      </c>
      <c r="I22" s="2">
        <v>1</v>
      </c>
      <c r="J22" s="21">
        <v>10000104</v>
      </c>
      <c r="K22" s="22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1">
        <v>10000144</v>
      </c>
      <c r="V14" s="21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1">
        <v>10000145</v>
      </c>
      <c r="V15" s="21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1">
        <v>10000146</v>
      </c>
      <c r="V16" s="21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1">
        <v>10000147</v>
      </c>
      <c r="V17" s="21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1">
        <v>10010033</v>
      </c>
      <c r="V18" s="22" t="s">
        <v>798</v>
      </c>
      <c r="W18" s="32">
        <v>50</v>
      </c>
      <c r="X18" s="32"/>
      <c r="Y18" s="32"/>
      <c r="Z18" s="32"/>
      <c r="AA18" s="32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1">
        <v>10010083</v>
      </c>
      <c r="V19" s="27" t="s">
        <v>804</v>
      </c>
      <c r="W19" s="32">
        <v>5</v>
      </c>
      <c r="X19" s="32"/>
      <c r="Y19" s="32"/>
      <c r="Z19" s="32"/>
      <c r="AA19" s="32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5">
        <v>10010098</v>
      </c>
      <c r="V20" s="26" t="s">
        <v>669</v>
      </c>
      <c r="W20" s="32">
        <v>5</v>
      </c>
      <c r="X20" s="32"/>
      <c r="Y20" s="32"/>
      <c r="Z20" s="32"/>
      <c r="AA20" s="32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1">
        <v>10010085</v>
      </c>
      <c r="V21" s="27" t="s">
        <v>821</v>
      </c>
      <c r="W21" s="32">
        <v>2</v>
      </c>
      <c r="X21" s="32"/>
      <c r="Y21" s="32"/>
      <c r="Z21" s="32"/>
      <c r="AA21" s="32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1">
        <v>10000131</v>
      </c>
      <c r="V22" s="22" t="s">
        <v>661</v>
      </c>
      <c r="W22" s="32">
        <v>3</v>
      </c>
      <c r="X22" s="32"/>
      <c r="Y22" s="32"/>
      <c r="Z22" s="32"/>
      <c r="AA22" s="32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1">
        <v>10000132</v>
      </c>
      <c r="V23" s="22" t="s">
        <v>114</v>
      </c>
      <c r="W23" s="32">
        <v>3</v>
      </c>
      <c r="X23" s="32"/>
      <c r="Y23" s="32"/>
      <c r="Z23" s="32"/>
      <c r="AA23" s="32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ht="20.1" customHeight="1" spans="21:27">
      <c r="U57" s="32"/>
      <c r="V57" s="32"/>
      <c r="W57" s="32"/>
      <c r="X57" s="32"/>
      <c r="Y57" s="32"/>
      <c r="Z57" s="32"/>
      <c r="AA57" s="32"/>
    </row>
    <row r="58" ht="20.1" customHeight="1" spans="21:27">
      <c r="U58" s="32"/>
      <c r="V58" s="32"/>
      <c r="W58" s="32"/>
      <c r="X58" s="32"/>
      <c r="Y58" s="32"/>
      <c r="Z58" s="32"/>
      <c r="AA58" s="32"/>
    </row>
    <row r="59" ht="20.1" customHeight="1" spans="21:27">
      <c r="U59" s="32"/>
      <c r="V59" s="32"/>
      <c r="W59" s="32"/>
      <c r="X59" s="32"/>
      <c r="Y59" s="32"/>
      <c r="Z59" s="32"/>
      <c r="AA59" s="32"/>
    </row>
    <row r="60" ht="20.1" customHeight="1" spans="21:27">
      <c r="U60" s="32"/>
      <c r="V60" s="32"/>
      <c r="W60" s="32"/>
      <c r="X60" s="32"/>
      <c r="Y60" s="32"/>
      <c r="Z60" s="32"/>
      <c r="AA60" s="32"/>
    </row>
    <row r="61" ht="20.1" customHeight="1" spans="21:27">
      <c r="U61" s="32"/>
      <c r="V61" s="32"/>
      <c r="W61" s="32"/>
      <c r="X61" s="32"/>
      <c r="Y61" s="32"/>
      <c r="Z61" s="32"/>
      <c r="AA61" s="32"/>
    </row>
    <row r="62" ht="20.1" customHeight="1" spans="21:27">
      <c r="U62" s="33"/>
      <c r="V62" s="33"/>
      <c r="W62" s="33"/>
      <c r="X62" s="32"/>
      <c r="Y62" s="33"/>
      <c r="Z62" s="33"/>
      <c r="AA62" s="33"/>
    </row>
    <row r="63" ht="20.1" customHeight="1" spans="21:27">
      <c r="U63" s="32"/>
      <c r="V63" s="32"/>
      <c r="W63" s="32"/>
      <c r="X63" s="32"/>
      <c r="Y63" s="32"/>
      <c r="Z63" s="32"/>
      <c r="AA63" s="32"/>
    </row>
    <row r="64" ht="20.1" customHeight="1" spans="21:27">
      <c r="U64" s="33"/>
      <c r="V64" s="33"/>
      <c r="W64" s="33"/>
      <c r="X64" s="32"/>
      <c r="Y64" s="33"/>
      <c r="Z64" s="33"/>
      <c r="AA64" s="33"/>
    </row>
    <row r="65" ht="20.1" customHeight="1" spans="21:27">
      <c r="U65" s="32"/>
      <c r="V65" s="32"/>
      <c r="W65" s="32"/>
      <c r="X65" s="32"/>
      <c r="Y65" s="32"/>
      <c r="Z65" s="32"/>
      <c r="AA65" s="32"/>
    </row>
    <row r="66" ht="20.1" customHeight="1" spans="21:27">
      <c r="U66" s="32"/>
      <c r="V66" s="32"/>
      <c r="W66" s="32"/>
      <c r="X66" s="32"/>
      <c r="Y66" s="32"/>
      <c r="Z66" s="32"/>
      <c r="AA66" s="32"/>
    </row>
    <row r="67" ht="20.1" customHeight="1" spans="21:27">
      <c r="U67" s="32"/>
      <c r="V67" s="32"/>
      <c r="W67" s="32"/>
      <c r="X67" s="32"/>
      <c r="Y67" s="32"/>
      <c r="Z67" s="32"/>
      <c r="AA67" s="32"/>
    </row>
    <row r="68" ht="20.1" customHeight="1" spans="21:27">
      <c r="U68" s="36"/>
      <c r="V68" s="37"/>
      <c r="W68" s="37"/>
      <c r="X68" s="32"/>
      <c r="Y68" s="37"/>
      <c r="Z68" s="37"/>
      <c r="AA68" s="32"/>
    </row>
    <row r="69" ht="20.1" customHeight="1" spans="21:27">
      <c r="U69" s="33"/>
      <c r="V69" s="33"/>
      <c r="W69" s="33"/>
      <c r="X69" s="32"/>
      <c r="Y69" s="33"/>
      <c r="Z69" s="33"/>
      <c r="AA69" s="33"/>
    </row>
    <row r="70" ht="20.1" customHeight="1" spans="21:27">
      <c r="U70" s="33"/>
      <c r="V70" s="33"/>
      <c r="W70" s="33"/>
      <c r="X70" s="32"/>
      <c r="Y70" s="33"/>
      <c r="Z70" s="33"/>
      <c r="AA70" s="33"/>
    </row>
    <row r="71" spans="21:27">
      <c r="U71" s="32"/>
      <c r="V71" s="32"/>
      <c r="W71" s="32"/>
      <c r="X71" s="32"/>
      <c r="Y71" s="32"/>
      <c r="Z71" s="32"/>
      <c r="AA71" s="32"/>
    </row>
    <row r="72" spans="21:27">
      <c r="U72" s="33"/>
      <c r="V72" s="33"/>
      <c r="W72" s="33"/>
      <c r="X72" s="32"/>
      <c r="Y72" s="33"/>
      <c r="Z72" s="33"/>
      <c r="AA72" s="33"/>
    </row>
    <row r="73" spans="21:27">
      <c r="U73" s="33"/>
      <c r="V73" s="33"/>
      <c r="W73" s="33"/>
      <c r="X73" s="32"/>
      <c r="Y73" s="33"/>
      <c r="Z73" s="33"/>
      <c r="AA73" s="33"/>
    </row>
    <row r="74" spans="21:27">
      <c r="U74" s="33"/>
      <c r="V74" s="33"/>
      <c r="W74" s="33"/>
      <c r="X74" s="32"/>
      <c r="Y74" s="33"/>
      <c r="Z74" s="33"/>
      <c r="AA74" s="33"/>
    </row>
    <row r="75" spans="21:27">
      <c r="U75" s="32"/>
      <c r="V75" s="32"/>
      <c r="W75" s="32"/>
      <c r="X75" s="32"/>
      <c r="Y75" s="32"/>
      <c r="Z75" s="32"/>
      <c r="AA75" s="32"/>
    </row>
    <row r="76" spans="21:27">
      <c r="U76" s="32"/>
      <c r="V76" s="32"/>
      <c r="W76" s="32"/>
      <c r="X76" s="32"/>
      <c r="Y76" s="32"/>
      <c r="Z76" s="32"/>
      <c r="AA76" s="32"/>
    </row>
    <row r="77" spans="21:27">
      <c r="U77" s="32"/>
      <c r="V77" s="32"/>
      <c r="W77" s="32"/>
      <c r="X77" s="32"/>
      <c r="Y77" s="32"/>
      <c r="Z77" s="32"/>
      <c r="AA77" s="32"/>
    </row>
    <row r="78" spans="21:27">
      <c r="U78" s="32"/>
      <c r="V78" s="32"/>
      <c r="W78" s="32"/>
      <c r="X78" s="32"/>
      <c r="Y78" s="32"/>
      <c r="Z78" s="32"/>
      <c r="AA78" s="32"/>
    </row>
    <row r="79" spans="21:27">
      <c r="U79" s="32"/>
      <c r="V79" s="32"/>
      <c r="W79" s="32"/>
      <c r="X79" s="32"/>
      <c r="Y79" s="32"/>
      <c r="Z79" s="32"/>
      <c r="AA79" s="32"/>
    </row>
    <row r="80" spans="21:27">
      <c r="U80" s="32"/>
      <c r="V80" s="32"/>
      <c r="W80" s="32"/>
      <c r="X80" s="32"/>
      <c r="Y80" s="32"/>
      <c r="Z80" s="32"/>
      <c r="AA80" s="32"/>
    </row>
    <row r="81" spans="21:27">
      <c r="U81" s="33"/>
      <c r="V81" s="33"/>
      <c r="W81" s="33"/>
      <c r="X81" s="32"/>
      <c r="Y81" s="33"/>
      <c r="Z81" s="33"/>
      <c r="AA81" s="33"/>
    </row>
    <row r="82" spans="21:27">
      <c r="U82" s="32"/>
      <c r="V82" s="32"/>
      <c r="W82" s="32"/>
      <c r="X82" s="32"/>
      <c r="Y82" s="32"/>
      <c r="Z82" s="32"/>
      <c r="AA82" s="32"/>
    </row>
    <row r="83" spans="21:27">
      <c r="U83" s="32"/>
      <c r="V83" s="32"/>
      <c r="W83" s="32"/>
      <c r="X83" s="32"/>
      <c r="Y83" s="32"/>
      <c r="Z83" s="32"/>
      <c r="AA83" s="32"/>
    </row>
    <row r="84" spans="21:27">
      <c r="U84" s="32"/>
      <c r="V84" s="32"/>
      <c r="W84" s="32"/>
      <c r="X84" s="32"/>
      <c r="Y84" s="32"/>
      <c r="Z84" s="32"/>
      <c r="AA84" s="32"/>
    </row>
    <row r="85" spans="21:27">
      <c r="U85" s="32"/>
      <c r="V85" s="32"/>
      <c r="W85" s="32"/>
      <c r="X85" s="32"/>
      <c r="Y85" s="32"/>
      <c r="Z85" s="32"/>
      <c r="AA85" s="32"/>
    </row>
    <row r="86" spans="21:27">
      <c r="U86" s="32"/>
      <c r="V86" s="32"/>
      <c r="W86" s="32"/>
      <c r="X86" s="32"/>
      <c r="Y86" s="32"/>
      <c r="Z86" s="32"/>
      <c r="AA86" s="32"/>
    </row>
    <row r="87" spans="21:27">
      <c r="U87" s="33"/>
      <c r="V87" s="33"/>
      <c r="W87" s="33"/>
      <c r="X87" s="32"/>
      <c r="Y87" s="33"/>
      <c r="Z87" s="33"/>
      <c r="AA87" s="33"/>
    </row>
    <row r="88" spans="21:27">
      <c r="U88" s="33"/>
      <c r="V88" s="33"/>
      <c r="W88" s="33"/>
      <c r="X88" s="32"/>
      <c r="Y88" s="33"/>
      <c r="Z88" s="33"/>
      <c r="AA88" s="33"/>
    </row>
    <row r="89" spans="21:27">
      <c r="U89" s="33"/>
      <c r="V89" s="33"/>
      <c r="W89" s="33"/>
      <c r="X89" s="32"/>
      <c r="Y89" s="33"/>
      <c r="Z89" s="33"/>
      <c r="AA89" s="33"/>
    </row>
    <row r="90" spans="21:27">
      <c r="U90" s="32"/>
      <c r="V90" s="32"/>
      <c r="W90" s="32"/>
      <c r="X90" s="32"/>
      <c r="Y90" s="32"/>
      <c r="Z90" s="32"/>
      <c r="AA90" s="32"/>
    </row>
    <row r="91" spans="21:27">
      <c r="U91" s="38"/>
      <c r="V91" s="38"/>
      <c r="W91" s="38"/>
      <c r="X91" s="32"/>
      <c r="Y91" s="38"/>
      <c r="Z91" s="38"/>
      <c r="AA91" s="38"/>
    </row>
    <row r="92" spans="21:27">
      <c r="U92" s="32"/>
      <c r="V92" s="32"/>
      <c r="W92" s="32"/>
      <c r="X92" s="32"/>
      <c r="Y92" s="32"/>
      <c r="Z92" s="32"/>
      <c r="AA92" s="32"/>
    </row>
    <row r="93" spans="21:27">
      <c r="U93" s="32"/>
      <c r="V93" s="32"/>
      <c r="W93" s="32"/>
      <c r="X93" s="32"/>
      <c r="Y93" s="32"/>
      <c r="Z93" s="32"/>
      <c r="AA93" s="3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4" workbookViewId="0">
      <selection activeCell="D48" sqref="D36:I48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21">
        <v>10000131</v>
      </c>
      <c r="B5" s="22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2" t="s">
        <v>114</v>
      </c>
      <c r="J5" s="21">
        <v>10000132</v>
      </c>
      <c r="K5" s="10">
        <v>100</v>
      </c>
      <c r="L5" s="22" t="s">
        <v>661</v>
      </c>
      <c r="M5" s="21">
        <v>10000131</v>
      </c>
      <c r="N5" s="10">
        <v>100</v>
      </c>
      <c r="O5" s="21">
        <v>10010083</v>
      </c>
      <c r="P5" s="27" t="s">
        <v>804</v>
      </c>
      <c r="Q5" s="10">
        <v>50</v>
      </c>
      <c r="R5" s="25">
        <v>10010099</v>
      </c>
      <c r="S5" s="26" t="s">
        <v>671</v>
      </c>
      <c r="T5">
        <v>1</v>
      </c>
      <c r="U5" s="21">
        <v>10010046</v>
      </c>
      <c r="V5" s="2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21">
        <v>10000132</v>
      </c>
      <c r="B6" s="22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2" t="s">
        <v>114</v>
      </c>
      <c r="J6" s="21">
        <v>10000132</v>
      </c>
      <c r="K6" s="10">
        <v>80</v>
      </c>
      <c r="L6" s="22" t="s">
        <v>661</v>
      </c>
      <c r="M6" s="21">
        <v>10000131</v>
      </c>
      <c r="N6" s="10">
        <v>80</v>
      </c>
      <c r="O6" s="21">
        <v>10010083</v>
      </c>
      <c r="P6" s="27" t="s">
        <v>804</v>
      </c>
      <c r="Q6" s="10">
        <v>40</v>
      </c>
      <c r="R6" s="25">
        <v>10010099</v>
      </c>
      <c r="S6" s="26" t="s">
        <v>671</v>
      </c>
      <c r="T6">
        <v>1</v>
      </c>
      <c r="U6" s="21"/>
      <c r="V6" s="2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25">
        <v>10010099</v>
      </c>
      <c r="B7" s="26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2" t="s">
        <v>114</v>
      </c>
      <c r="J7" s="21">
        <v>10000132</v>
      </c>
      <c r="K7" s="10">
        <v>60</v>
      </c>
      <c r="L7" s="22" t="s">
        <v>661</v>
      </c>
      <c r="M7" s="21">
        <v>10000131</v>
      </c>
      <c r="N7" s="10">
        <v>60</v>
      </c>
      <c r="O7" s="21">
        <v>10010083</v>
      </c>
      <c r="P7" s="27" t="s">
        <v>804</v>
      </c>
      <c r="Q7" s="10">
        <v>30</v>
      </c>
      <c r="R7" s="25">
        <v>10010099</v>
      </c>
      <c r="S7" s="26" t="s">
        <v>671</v>
      </c>
      <c r="T7">
        <v>1</v>
      </c>
      <c r="U7" s="21"/>
      <c r="V7" s="2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21">
        <v>10010083</v>
      </c>
      <c r="B8" s="27" t="s">
        <v>804</v>
      </c>
      <c r="E8" s="128" t="s">
        <v>1496</v>
      </c>
      <c r="F8" s="10" t="s">
        <v>808</v>
      </c>
      <c r="G8" s="10">
        <v>1</v>
      </c>
      <c r="H8" s="10">
        <v>150000</v>
      </c>
      <c r="I8" s="22" t="s">
        <v>114</v>
      </c>
      <c r="J8" s="21">
        <v>10000132</v>
      </c>
      <c r="K8" s="10">
        <v>50</v>
      </c>
      <c r="L8" s="22" t="s">
        <v>661</v>
      </c>
      <c r="M8" s="21">
        <v>10000131</v>
      </c>
      <c r="N8" s="10">
        <v>50</v>
      </c>
      <c r="O8" s="21">
        <v>10010083</v>
      </c>
      <c r="P8" s="27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9" t="s">
        <v>1497</v>
      </c>
      <c r="F9" s="10" t="s">
        <v>808</v>
      </c>
      <c r="G9" s="10">
        <v>1</v>
      </c>
      <c r="H9" s="10">
        <v>100000</v>
      </c>
      <c r="I9" s="22" t="s">
        <v>114</v>
      </c>
      <c r="J9" s="21">
        <v>10000132</v>
      </c>
      <c r="K9" s="10">
        <v>40</v>
      </c>
      <c r="L9" s="22" t="s">
        <v>661</v>
      </c>
      <c r="M9" s="21">
        <v>10000131</v>
      </c>
      <c r="N9" s="10">
        <v>40</v>
      </c>
      <c r="O9" s="21">
        <v>10010083</v>
      </c>
      <c r="P9" s="27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9" t="s">
        <v>1498</v>
      </c>
      <c r="F10" s="10" t="s">
        <v>808</v>
      </c>
      <c r="G10" s="10">
        <v>1</v>
      </c>
      <c r="H10" s="10">
        <v>80000</v>
      </c>
      <c r="I10" s="22" t="s">
        <v>114</v>
      </c>
      <c r="J10" s="21">
        <v>10000132</v>
      </c>
      <c r="K10" s="10">
        <v>30</v>
      </c>
      <c r="L10" s="22" t="s">
        <v>661</v>
      </c>
      <c r="M10" s="21">
        <v>10000131</v>
      </c>
      <c r="N10" s="10">
        <v>30</v>
      </c>
      <c r="O10" s="21">
        <v>10010083</v>
      </c>
      <c r="P10" s="27" t="s">
        <v>804</v>
      </c>
      <c r="Q10" s="10">
        <v>10</v>
      </c>
      <c r="Y10" t="str">
        <f t="shared" si="0"/>
        <v>1;80000@10000132;30@10000131;30@10010083;10</v>
      </c>
    </row>
    <row r="11" ht="20.1" customHeight="1" spans="5:25">
      <c r="E11" s="129" t="s">
        <v>1499</v>
      </c>
      <c r="F11" s="10" t="s">
        <v>808</v>
      </c>
      <c r="G11" s="10">
        <v>1</v>
      </c>
      <c r="H11" s="10">
        <v>60000</v>
      </c>
      <c r="I11" s="22" t="s">
        <v>114</v>
      </c>
      <c r="J11" s="21">
        <v>10000132</v>
      </c>
      <c r="K11" s="10">
        <v>20</v>
      </c>
      <c r="L11" s="22" t="s">
        <v>661</v>
      </c>
      <c r="M11" s="21">
        <v>10000131</v>
      </c>
      <c r="N11" s="10">
        <v>20</v>
      </c>
      <c r="O11" s="21">
        <v>10010083</v>
      </c>
      <c r="P11" s="27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9" t="s">
        <v>1500</v>
      </c>
      <c r="F12" s="10" t="s">
        <v>808</v>
      </c>
      <c r="G12" s="10">
        <v>1</v>
      </c>
      <c r="H12" s="10">
        <v>40000</v>
      </c>
      <c r="I12" s="22" t="s">
        <v>114</v>
      </c>
      <c r="J12" s="21">
        <v>10000132</v>
      </c>
      <c r="K12" s="10">
        <v>15</v>
      </c>
      <c r="L12" s="22" t="s">
        <v>661</v>
      </c>
      <c r="M12" s="21">
        <v>10000131</v>
      </c>
      <c r="N12" s="10">
        <v>10</v>
      </c>
      <c r="O12" s="21"/>
      <c r="P12" s="27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9" t="s">
        <v>1501</v>
      </c>
      <c r="F13" s="10" t="s">
        <v>808</v>
      </c>
      <c r="G13" s="10">
        <v>1</v>
      </c>
      <c r="H13" s="10">
        <v>30000</v>
      </c>
      <c r="I13" s="22" t="s">
        <v>114</v>
      </c>
      <c r="J13" s="21">
        <v>10000132</v>
      </c>
      <c r="K13" s="10">
        <v>10</v>
      </c>
      <c r="L13" s="22" t="s">
        <v>661</v>
      </c>
      <c r="M13" s="21">
        <v>10000131</v>
      </c>
      <c r="N13" s="10">
        <v>5</v>
      </c>
      <c r="Y13" t="str">
        <f t="shared" si="1"/>
        <v>1;30000@10000132;10@10000131;5</v>
      </c>
    </row>
    <row r="14" ht="20.1" customHeight="1" spans="5:25">
      <c r="E14" s="129" t="s">
        <v>1502</v>
      </c>
      <c r="F14" s="10" t="s">
        <v>808</v>
      </c>
      <c r="G14" s="10">
        <v>1</v>
      </c>
      <c r="H14" s="10">
        <v>20000</v>
      </c>
      <c r="I14" s="22" t="s">
        <v>114</v>
      </c>
      <c r="J14" s="21">
        <v>10000132</v>
      </c>
      <c r="K14" s="10">
        <v>7</v>
      </c>
      <c r="L14" s="22"/>
      <c r="M14" s="31"/>
      <c r="N14" s="10"/>
      <c r="Y14" t="str">
        <f>G14&amp;";"&amp;H14&amp;"@"&amp;J14&amp;";"&amp;K14</f>
        <v>1;20000@10000132;7</v>
      </c>
    </row>
    <row r="15" ht="20.1" customHeight="1" spans="5:25">
      <c r="E15" s="129" t="s">
        <v>1503</v>
      </c>
      <c r="F15" s="10" t="s">
        <v>808</v>
      </c>
      <c r="G15" s="10">
        <v>1</v>
      </c>
      <c r="H15" s="10">
        <v>10000</v>
      </c>
      <c r="I15" s="22" t="s">
        <v>114</v>
      </c>
      <c r="J15" s="21">
        <v>10000132</v>
      </c>
      <c r="K15" s="10">
        <v>5</v>
      </c>
      <c r="L15" s="22"/>
      <c r="M15" s="31"/>
      <c r="N15" s="10"/>
      <c r="Y15" t="str">
        <f>G15&amp;";"&amp;H15&amp;"@"&amp;J15&amp;";"&amp;K15</f>
        <v>1;10000@10000132;5</v>
      </c>
    </row>
    <row r="16" ht="20.1" customHeight="1" spans="7:44">
      <c r="G16" s="10"/>
      <c r="H16" s="10"/>
      <c r="I16" s="22"/>
      <c r="J16" s="31"/>
      <c r="K16" s="10"/>
      <c r="L16" s="22"/>
      <c r="M16" s="31"/>
      <c r="N16" s="10"/>
      <c r="AQ16" s="21">
        <v>10000143</v>
      </c>
      <c r="AR16" s="22" t="s">
        <v>122</v>
      </c>
    </row>
    <row r="17" ht="20.1" customHeight="1"/>
    <row r="18" ht="20.1" customHeight="1" spans="5:25">
      <c r="E18" s="10">
        <v>1</v>
      </c>
      <c r="F18" s="10" t="s">
        <v>808</v>
      </c>
      <c r="G18" s="10">
        <v>1</v>
      </c>
      <c r="H18" s="10">
        <v>500000</v>
      </c>
      <c r="I18" s="27" t="s">
        <v>821</v>
      </c>
      <c r="J18">
        <v>10010085</v>
      </c>
      <c r="K18">
        <v>300</v>
      </c>
      <c r="L18" s="27" t="s">
        <v>804</v>
      </c>
      <c r="M18" s="21">
        <v>10010083</v>
      </c>
      <c r="N18" s="10">
        <v>100</v>
      </c>
      <c r="O18" s="21">
        <v>10000142</v>
      </c>
      <c r="P18" s="22" t="s">
        <v>108</v>
      </c>
      <c r="Q18" s="10">
        <v>1</v>
      </c>
      <c r="R18" s="21">
        <v>10000143</v>
      </c>
      <c r="S18" s="22" t="s">
        <v>122</v>
      </c>
      <c r="T18">
        <v>5</v>
      </c>
      <c r="U18" s="21">
        <v>10010046</v>
      </c>
      <c r="V18" s="2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0">
        <v>2</v>
      </c>
      <c r="F19" s="10" t="s">
        <v>808</v>
      </c>
      <c r="G19" s="10">
        <v>1</v>
      </c>
      <c r="H19" s="10">
        <v>350000</v>
      </c>
      <c r="I19" s="27" t="s">
        <v>821</v>
      </c>
      <c r="J19">
        <v>10010085</v>
      </c>
      <c r="K19">
        <v>240</v>
      </c>
      <c r="L19" s="27" t="s">
        <v>804</v>
      </c>
      <c r="M19" s="21">
        <v>10010083</v>
      </c>
      <c r="N19" s="10">
        <v>80</v>
      </c>
      <c r="O19" s="21">
        <v>10000142</v>
      </c>
      <c r="P19" s="22" t="s">
        <v>108</v>
      </c>
      <c r="Q19" s="10">
        <v>1</v>
      </c>
      <c r="R19" s="21">
        <v>10000143</v>
      </c>
      <c r="S19" s="22" t="s">
        <v>122</v>
      </c>
      <c r="T19">
        <v>3</v>
      </c>
      <c r="U19" s="21"/>
      <c r="V19" s="2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0">
        <v>3</v>
      </c>
      <c r="F20" s="10" t="s">
        <v>808</v>
      </c>
      <c r="G20" s="10">
        <v>1</v>
      </c>
      <c r="H20" s="10">
        <v>250000</v>
      </c>
      <c r="I20" s="27" t="s">
        <v>821</v>
      </c>
      <c r="J20">
        <v>10010085</v>
      </c>
      <c r="K20">
        <v>180</v>
      </c>
      <c r="L20" s="27" t="s">
        <v>804</v>
      </c>
      <c r="M20" s="21">
        <v>10010083</v>
      </c>
      <c r="N20" s="10">
        <v>60</v>
      </c>
      <c r="O20" s="21">
        <v>10000142</v>
      </c>
      <c r="P20" s="22" t="s">
        <v>108</v>
      </c>
      <c r="Q20" s="10">
        <v>1</v>
      </c>
      <c r="R20" s="21">
        <v>10000143</v>
      </c>
      <c r="S20" s="22" t="s">
        <v>122</v>
      </c>
      <c r="T20">
        <v>2</v>
      </c>
      <c r="U20" s="21"/>
      <c r="V20" s="2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28" t="s">
        <v>1496</v>
      </c>
      <c r="F21" s="10" t="s">
        <v>808</v>
      </c>
      <c r="G21" s="10">
        <v>1</v>
      </c>
      <c r="H21" s="10">
        <v>200000</v>
      </c>
      <c r="I21" s="27" t="s">
        <v>821</v>
      </c>
      <c r="J21">
        <v>10010085</v>
      </c>
      <c r="K21">
        <v>150</v>
      </c>
      <c r="L21" s="27" t="s">
        <v>804</v>
      </c>
      <c r="M21" s="21">
        <v>10010083</v>
      </c>
      <c r="N21" s="10">
        <v>40</v>
      </c>
      <c r="O21" s="21">
        <v>10000142</v>
      </c>
      <c r="P21" s="22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9" t="s">
        <v>1497</v>
      </c>
      <c r="F22" s="10" t="s">
        <v>808</v>
      </c>
      <c r="G22" s="10">
        <v>1</v>
      </c>
      <c r="H22" s="10">
        <v>150000</v>
      </c>
      <c r="I22" s="27" t="s">
        <v>821</v>
      </c>
      <c r="J22">
        <v>10010085</v>
      </c>
      <c r="K22">
        <v>120</v>
      </c>
      <c r="L22" s="27" t="s">
        <v>804</v>
      </c>
      <c r="M22" s="21">
        <v>10010083</v>
      </c>
      <c r="N22" s="10">
        <v>30</v>
      </c>
      <c r="O22" s="21">
        <v>10000142</v>
      </c>
      <c r="P22" s="22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9" t="s">
        <v>1498</v>
      </c>
      <c r="F23" s="10" t="s">
        <v>808</v>
      </c>
      <c r="G23" s="10">
        <v>1</v>
      </c>
      <c r="H23" s="10">
        <v>120000</v>
      </c>
      <c r="I23" s="27" t="s">
        <v>821</v>
      </c>
      <c r="J23">
        <v>10010085</v>
      </c>
      <c r="K23">
        <v>90</v>
      </c>
      <c r="L23" s="27" t="s">
        <v>804</v>
      </c>
      <c r="M23" s="21">
        <v>10010083</v>
      </c>
      <c r="N23" s="10">
        <v>20</v>
      </c>
      <c r="O23" s="21">
        <v>10000142</v>
      </c>
      <c r="P23" s="22" t="s">
        <v>108</v>
      </c>
      <c r="Q23" s="10">
        <v>1</v>
      </c>
      <c r="Y23" t="str">
        <f t="shared" si="2"/>
        <v>1;120000@10010085;90@10010083;20@10000142;1</v>
      </c>
    </row>
    <row r="24" ht="20.1" customHeight="1" spans="5:25">
      <c r="E24" s="129" t="s">
        <v>1499</v>
      </c>
      <c r="F24" s="10" t="s">
        <v>808</v>
      </c>
      <c r="G24" s="10">
        <v>1</v>
      </c>
      <c r="H24" s="10">
        <v>90000</v>
      </c>
      <c r="I24" s="27" t="s">
        <v>821</v>
      </c>
      <c r="J24">
        <v>10010085</v>
      </c>
      <c r="K24">
        <v>60</v>
      </c>
      <c r="L24" s="27" t="s">
        <v>804</v>
      </c>
      <c r="M24" s="21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9" t="s">
        <v>1500</v>
      </c>
      <c r="F25" s="10" t="s">
        <v>808</v>
      </c>
      <c r="G25" s="10">
        <v>1</v>
      </c>
      <c r="H25" s="10">
        <v>60000</v>
      </c>
      <c r="I25" s="27" t="s">
        <v>821</v>
      </c>
      <c r="J25">
        <v>10010085</v>
      </c>
      <c r="K25">
        <v>40</v>
      </c>
      <c r="L25" s="27" t="s">
        <v>804</v>
      </c>
      <c r="M25" s="21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1"/>
      <c r="AM25" s="22"/>
      <c r="AN25" s="10"/>
    </row>
    <row r="26" ht="20.1" customHeight="1" spans="5:40">
      <c r="E26" s="129" t="s">
        <v>1501</v>
      </c>
      <c r="F26" s="10" t="s">
        <v>808</v>
      </c>
      <c r="G26" s="10">
        <v>1</v>
      </c>
      <c r="H26" s="10">
        <v>45000</v>
      </c>
      <c r="I26" s="27" t="s">
        <v>821</v>
      </c>
      <c r="J26">
        <v>10010085</v>
      </c>
      <c r="K26">
        <v>30</v>
      </c>
      <c r="L26" s="27" t="s">
        <v>804</v>
      </c>
      <c r="M26" s="21">
        <v>10010083</v>
      </c>
      <c r="N26" s="10">
        <v>5</v>
      </c>
      <c r="Y26" t="str">
        <f t="shared" si="3"/>
        <v>1;45000@10010085;30@10010083;5</v>
      </c>
      <c r="AL26" s="21"/>
      <c r="AM26" s="22"/>
      <c r="AN26" s="10"/>
    </row>
    <row r="27" ht="20.1" customHeight="1" spans="5:40">
      <c r="E27" s="129" t="s">
        <v>1502</v>
      </c>
      <c r="F27" s="10" t="s">
        <v>808</v>
      </c>
      <c r="G27" s="10">
        <v>1</v>
      </c>
      <c r="H27" s="10">
        <v>30000</v>
      </c>
      <c r="I27" s="27" t="s">
        <v>821</v>
      </c>
      <c r="J27">
        <v>10010085</v>
      </c>
      <c r="K27">
        <v>20</v>
      </c>
      <c r="L27" s="10"/>
      <c r="M27" s="21"/>
      <c r="N27" s="10"/>
      <c r="U27" s="21">
        <v>10000104</v>
      </c>
      <c r="V27" s="22" t="s">
        <v>118</v>
      </c>
      <c r="Y27" t="str">
        <f>G27&amp;";"&amp;H27&amp;"@"&amp;J27&amp;";"&amp;K27</f>
        <v>1;30000@10010085;20</v>
      </c>
      <c r="AL27" s="21"/>
      <c r="AM27" s="22"/>
      <c r="AN27" s="10"/>
    </row>
    <row r="28" ht="20.1" customHeight="1" spans="5:25">
      <c r="E28" s="129" t="s">
        <v>1503</v>
      </c>
      <c r="F28" s="10" t="s">
        <v>808</v>
      </c>
      <c r="G28" s="10">
        <v>1</v>
      </c>
      <c r="H28" s="10">
        <v>15000</v>
      </c>
      <c r="I28" s="27" t="s">
        <v>821</v>
      </c>
      <c r="J28">
        <v>10010085</v>
      </c>
      <c r="K28">
        <v>10</v>
      </c>
      <c r="L28" s="10"/>
      <c r="M28" s="22"/>
      <c r="N28" s="10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0" t="s">
        <v>1504</v>
      </c>
      <c r="F37" s="10" t="s">
        <v>1505</v>
      </c>
    </row>
    <row r="38" ht="20.1" customHeight="1" spans="6:6">
      <c r="F38" s="10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2" t="s">
        <v>114</v>
      </c>
      <c r="G41" s="129" t="s">
        <v>1508</v>
      </c>
    </row>
    <row r="42" spans="6:7">
      <c r="F42" s="22" t="s">
        <v>661</v>
      </c>
      <c r="G42" s="129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8"/>
      <c r="I2" s="118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0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0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0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0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0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0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82"/>
  <sheetViews>
    <sheetView workbookViewId="0">
      <selection activeCell="C4" sqref="C4:C7"/>
    </sheetView>
  </sheetViews>
  <sheetFormatPr defaultColWidth="9" defaultRowHeight="14.25"/>
  <cols>
    <col min="8" max="8" width="11.5" customWidth="1"/>
    <col min="10" max="10" width="12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s="20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s="20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s="20" t="s">
        <v>1515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s="20" t="s">
        <v>1515</v>
      </c>
      <c r="P7" t="str">
        <f t="shared" si="1"/>
        <v>new BuyCellCost{ Cost = "3;360",Get = “10010046;1"},</v>
      </c>
      <c r="X7" s="20" t="s">
        <v>1517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s="20" t="s">
        <v>1515</v>
      </c>
      <c r="P8" t="str">
        <f t="shared" si="1"/>
        <v>new BuyCellCost{ Cost = "3;360",Get = “10000143;2"},</v>
      </c>
      <c r="X8" s="21">
        <v>10010083</v>
      </c>
      <c r="Y8" s="27" t="s">
        <v>804</v>
      </c>
      <c r="Z8" s="10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21">
        <v>10010041</v>
      </c>
      <c r="J9" s="22" t="s">
        <v>805</v>
      </c>
      <c r="K9" s="2">
        <v>1</v>
      </c>
      <c r="M9" s="20" t="s">
        <v>1515</v>
      </c>
      <c r="P9" t="str">
        <f t="shared" si="1"/>
        <v>new BuyCellCost{ Cost = "3;360",Get = “10010041;1"},</v>
      </c>
      <c r="X9" s="10">
        <v>1</v>
      </c>
      <c r="Y9" s="28" t="s">
        <v>808</v>
      </c>
      <c r="Z9" s="10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s="20" t="s">
        <v>1515</v>
      </c>
      <c r="P10" t="str">
        <f t="shared" si="1"/>
        <v>new BuyCellCost{ Cost = "3;360",Get = “10000101;1"},</v>
      </c>
      <c r="X10" s="21">
        <v>10010092</v>
      </c>
      <c r="Y10" s="24" t="s">
        <v>666</v>
      </c>
      <c r="Z10" s="10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s="20" t="s">
        <v>1515</v>
      </c>
      <c r="P11" t="str">
        <f t="shared" si="1"/>
        <v>new BuyCellCost{ Cost = "3;360",Get = “10000122;1"},</v>
      </c>
      <c r="X11" s="21">
        <v>10010046</v>
      </c>
      <c r="Y11" s="22" t="s">
        <v>806</v>
      </c>
      <c r="Z11" s="10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s="20" t="s">
        <v>1515</v>
      </c>
      <c r="P12" t="str">
        <f t="shared" si="1"/>
        <v>new BuyCellCost{ Cost = "3;360",Get = “10000132;10"},</v>
      </c>
      <c r="X12" s="20" t="s">
        <v>1519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s="20" t="s">
        <v>1515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1520</v>
      </c>
      <c r="E14" s="2">
        <v>1</v>
      </c>
      <c r="G14" s="2"/>
      <c r="X14" s="20" t="s">
        <v>1521</v>
      </c>
    </row>
    <row r="15" ht="20.1" customHeight="1" spans="2:8">
      <c r="B15" s="2"/>
      <c r="C15" s="2"/>
      <c r="D15" s="2"/>
      <c r="G15" s="2"/>
      <c r="H15" s="2" t="s">
        <v>1522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21">
        <v>10010042</v>
      </c>
      <c r="J16" s="23" t="s">
        <v>126</v>
      </c>
      <c r="K16" s="2">
        <v>5</v>
      </c>
      <c r="M16" s="20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21">
        <v>10000102</v>
      </c>
      <c r="J17" s="22" t="s">
        <v>853</v>
      </c>
      <c r="K17" s="2">
        <v>1</v>
      </c>
      <c r="M17" s="20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21">
        <v>10010092</v>
      </c>
      <c r="J18" s="24" t="s">
        <v>666</v>
      </c>
      <c r="K18" s="2">
        <v>1</v>
      </c>
      <c r="M18" s="20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25">
        <v>10010098</v>
      </c>
      <c r="J19" s="26" t="s">
        <v>669</v>
      </c>
      <c r="K19" s="2">
        <v>10</v>
      </c>
      <c r="M19" s="20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21">
        <v>10000155</v>
      </c>
      <c r="J20" s="22" t="s">
        <v>1523</v>
      </c>
      <c r="K20" s="2">
        <v>1</v>
      </c>
      <c r="M20" s="20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21">
        <v>10010052</v>
      </c>
      <c r="J21" s="27" t="s">
        <v>1524</v>
      </c>
      <c r="K21" s="2">
        <v>1</v>
      </c>
      <c r="M21" s="20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21">
        <v>10010088</v>
      </c>
      <c r="J22" s="24" t="s">
        <v>1420</v>
      </c>
      <c r="K22" s="2">
        <v>2</v>
      </c>
      <c r="M22" s="20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21">
        <v>10000123</v>
      </c>
      <c r="J23" s="22" t="s">
        <v>1525</v>
      </c>
      <c r="K23" s="2">
        <v>1</v>
      </c>
      <c r="M23" s="20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21">
        <v>10010046</v>
      </c>
      <c r="J24" s="22" t="s">
        <v>806</v>
      </c>
      <c r="K24" s="2">
        <v>1</v>
      </c>
      <c r="M24" s="20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s="20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1526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s="20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21">
        <v>10000131</v>
      </c>
      <c r="J29" s="22" t="s">
        <v>661</v>
      </c>
      <c r="K29" s="2">
        <v>10</v>
      </c>
      <c r="M29" s="20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s="20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21">
        <v>10010046</v>
      </c>
      <c r="J31" s="22" t="s">
        <v>806</v>
      </c>
      <c r="K31" s="2">
        <v>1</v>
      </c>
      <c r="M31" s="20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21">
        <v>10000143</v>
      </c>
      <c r="J32" s="22" t="s">
        <v>122</v>
      </c>
      <c r="K32" s="2">
        <v>5</v>
      </c>
      <c r="M32" s="20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s="20" t="s">
        <v>1515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21">
        <v>10010088</v>
      </c>
      <c r="J34" s="24" t="s">
        <v>1420</v>
      </c>
      <c r="K34" s="2">
        <v>2</v>
      </c>
      <c r="M34" s="20" t="s">
        <v>1515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21">
        <v>10010043</v>
      </c>
      <c r="J35" s="23" t="s">
        <v>807</v>
      </c>
      <c r="K35" s="2">
        <v>5</v>
      </c>
      <c r="M35" s="20" t="s">
        <v>1515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25">
        <v>10010099</v>
      </c>
      <c r="J36" s="26" t="s">
        <v>671</v>
      </c>
      <c r="K36" s="2">
        <v>1</v>
      </c>
      <c r="M36" s="20" t="s">
        <v>1515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21">
        <v>10010026</v>
      </c>
      <c r="J37" s="22" t="s">
        <v>98</v>
      </c>
      <c r="K37" s="2">
        <v>1</v>
      </c>
      <c r="M37" s="20" t="s">
        <v>1515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1527</v>
      </c>
    </row>
    <row r="40" ht="20.1" customHeight="1" spans="7:16">
      <c r="G40" s="2">
        <v>720</v>
      </c>
      <c r="H40" s="2">
        <v>1</v>
      </c>
      <c r="I40" s="21">
        <v>10010046</v>
      </c>
      <c r="J40" s="22" t="s">
        <v>806</v>
      </c>
      <c r="K40" s="2">
        <v>1</v>
      </c>
      <c r="M40" s="20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s="20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21">
        <v>10010043</v>
      </c>
      <c r="J42" s="23" t="s">
        <v>807</v>
      </c>
      <c r="K42" s="2">
        <v>5</v>
      </c>
      <c r="M42" s="20" t="s">
        <v>1515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s="20" t="s">
        <v>1515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21">
        <v>10010093</v>
      </c>
      <c r="J44" s="24" t="s">
        <v>668</v>
      </c>
      <c r="K44" s="2">
        <v>1</v>
      </c>
      <c r="M44" s="20" t="s">
        <v>1515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21">
        <v>10000104</v>
      </c>
      <c r="J45" s="22" t="s">
        <v>118</v>
      </c>
      <c r="K45" s="2">
        <v>1</v>
      </c>
      <c r="M45" s="20" t="s">
        <v>1515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s="20" t="s">
        <v>1515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s="20" t="s">
        <v>1515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s="20" t="s">
        <v>1515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21">
        <v>10000105</v>
      </c>
      <c r="J49" s="22" t="s">
        <v>1528</v>
      </c>
      <c r="K49" s="2">
        <v>1</v>
      </c>
      <c r="M49" s="20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s="3" customFormat="1" ht="20.1" customHeight="1"/>
    <row r="53" s="3" customFormat="1" ht="20.1" customHeight="1" spans="9:11">
      <c r="I53" s="21">
        <v>10010088</v>
      </c>
      <c r="J53" s="24" t="s">
        <v>1420</v>
      </c>
      <c r="K53" s="2">
        <v>2</v>
      </c>
    </row>
    <row r="54" s="3" customFormat="1" ht="20.1" customHeight="1"/>
    <row r="55" s="3" customFormat="1" ht="20.1" customHeight="1" spans="7:11">
      <c r="G55" s="2"/>
      <c r="H55" s="2" t="s">
        <v>1529</v>
      </c>
      <c r="I55" s="21"/>
      <c r="J55" s="22"/>
      <c r="K55" s="2"/>
    </row>
    <row r="56" s="3" customFormat="1" ht="20.1" customHeight="1" spans="7:16">
      <c r="G56" s="2">
        <v>1</v>
      </c>
      <c r="H56" s="2">
        <v>1</v>
      </c>
      <c r="I56" s="21">
        <v>10010041</v>
      </c>
      <c r="J56" s="22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="3" customFormat="1" ht="20.1" customHeight="1" spans="7:16">
      <c r="G57" s="2">
        <v>1</v>
      </c>
      <c r="H57" s="2">
        <v>2</v>
      </c>
      <c r="I57" s="21">
        <v>10010046</v>
      </c>
      <c r="J57" s="22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="3" customFormat="1" ht="20.1" customHeight="1" spans="7:16">
      <c r="G58" s="2">
        <v>1</v>
      </c>
      <c r="H58" s="2">
        <v>3</v>
      </c>
      <c r="I58" s="21">
        <v>10010093</v>
      </c>
      <c r="J58" s="24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="3" customFormat="1" ht="20.1" customHeight="1" spans="7:16">
      <c r="G59" s="2">
        <v>1</v>
      </c>
      <c r="H59" s="2">
        <v>4</v>
      </c>
      <c r="I59" s="21">
        <v>10000104</v>
      </c>
      <c r="J59" s="22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="3" customFormat="1" ht="20.1" customHeight="1" spans="7:16">
      <c r="G60" s="2">
        <v>1</v>
      </c>
      <c r="H60" s="2">
        <v>5</v>
      </c>
      <c r="I60" s="21">
        <v>10000143</v>
      </c>
      <c r="J60" s="22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="3" customFormat="1" ht="20.1" customHeight="1" spans="7:16">
      <c r="G61" s="2">
        <v>1</v>
      </c>
      <c r="H61" s="2">
        <v>6</v>
      </c>
      <c r="I61" s="21">
        <v>10010088</v>
      </c>
      <c r="J61" s="24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="3" customFormat="1" ht="20.1" customHeight="1" spans="7:16">
      <c r="G62" s="2">
        <v>1</v>
      </c>
      <c r="H62" s="2">
        <v>7</v>
      </c>
      <c r="I62" s="21">
        <v>10000150</v>
      </c>
      <c r="J62" s="21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="3" customFormat="1" ht="20.1" customHeight="1" spans="7:16">
      <c r="G63" s="2">
        <v>1</v>
      </c>
      <c r="H63" s="2">
        <v>8</v>
      </c>
      <c r="I63" s="21">
        <v>10000141</v>
      </c>
      <c r="J63" s="22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="3" customFormat="1" ht="20.1" customHeight="1" spans="7:16">
      <c r="G64" s="2">
        <v>1</v>
      </c>
      <c r="H64" s="2">
        <v>9</v>
      </c>
      <c r="I64" s="21">
        <v>10010086</v>
      </c>
      <c r="J64" s="24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="3" customFormat="1" ht="20.1" customHeight="1" spans="7:16">
      <c r="G65" s="2">
        <v>1</v>
      </c>
      <c r="H65" s="2">
        <v>10</v>
      </c>
      <c r="I65" s="21">
        <v>10010026</v>
      </c>
      <c r="J65" s="22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="3" customFormat="1" ht="20.1" customHeight="1"/>
    <row r="67" s="3" customFormat="1" ht="20.1" customHeight="1"/>
    <row r="68" s="3" customFormat="1" ht="20.1" customHeight="1"/>
    <row r="69" s="3" customFormat="1" ht="20.1" customHeight="1"/>
    <row r="70" s="3" customFormat="1" ht="20.1" customHeight="1" spans="3:8">
      <c r="C70" s="2">
        <v>30</v>
      </c>
      <c r="D70" s="2" t="s">
        <v>1532</v>
      </c>
      <c r="G70" s="29" t="s">
        <v>1533</v>
      </c>
      <c r="H70" s="29" t="s">
        <v>1534</v>
      </c>
    </row>
    <row r="71" s="3" customFormat="1" ht="20.1" customHeight="1" spans="3:8">
      <c r="C71" s="2">
        <v>70</v>
      </c>
      <c r="D71" s="2" t="s">
        <v>1532</v>
      </c>
      <c r="G71" s="3" t="s">
        <v>862</v>
      </c>
      <c r="H71" s="3" t="s">
        <v>1535</v>
      </c>
    </row>
    <row r="72" s="3" customFormat="1" ht="20.1" customHeight="1" spans="3:8">
      <c r="C72" s="2">
        <v>150</v>
      </c>
      <c r="D72" s="2" t="s">
        <v>1532</v>
      </c>
      <c r="G72" s="3" t="s">
        <v>1536</v>
      </c>
      <c r="H72" s="3" t="s">
        <v>1537</v>
      </c>
    </row>
    <row r="73" s="3" customFormat="1" ht="20.1" customHeight="1" spans="3:4">
      <c r="C73" s="2">
        <v>300</v>
      </c>
      <c r="D73" s="2" t="s">
        <v>1532</v>
      </c>
    </row>
    <row r="74" s="3" customFormat="1" ht="20.1" customHeight="1" spans="3:4">
      <c r="C74" s="2" t="s">
        <v>81</v>
      </c>
      <c r="D74" s="2" t="s">
        <v>1538</v>
      </c>
    </row>
    <row r="75" s="3" customFormat="1" ht="20.1" customHeight="1" spans="7:7">
      <c r="G75" s="3" t="s">
        <v>1539</v>
      </c>
    </row>
    <row r="76" s="3" customFormat="1" ht="20.1" customHeight="1"/>
    <row r="77" s="3" customFormat="1" ht="20.1" customHeight="1"/>
    <row r="78" s="3" customFormat="1" ht="20.1" customHeight="1" spans="3:3">
      <c r="C78" s="3" t="s">
        <v>81</v>
      </c>
    </row>
    <row r="79" s="3" customFormat="1" ht="20.1" customHeight="1" spans="3:4">
      <c r="C79" s="3">
        <v>2</v>
      </c>
      <c r="D79" s="3" t="s">
        <v>1540</v>
      </c>
    </row>
    <row r="80" s="3" customFormat="1" ht="20.1" customHeight="1" spans="4:4">
      <c r="D80" s="3" t="s">
        <v>1541</v>
      </c>
    </row>
    <row r="82" spans="3:4">
      <c r="C82" s="20" t="s">
        <v>1542</v>
      </c>
      <c r="D82" s="20" t="s">
        <v>1543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10"/>
  <sheetViews>
    <sheetView tabSelected="1" topLeftCell="A82" workbookViewId="0">
      <selection activeCell="D88" sqref="D88"/>
    </sheetView>
  </sheetViews>
  <sheetFormatPr defaultColWidth="9" defaultRowHeight="14.25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7" width="19.5" customWidth="1"/>
    <col min="8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1544</v>
      </c>
      <c r="C2" s="2"/>
      <c r="D2" s="3" t="s">
        <v>1545</v>
      </c>
      <c r="E2" s="3" t="s">
        <v>1546</v>
      </c>
      <c r="F2" s="3"/>
    </row>
    <row r="3" s="1" customFormat="1" ht="20.1" customHeight="1" spans="1:3">
      <c r="A3" s="2"/>
      <c r="B3" s="2" t="s">
        <v>1547</v>
      </c>
      <c r="C3" s="2"/>
    </row>
    <row r="4" s="1" customFormat="1" ht="20.1" customHeight="1" spans="1:3">
      <c r="A4" s="2"/>
      <c r="B4" s="2" t="s">
        <v>1548</v>
      </c>
      <c r="C4" s="2"/>
    </row>
    <row r="5" s="1" customFormat="1" ht="20.1" customHeight="1" spans="1:23">
      <c r="A5" s="2"/>
      <c r="B5" s="2" t="s">
        <v>1549</v>
      </c>
      <c r="C5" s="2"/>
      <c r="W5" s="2" t="s">
        <v>1550</v>
      </c>
    </row>
    <row r="6" s="1" customFormat="1" ht="20.1" customHeight="1" spans="1:26">
      <c r="A6" s="2"/>
      <c r="B6" s="2"/>
      <c r="C6" s="2"/>
      <c r="E6" s="2" t="s">
        <v>1551</v>
      </c>
      <c r="I6" s="2" t="s">
        <v>1552</v>
      </c>
      <c r="J6" s="2"/>
      <c r="K6" s="2"/>
      <c r="W6" s="2">
        <v>1</v>
      </c>
      <c r="X6" s="2" t="s">
        <v>1553</v>
      </c>
      <c r="Y6" s="2">
        <v>4</v>
      </c>
      <c r="Z6" s="2">
        <f>Y6/48</f>
        <v>0.0833333333333333</v>
      </c>
    </row>
    <row r="7" s="1" customFormat="1" ht="20.1" customHeight="1" spans="1:26">
      <c r="A7" s="2"/>
      <c r="B7" s="2" t="s">
        <v>1554</v>
      </c>
      <c r="C7" s="2"/>
      <c r="G7" s="3" t="s">
        <v>1555</v>
      </c>
      <c r="H7" s="3"/>
      <c r="I7" s="2" t="s">
        <v>1556</v>
      </c>
      <c r="J7" s="2"/>
      <c r="K7" s="2"/>
      <c r="W7" s="2">
        <v>2</v>
      </c>
      <c r="X7" s="2" t="s">
        <v>1557</v>
      </c>
      <c r="Y7" s="2">
        <v>10</v>
      </c>
      <c r="Z7" s="2">
        <f t="shared" ref="Z7:Z9" si="0">Y7/48</f>
        <v>0.208333333333333</v>
      </c>
    </row>
    <row r="8" s="1" customFormat="1" ht="20.1" customHeight="1" spans="1:26">
      <c r="A8" s="2"/>
      <c r="B8" s="2"/>
      <c r="C8" s="2"/>
      <c r="G8" s="3" t="s">
        <v>1558</v>
      </c>
      <c r="H8" s="3"/>
      <c r="I8" s="2" t="s">
        <v>1559</v>
      </c>
      <c r="J8" s="2"/>
      <c r="K8" s="2"/>
      <c r="W8" s="2">
        <v>3</v>
      </c>
      <c r="X8" s="2" t="s">
        <v>1560</v>
      </c>
      <c r="Y8" s="2">
        <v>24</v>
      </c>
      <c r="Z8" s="2">
        <f t="shared" si="0"/>
        <v>0.5</v>
      </c>
    </row>
    <row r="9" s="1" customFormat="1" ht="20.1" customHeight="1" spans="1:26">
      <c r="A9" s="2"/>
      <c r="B9" s="2"/>
      <c r="C9" s="2"/>
      <c r="G9" s="3" t="s">
        <v>1561</v>
      </c>
      <c r="H9" s="3"/>
      <c r="I9" s="2" t="s">
        <v>1562</v>
      </c>
      <c r="J9" s="2"/>
      <c r="K9" s="2"/>
      <c r="W9" s="2">
        <v>4</v>
      </c>
      <c r="X9" s="2" t="s">
        <v>1563</v>
      </c>
      <c r="Y9" s="2">
        <v>48</v>
      </c>
      <c r="Z9" s="2">
        <f t="shared" si="0"/>
        <v>1</v>
      </c>
    </row>
    <row r="10" s="1" customFormat="1" ht="20.1" customHeight="1" spans="1:26">
      <c r="A10" s="2"/>
      <c r="B10" s="2" t="s">
        <v>1564</v>
      </c>
      <c r="C10" s="2"/>
      <c r="G10" s="1" t="s">
        <v>1565</v>
      </c>
      <c r="I10" s="2" t="s">
        <v>1566</v>
      </c>
      <c r="J10" s="2"/>
      <c r="K10" s="3" t="s">
        <v>1567</v>
      </c>
      <c r="O10" s="3"/>
      <c r="W10" s="2">
        <v>5</v>
      </c>
      <c r="X10" s="2" t="s">
        <v>1568</v>
      </c>
      <c r="Y10" s="2">
        <v>0</v>
      </c>
      <c r="Z10" s="2"/>
    </row>
    <row r="11" s="1" customFormat="1" ht="20.1" customHeight="1" spans="1:26">
      <c r="A11" s="2"/>
      <c r="B11" s="2" t="s">
        <v>1569</v>
      </c>
      <c r="C11" s="2"/>
      <c r="G11" s="1" t="s">
        <v>1570</v>
      </c>
      <c r="I11" s="2" t="s">
        <v>1571</v>
      </c>
      <c r="J11" s="2"/>
      <c r="K11" s="3" t="s">
        <v>1572</v>
      </c>
      <c r="O11" s="3" t="s">
        <v>1573</v>
      </c>
      <c r="Y11" s="2"/>
      <c r="Z11" s="2"/>
    </row>
    <row r="12" s="1" customFormat="1" ht="20.1" customHeight="1" spans="1:26">
      <c r="A12" s="2"/>
      <c r="B12" s="2" t="s">
        <v>1574</v>
      </c>
      <c r="C12" s="2"/>
      <c r="G12" s="1" t="s">
        <v>1575</v>
      </c>
      <c r="I12" s="2" t="s">
        <v>1576</v>
      </c>
      <c r="J12" s="2"/>
      <c r="K12" s="3" t="s">
        <v>1577</v>
      </c>
      <c r="O12" s="3" t="s">
        <v>1578</v>
      </c>
      <c r="W12" s="2" t="s">
        <v>1579</v>
      </c>
      <c r="Y12" s="2"/>
      <c r="Z12" s="2"/>
    </row>
    <row r="13" s="1" customFormat="1" ht="20.1" customHeight="1" spans="1:26">
      <c r="A13" s="2"/>
      <c r="B13" s="2"/>
      <c r="C13" s="2"/>
      <c r="I13" s="2" t="s">
        <v>1580</v>
      </c>
      <c r="J13" s="2"/>
      <c r="K13" s="3" t="s">
        <v>1581</v>
      </c>
      <c r="W13" s="2">
        <v>1</v>
      </c>
      <c r="X13" s="2" t="s">
        <v>1582</v>
      </c>
      <c r="Y13" s="2">
        <v>6</v>
      </c>
      <c r="Z13" s="2">
        <f>Y13/72</f>
        <v>0.0833333333333333</v>
      </c>
    </row>
    <row r="14" s="1" customFormat="1" ht="20.1" customHeight="1" spans="1:26">
      <c r="A14" s="2"/>
      <c r="B14" s="2"/>
      <c r="C14" s="2"/>
      <c r="G14" s="3" t="s">
        <v>1583</v>
      </c>
      <c r="H14" s="3"/>
      <c r="I14" s="2" t="s">
        <v>1584</v>
      </c>
      <c r="J14" s="2"/>
      <c r="K14" s="6" t="s">
        <v>1585</v>
      </c>
      <c r="W14" s="2">
        <v>2</v>
      </c>
      <c r="X14" s="2" t="s">
        <v>1586</v>
      </c>
      <c r="Y14" s="2">
        <v>15</v>
      </c>
      <c r="Z14" s="2">
        <f t="shared" ref="Z14:Z16" si="1">Y14/72</f>
        <v>0.208333333333333</v>
      </c>
    </row>
    <row r="15" s="1" customFormat="1" ht="20.1" customHeight="1" spans="1:26">
      <c r="A15" s="2"/>
      <c r="B15" s="2" t="s">
        <v>1587</v>
      </c>
      <c r="C15" s="2"/>
      <c r="I15" s="2" t="s">
        <v>1588</v>
      </c>
      <c r="J15" s="2"/>
      <c r="K15" s="6" t="s">
        <v>1589</v>
      </c>
      <c r="W15" s="2">
        <v>3</v>
      </c>
      <c r="X15" s="2" t="s">
        <v>1590</v>
      </c>
      <c r="Y15" s="2">
        <v>36</v>
      </c>
      <c r="Z15" s="2">
        <f t="shared" si="1"/>
        <v>0.5</v>
      </c>
    </row>
    <row r="16" s="1" customFormat="1" ht="20.1" customHeight="1" spans="1:26">
      <c r="A16" s="2"/>
      <c r="B16" s="2"/>
      <c r="C16" s="2"/>
      <c r="G16" s="3" t="s">
        <v>1591</v>
      </c>
      <c r="H16" s="3"/>
      <c r="I16" s="2" t="s">
        <v>1592</v>
      </c>
      <c r="J16" s="2"/>
      <c r="K16" s="6" t="s">
        <v>1593</v>
      </c>
      <c r="W16" s="2">
        <v>4</v>
      </c>
      <c r="X16" s="2" t="s">
        <v>1594</v>
      </c>
      <c r="Y16" s="2">
        <v>72</v>
      </c>
      <c r="Z16" s="2">
        <f t="shared" si="1"/>
        <v>1</v>
      </c>
    </row>
    <row r="17" s="1" customFormat="1" ht="20.1" customHeight="1" spans="1:26">
      <c r="A17" s="2"/>
      <c r="B17" s="2" t="s">
        <v>1595</v>
      </c>
      <c r="C17" s="2"/>
      <c r="I17" s="2"/>
      <c r="W17" s="2">
        <v>5</v>
      </c>
      <c r="X17" s="2" t="s">
        <v>1596</v>
      </c>
      <c r="Y17" s="2">
        <v>0</v>
      </c>
      <c r="Z17" s="2">
        <v>0</v>
      </c>
    </row>
    <row r="18" s="1" customFormat="1" ht="20.1" customHeight="1" spans="1:9">
      <c r="A18" s="2"/>
      <c r="B18" s="2"/>
      <c r="C18" s="2"/>
      <c r="I18" s="2" t="s">
        <v>1597</v>
      </c>
    </row>
    <row r="19" s="1" customFormat="1" ht="20.1" customHeight="1" spans="9:29">
      <c r="I19" s="7" t="s">
        <v>1598</v>
      </c>
      <c r="J19" s="8"/>
      <c r="K19" s="8"/>
      <c r="S19" s="2"/>
      <c r="W19" s="2" t="s">
        <v>1599</v>
      </c>
      <c r="X19" s="2">
        <v>20</v>
      </c>
      <c r="Y19" s="2"/>
      <c r="Z19" s="2"/>
      <c r="AA19" s="2"/>
      <c r="AB19" s="2"/>
      <c r="AC19" s="2"/>
    </row>
    <row r="20" s="1" customFormat="1" ht="20.1" customHeight="1" spans="2:29">
      <c r="B20" s="5" t="s">
        <v>1600</v>
      </c>
      <c r="I20" s="2"/>
      <c r="S20" s="2"/>
      <c r="W20" s="2"/>
      <c r="X20" s="2"/>
      <c r="Y20" s="2"/>
      <c r="Z20" s="2"/>
      <c r="AA20" s="2"/>
      <c r="AB20" s="2"/>
      <c r="AC20" s="2"/>
    </row>
    <row r="21" s="1" customFormat="1" ht="20.1" customHeight="1" spans="2:29">
      <c r="B21" s="5" t="s">
        <v>1601</v>
      </c>
      <c r="S21" s="2"/>
      <c r="W21" s="2"/>
      <c r="X21" s="2"/>
      <c r="Y21" s="2"/>
      <c r="Z21" s="2"/>
      <c r="AA21" s="2"/>
      <c r="AB21" s="2"/>
      <c r="AC21" s="2"/>
    </row>
    <row r="22" s="1" customFormat="1" ht="20.1" customHeight="1" spans="19:29">
      <c r="S22" s="2"/>
      <c r="W22" s="2"/>
      <c r="X22" s="2"/>
      <c r="Y22" s="2"/>
      <c r="Z22" s="2"/>
      <c r="AA22" s="2"/>
      <c r="AB22" s="2"/>
      <c r="AC22" s="2"/>
    </row>
    <row r="23" s="1" customFormat="1" ht="20.1" customHeight="1" spans="19:29">
      <c r="S23" s="2"/>
      <c r="W23" s="2"/>
      <c r="X23" s="2"/>
      <c r="Y23" s="2"/>
      <c r="Z23" s="2"/>
      <c r="AA23" s="2"/>
      <c r="AB23" s="2"/>
      <c r="AC23" s="2"/>
    </row>
    <row r="24" s="1" customFormat="1" ht="20.1" customHeight="1" spans="19:29">
      <c r="S24" s="2"/>
      <c r="W24" s="2"/>
      <c r="X24" s="2"/>
      <c r="Y24" s="2"/>
      <c r="Z24" s="2"/>
      <c r="AA24" s="2"/>
      <c r="AB24" s="2"/>
      <c r="AC24" s="2"/>
    </row>
    <row r="25" s="1" customFormat="1" ht="20.1" customHeight="1" spans="3:39">
      <c r="C25" s="2" t="s">
        <v>1602</v>
      </c>
      <c r="G25" s="2" t="s">
        <v>1603</v>
      </c>
      <c r="H25" s="2"/>
      <c r="I25" s="2" t="s">
        <v>1604</v>
      </c>
      <c r="J25" s="2"/>
      <c r="K25" s="9" t="s">
        <v>1605</v>
      </c>
      <c r="L25" s="2" t="s">
        <v>1606</v>
      </c>
      <c r="M25" s="2" t="s">
        <v>1607</v>
      </c>
      <c r="N25" s="2" t="s">
        <v>1608</v>
      </c>
      <c r="O25" s="2" t="s">
        <v>1609</v>
      </c>
      <c r="P25" s="2" t="s">
        <v>1609</v>
      </c>
      <c r="Q25" s="2" t="s">
        <v>1610</v>
      </c>
      <c r="R25" s="2" t="s">
        <v>1611</v>
      </c>
      <c r="S25" s="2" t="s">
        <v>1612</v>
      </c>
      <c r="T25" s="2" t="s">
        <v>1613</v>
      </c>
      <c r="U25" s="9" t="s">
        <v>1614</v>
      </c>
      <c r="V25" s="2" t="s">
        <v>1615</v>
      </c>
      <c r="W25" s="2" t="s">
        <v>1616</v>
      </c>
      <c r="X25" s="2" t="s">
        <v>1617</v>
      </c>
      <c r="Y25" s="2"/>
      <c r="Z25" s="2"/>
      <c r="AA25" s="2" t="s">
        <v>1553</v>
      </c>
      <c r="AB25" s="2"/>
      <c r="AC25" s="2" t="s">
        <v>1557</v>
      </c>
      <c r="AD25" s="2"/>
      <c r="AE25" s="2" t="s">
        <v>1560</v>
      </c>
      <c r="AF25" s="2"/>
      <c r="AG25" s="2" t="s">
        <v>1563</v>
      </c>
      <c r="AH25" s="2"/>
      <c r="AK25" s="2"/>
      <c r="AL25" s="2">
        <v>0.5</v>
      </c>
      <c r="AM25" s="2">
        <v>0.25</v>
      </c>
    </row>
    <row r="26" s="1" customFormat="1" ht="20.1" customHeight="1" spans="1:40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2">
        <f>M26*24*0.5</f>
        <v>9.6</v>
      </c>
      <c r="C26" s="2">
        <f>LOOKUP(D26,$N$61:$N$85,$E$61:$E$85)</f>
        <v>1</v>
      </c>
      <c r="D26" s="2">
        <v>1</v>
      </c>
      <c r="E26" s="2">
        <v>100101</v>
      </c>
      <c r="F26" s="2" t="s">
        <v>1618</v>
      </c>
      <c r="G26" s="2">
        <v>100101</v>
      </c>
      <c r="H26" s="2"/>
      <c r="I26" s="2">
        <v>1000</v>
      </c>
      <c r="J26" s="2"/>
      <c r="K26" s="9">
        <v>600</v>
      </c>
      <c r="L26" s="2">
        <v>0.4</v>
      </c>
      <c r="M26" s="2">
        <f t="shared" ref="M26:M39" si="2">$Y$9*L26/24</f>
        <v>0.8</v>
      </c>
      <c r="N26" s="2">
        <v>2</v>
      </c>
      <c r="O26" s="2">
        <f>I26*N26*M26</f>
        <v>1600</v>
      </c>
      <c r="P26" s="2">
        <f>O26-K26</f>
        <v>1000</v>
      </c>
      <c r="Q26" s="2">
        <f t="shared" ref="Q26:Q39" si="3">O26/I26</f>
        <v>1.6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9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</v>
      </c>
      <c r="Y26" s="2">
        <f>X26*3600</f>
        <v>69120</v>
      </c>
      <c r="Z26" s="2"/>
      <c r="AA26" s="2">
        <f>$Z$6</f>
        <v>0.0833333333333333</v>
      </c>
      <c r="AB26" s="2">
        <f>AA26*Y26</f>
        <v>5760</v>
      </c>
      <c r="AC26" s="2">
        <f>$Z$7</f>
        <v>0.208333333333333</v>
      </c>
      <c r="AD26" s="2">
        <f t="shared" ref="AD26:AH26" si="6">AC26*$Y26</f>
        <v>14400</v>
      </c>
      <c r="AE26" s="2">
        <f>$Z$8</f>
        <v>0.5</v>
      </c>
      <c r="AF26" s="2">
        <f t="shared" si="6"/>
        <v>34560</v>
      </c>
      <c r="AG26" s="2">
        <f>$Z$9</f>
        <v>1</v>
      </c>
      <c r="AH26" s="2">
        <f t="shared" si="6"/>
        <v>69120</v>
      </c>
      <c r="AJ26" s="3" t="str">
        <f>AB26&amp;","&amp;AD26&amp;","&amp;AF26&amp;","&amp;AH26</f>
        <v>5760,14400,34560,69120</v>
      </c>
      <c r="AK26" s="2">
        <f>(AH26-AF26)/3</f>
        <v>11520</v>
      </c>
      <c r="AL26" s="2">
        <f>AK26/2</f>
        <v>5760</v>
      </c>
      <c r="AM26" s="2">
        <f>AK26*AM$25</f>
        <v>2880</v>
      </c>
      <c r="AN26" s="2">
        <f>AK26/AM26</f>
        <v>4</v>
      </c>
    </row>
    <row r="27" s="1" customFormat="1" ht="20.1" customHeight="1" spans="1:40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2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1619</v>
      </c>
      <c r="G27" s="2">
        <v>100201</v>
      </c>
      <c r="H27" s="2"/>
      <c r="I27" s="2">
        <f t="shared" ref="I27:I31" si="9">I26+200</f>
        <v>1200</v>
      </c>
      <c r="J27" s="2"/>
      <c r="K27" s="9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9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0.0833333333333333</v>
      </c>
      <c r="AB27" s="2">
        <f t="shared" ref="AB27:AB39" si="18">AA27*Y27</f>
        <v>7200</v>
      </c>
      <c r="AC27" s="2">
        <f t="shared" ref="AC27:AC39" si="19">$Z$7</f>
        <v>0.208333333333333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="1" customFormat="1" ht="20.1" customHeight="1" spans="1:40">
      <c r="A28" s="3" t="str">
        <f t="shared" si="7"/>
        <v>植物的种子,通过自己的劳动能换回丰厚的果实哦\n成熟时间:14.4小时</v>
      </c>
      <c r="B28" s="2">
        <f t="shared" si="8"/>
        <v>14.4</v>
      </c>
      <c r="C28" s="2">
        <v>3</v>
      </c>
      <c r="D28" s="2">
        <v>3</v>
      </c>
      <c r="E28" s="2">
        <v>100301</v>
      </c>
      <c r="F28" s="2" t="s">
        <v>1620</v>
      </c>
      <c r="G28" s="2">
        <v>100301</v>
      </c>
      <c r="H28" s="2"/>
      <c r="I28" s="2">
        <f t="shared" si="9"/>
        <v>1400</v>
      </c>
      <c r="J28" s="2"/>
      <c r="K28" s="9">
        <v>1200</v>
      </c>
      <c r="L28" s="2">
        <v>0.6</v>
      </c>
      <c r="M28" s="2">
        <f t="shared" si="2"/>
        <v>1.2</v>
      </c>
      <c r="N28" s="2">
        <v>2.2</v>
      </c>
      <c r="O28" s="2">
        <f t="shared" si="10"/>
        <v>3696</v>
      </c>
      <c r="P28" s="2">
        <f t="shared" si="11"/>
        <v>2496</v>
      </c>
      <c r="Q28" s="2">
        <f t="shared" si="3"/>
        <v>2.64</v>
      </c>
      <c r="R28" s="2">
        <f t="shared" si="4"/>
        <v>2.2</v>
      </c>
      <c r="S28" s="2">
        <v>3</v>
      </c>
      <c r="T28" s="2">
        <f t="shared" si="12"/>
        <v>1232</v>
      </c>
      <c r="U28" s="9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28.8</v>
      </c>
      <c r="Y28" s="2">
        <f t="shared" si="16"/>
        <v>103680</v>
      </c>
      <c r="Z28" s="2"/>
      <c r="AA28" s="2">
        <f t="shared" si="17"/>
        <v>0.0833333333333333</v>
      </c>
      <c r="AB28" s="2">
        <f t="shared" si="18"/>
        <v>8640</v>
      </c>
      <c r="AC28" s="2">
        <f t="shared" si="19"/>
        <v>0.208333333333333</v>
      </c>
      <c r="AD28" s="2">
        <f t="shared" si="20"/>
        <v>21600</v>
      </c>
      <c r="AE28" s="2">
        <f t="shared" si="21"/>
        <v>0.5</v>
      </c>
      <c r="AF28" s="2">
        <f t="shared" si="20"/>
        <v>51840</v>
      </c>
      <c r="AG28" s="2">
        <f t="shared" si="22"/>
        <v>1</v>
      </c>
      <c r="AH28" s="2">
        <f t="shared" ref="AH28" si="29">AG28*$Y28</f>
        <v>103680</v>
      </c>
      <c r="AJ28" s="3" t="str">
        <f t="shared" si="24"/>
        <v>8640,21600,51840,103680</v>
      </c>
      <c r="AK28" s="2">
        <f t="shared" si="25"/>
        <v>17280</v>
      </c>
      <c r="AL28" s="2">
        <f t="shared" si="26"/>
        <v>8640</v>
      </c>
      <c r="AM28" s="2">
        <f t="shared" si="27"/>
        <v>4320</v>
      </c>
      <c r="AN28" s="2">
        <f t="shared" si="28"/>
        <v>4</v>
      </c>
    </row>
    <row r="29" s="1" customFormat="1" ht="20.1" customHeight="1" spans="1:40">
      <c r="A29" s="3" t="str">
        <f t="shared" si="7"/>
        <v>植物的种子,通过自己的劳动能换回丰厚的果实哦\n成熟时间:16.8小时</v>
      </c>
      <c r="B29" s="2">
        <f t="shared" si="8"/>
        <v>16.8</v>
      </c>
      <c r="C29" s="2">
        <v>5</v>
      </c>
      <c r="D29" s="2">
        <v>4</v>
      </c>
      <c r="E29" s="2">
        <v>100401</v>
      </c>
      <c r="F29" s="2" t="s">
        <v>1621</v>
      </c>
      <c r="G29" s="2">
        <v>100401</v>
      </c>
      <c r="H29" s="2"/>
      <c r="I29" s="2">
        <f t="shared" si="9"/>
        <v>1600</v>
      </c>
      <c r="J29" s="2"/>
      <c r="K29" s="9">
        <v>1500</v>
      </c>
      <c r="L29" s="2">
        <v>0.7</v>
      </c>
      <c r="M29" s="2">
        <f t="shared" si="2"/>
        <v>1.4</v>
      </c>
      <c r="N29" s="2">
        <v>2.3</v>
      </c>
      <c r="O29" s="2">
        <f t="shared" si="10"/>
        <v>5152</v>
      </c>
      <c r="P29" s="2">
        <f t="shared" si="11"/>
        <v>3652</v>
      </c>
      <c r="Q29" s="2">
        <f t="shared" si="3"/>
        <v>3.22</v>
      </c>
      <c r="R29" s="2">
        <f t="shared" si="4"/>
        <v>2.3</v>
      </c>
      <c r="S29" s="2">
        <v>3</v>
      </c>
      <c r="T29" s="2">
        <f t="shared" si="12"/>
        <v>1717</v>
      </c>
      <c r="U29" s="9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33.6</v>
      </c>
      <c r="Y29" s="2">
        <f t="shared" si="16"/>
        <v>120960</v>
      </c>
      <c r="Z29" s="2"/>
      <c r="AA29" s="2">
        <f t="shared" si="17"/>
        <v>0.0833333333333333</v>
      </c>
      <c r="AB29" s="2">
        <f t="shared" si="18"/>
        <v>10080</v>
      </c>
      <c r="AC29" s="2">
        <f t="shared" si="19"/>
        <v>0.208333333333333</v>
      </c>
      <c r="AD29" s="2">
        <f t="shared" si="20"/>
        <v>25200</v>
      </c>
      <c r="AE29" s="2">
        <f t="shared" si="21"/>
        <v>0.5</v>
      </c>
      <c r="AF29" s="2">
        <f t="shared" si="20"/>
        <v>60480</v>
      </c>
      <c r="AG29" s="2">
        <f t="shared" si="22"/>
        <v>1</v>
      </c>
      <c r="AH29" s="2">
        <f t="shared" ref="AH29" si="30">AG29*$Y29</f>
        <v>120960</v>
      </c>
      <c r="AJ29" s="3" t="str">
        <f t="shared" si="24"/>
        <v>10080,25200,60480,120960</v>
      </c>
      <c r="AK29" s="2">
        <f t="shared" si="25"/>
        <v>20160</v>
      </c>
      <c r="AL29" s="2">
        <f t="shared" si="26"/>
        <v>10080</v>
      </c>
      <c r="AM29" s="2">
        <f t="shared" si="27"/>
        <v>5040</v>
      </c>
      <c r="AN29" s="2">
        <f t="shared" si="28"/>
        <v>4</v>
      </c>
    </row>
    <row r="30" s="1" customFormat="1" ht="20.1" customHeight="1" spans="1:40">
      <c r="A30" s="3" t="str">
        <f t="shared" si="7"/>
        <v>植物的种子,通过自己的劳动能换回丰厚的果实哦\n成熟时间:19.2小时</v>
      </c>
      <c r="B30" s="2">
        <f t="shared" si="8"/>
        <v>19.2</v>
      </c>
      <c r="C30" s="2">
        <v>7</v>
      </c>
      <c r="D30" s="2">
        <v>5</v>
      </c>
      <c r="E30" s="2">
        <v>100501</v>
      </c>
      <c r="F30" s="2" t="s">
        <v>1622</v>
      </c>
      <c r="G30" s="2">
        <v>100501</v>
      </c>
      <c r="H30" s="2"/>
      <c r="I30" s="2">
        <f t="shared" si="9"/>
        <v>1800</v>
      </c>
      <c r="J30" s="2"/>
      <c r="K30" s="9">
        <v>1800</v>
      </c>
      <c r="L30" s="2">
        <v>0.8</v>
      </c>
      <c r="M30" s="2">
        <f t="shared" si="2"/>
        <v>1.6</v>
      </c>
      <c r="N30" s="2">
        <v>2.4</v>
      </c>
      <c r="O30" s="2">
        <f t="shared" si="10"/>
        <v>6912</v>
      </c>
      <c r="P30" s="2">
        <f t="shared" si="11"/>
        <v>5112</v>
      </c>
      <c r="Q30" s="2">
        <f t="shared" si="3"/>
        <v>3.84</v>
      </c>
      <c r="R30" s="2">
        <f t="shared" si="4"/>
        <v>2.4</v>
      </c>
      <c r="S30" s="2">
        <v>3</v>
      </c>
      <c r="T30" s="2">
        <f t="shared" si="12"/>
        <v>2304</v>
      </c>
      <c r="U30" s="9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</v>
      </c>
      <c r="Y30" s="2">
        <f t="shared" si="16"/>
        <v>138240</v>
      </c>
      <c r="Z30" s="2"/>
      <c r="AA30" s="2">
        <f t="shared" si="17"/>
        <v>0.0833333333333333</v>
      </c>
      <c r="AB30" s="2">
        <f t="shared" si="18"/>
        <v>11520</v>
      </c>
      <c r="AC30" s="2">
        <f t="shared" si="19"/>
        <v>0.208333333333333</v>
      </c>
      <c r="AD30" s="2">
        <f t="shared" si="20"/>
        <v>28800</v>
      </c>
      <c r="AE30" s="2">
        <f t="shared" si="21"/>
        <v>0.5</v>
      </c>
      <c r="AF30" s="2">
        <f t="shared" si="20"/>
        <v>69120</v>
      </c>
      <c r="AG30" s="2">
        <f t="shared" si="22"/>
        <v>1</v>
      </c>
      <c r="AH30" s="2">
        <f t="shared" ref="AH30" si="31">AG30*$Y30</f>
        <v>138240</v>
      </c>
      <c r="AJ30" s="3" t="str">
        <f t="shared" si="24"/>
        <v>11520,28800,69120,138240</v>
      </c>
      <c r="AK30" s="2">
        <f t="shared" si="25"/>
        <v>23040</v>
      </c>
      <c r="AL30" s="2">
        <f t="shared" si="26"/>
        <v>11520</v>
      </c>
      <c r="AM30" s="2">
        <f t="shared" si="27"/>
        <v>5760</v>
      </c>
      <c r="AN30" s="2">
        <f t="shared" si="28"/>
        <v>4</v>
      </c>
    </row>
    <row r="31" s="1" customFormat="1" ht="20.1" customHeight="1" spans="1:40">
      <c r="A31" s="3" t="str">
        <f t="shared" si="7"/>
        <v>植物的种子,通过自己的劳动能换回丰厚的果实哦\n成熟时间:21.6小时</v>
      </c>
      <c r="B31" s="2">
        <f t="shared" si="8"/>
        <v>21.6</v>
      </c>
      <c r="C31" s="2">
        <v>9</v>
      </c>
      <c r="D31" s="2">
        <v>6</v>
      </c>
      <c r="E31" s="2">
        <v>100601</v>
      </c>
      <c r="F31" s="2" t="s">
        <v>1623</v>
      </c>
      <c r="G31" s="2">
        <v>100601</v>
      </c>
      <c r="H31" s="2"/>
      <c r="I31" s="2">
        <f t="shared" si="9"/>
        <v>2000</v>
      </c>
      <c r="J31" s="2"/>
      <c r="K31" s="9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9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0.0833333333333333</v>
      </c>
      <c r="AB31" s="2">
        <f t="shared" si="18"/>
        <v>12960</v>
      </c>
      <c r="AC31" s="2">
        <f t="shared" si="19"/>
        <v>0.208333333333333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="1" customFormat="1" ht="20.1" customHeight="1" spans="1:40">
      <c r="A32" s="3" t="str">
        <f t="shared" si="7"/>
        <v>植物的种子,通过自己的劳动能换回丰厚的果实哦\n成熟时间:24小时</v>
      </c>
      <c r="B32" s="2">
        <f t="shared" si="8"/>
        <v>24</v>
      </c>
      <c r="C32" s="2">
        <v>11</v>
      </c>
      <c r="D32" s="2">
        <v>7</v>
      </c>
      <c r="E32" s="2">
        <v>100701</v>
      </c>
      <c r="F32" s="2" t="s">
        <v>1624</v>
      </c>
      <c r="G32" s="2">
        <v>100701</v>
      </c>
      <c r="H32" s="2"/>
      <c r="I32" s="2">
        <f>I31+300</f>
        <v>2300</v>
      </c>
      <c r="J32" s="2"/>
      <c r="K32" s="9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9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0.0833333333333333</v>
      </c>
      <c r="AB32" s="2">
        <f t="shared" si="18"/>
        <v>14400</v>
      </c>
      <c r="AC32" s="2">
        <f t="shared" si="19"/>
        <v>0.208333333333333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="1" customFormat="1" ht="20.1" customHeight="1" spans="1:40">
      <c r="A33" s="3" t="str">
        <f t="shared" si="7"/>
        <v>植物的种子,通过自己的劳动能换回丰厚的果实哦\n成熟时间:26.4小时</v>
      </c>
      <c r="B33" s="2">
        <f t="shared" si="8"/>
        <v>26.4</v>
      </c>
      <c r="C33" s="2">
        <v>13</v>
      </c>
      <c r="D33" s="2">
        <v>8</v>
      </c>
      <c r="E33" s="2">
        <v>100801</v>
      </c>
      <c r="F33" s="2" t="s">
        <v>1625</v>
      </c>
      <c r="G33" s="2">
        <v>100801</v>
      </c>
      <c r="H33" s="2"/>
      <c r="I33" s="2">
        <f>I32+300</f>
        <v>2600</v>
      </c>
      <c r="J33" s="2"/>
      <c r="K33" s="9">
        <v>2600</v>
      </c>
      <c r="L33" s="2">
        <v>1.1</v>
      </c>
      <c r="M33" s="2">
        <f t="shared" si="2"/>
        <v>2.2</v>
      </c>
      <c r="N33" s="2">
        <v>2.7</v>
      </c>
      <c r="O33" s="2">
        <f t="shared" si="10"/>
        <v>15444</v>
      </c>
      <c r="P33" s="2">
        <f t="shared" si="11"/>
        <v>12844</v>
      </c>
      <c r="Q33" s="2">
        <f t="shared" si="3"/>
        <v>5.94</v>
      </c>
      <c r="R33" s="2">
        <f t="shared" si="4"/>
        <v>2.7</v>
      </c>
      <c r="S33" s="2">
        <v>3</v>
      </c>
      <c r="T33" s="2">
        <f t="shared" si="12"/>
        <v>5148</v>
      </c>
      <c r="U33" s="9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</v>
      </c>
      <c r="Y33" s="2">
        <f t="shared" si="16"/>
        <v>190080</v>
      </c>
      <c r="AA33" s="2">
        <f t="shared" si="17"/>
        <v>0.0833333333333333</v>
      </c>
      <c r="AB33" s="2">
        <f t="shared" si="18"/>
        <v>15840</v>
      </c>
      <c r="AC33" s="2">
        <f t="shared" si="19"/>
        <v>0.208333333333333</v>
      </c>
      <c r="AD33" s="2">
        <f t="shared" si="20"/>
        <v>39600</v>
      </c>
      <c r="AE33" s="2">
        <f t="shared" si="21"/>
        <v>0.5</v>
      </c>
      <c r="AF33" s="2">
        <f t="shared" si="20"/>
        <v>95040</v>
      </c>
      <c r="AG33" s="2">
        <f t="shared" si="22"/>
        <v>1</v>
      </c>
      <c r="AH33" s="2">
        <f t="shared" ref="AH33" si="34">AG33*$Y33</f>
        <v>190080</v>
      </c>
      <c r="AJ33" s="3" t="str">
        <f t="shared" si="24"/>
        <v>15840,39600,95040,190080</v>
      </c>
      <c r="AK33" s="2">
        <f t="shared" si="25"/>
        <v>31680</v>
      </c>
      <c r="AL33" s="2">
        <f t="shared" si="26"/>
        <v>15840</v>
      </c>
      <c r="AM33" s="2">
        <f t="shared" si="27"/>
        <v>7920</v>
      </c>
      <c r="AN33" s="2">
        <f t="shared" si="28"/>
        <v>4</v>
      </c>
    </row>
    <row r="34" s="1" customFormat="1" ht="20.1" customHeight="1" spans="1:40">
      <c r="A34" s="3" t="str">
        <f t="shared" si="7"/>
        <v>植物的种子,通过自己的劳动能换回丰厚的果实哦\n成熟时间:26.4小时</v>
      </c>
      <c r="B34" s="2">
        <f t="shared" si="8"/>
        <v>26.4</v>
      </c>
      <c r="C34" s="2">
        <v>15</v>
      </c>
      <c r="D34" s="2">
        <v>9</v>
      </c>
      <c r="E34" s="2">
        <v>100901</v>
      </c>
      <c r="F34" s="2" t="s">
        <v>1626</v>
      </c>
      <c r="G34" s="2">
        <v>100901</v>
      </c>
      <c r="H34" s="2"/>
      <c r="I34" s="2">
        <f t="shared" ref="I34:I39" si="35">I33+400</f>
        <v>3000</v>
      </c>
      <c r="J34" s="2"/>
      <c r="K34" s="9">
        <v>3000</v>
      </c>
      <c r="L34" s="2">
        <v>1.1</v>
      </c>
      <c r="M34" s="2">
        <f t="shared" si="2"/>
        <v>2.2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9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</v>
      </c>
      <c r="Y34" s="2">
        <f t="shared" si="16"/>
        <v>190080</v>
      </c>
      <c r="AA34" s="2">
        <f t="shared" si="17"/>
        <v>0.0833333333333333</v>
      </c>
      <c r="AB34" s="2">
        <f t="shared" si="18"/>
        <v>15840</v>
      </c>
      <c r="AC34" s="2">
        <f t="shared" si="19"/>
        <v>0.208333333333333</v>
      </c>
      <c r="AD34" s="2">
        <f t="shared" si="20"/>
        <v>39600</v>
      </c>
      <c r="AE34" s="2">
        <f t="shared" si="21"/>
        <v>0.5</v>
      </c>
      <c r="AF34" s="2">
        <f t="shared" si="20"/>
        <v>95040</v>
      </c>
      <c r="AG34" s="2">
        <f t="shared" si="22"/>
        <v>1</v>
      </c>
      <c r="AH34" s="2">
        <f t="shared" ref="AH34" si="36">AG34*$Y34</f>
        <v>190080</v>
      </c>
      <c r="AJ34" s="3" t="str">
        <f t="shared" si="24"/>
        <v>15840,39600,95040,190080</v>
      </c>
      <c r="AK34" s="2">
        <f t="shared" si="25"/>
        <v>31680</v>
      </c>
      <c r="AL34" s="2">
        <f t="shared" si="26"/>
        <v>15840</v>
      </c>
      <c r="AM34" s="2">
        <f t="shared" si="27"/>
        <v>7920</v>
      </c>
      <c r="AN34" s="2">
        <f t="shared" si="28"/>
        <v>4</v>
      </c>
    </row>
    <row r="35" s="1" customFormat="1" ht="20.1" customHeight="1" spans="1:40">
      <c r="A35" s="3" t="str">
        <f t="shared" si="7"/>
        <v>植物的种子,通过自己的劳动能换回丰厚的果实哦\n成熟时间:28.8小时</v>
      </c>
      <c r="B35" s="2">
        <f t="shared" si="8"/>
        <v>28.8</v>
      </c>
      <c r="C35" s="2">
        <v>17</v>
      </c>
      <c r="D35" s="2">
        <v>10</v>
      </c>
      <c r="E35" s="2">
        <v>101001</v>
      </c>
      <c r="F35" s="2" t="s">
        <v>1627</v>
      </c>
      <c r="G35" s="2">
        <v>101001</v>
      </c>
      <c r="H35" s="2"/>
      <c r="I35" s="2">
        <f t="shared" si="35"/>
        <v>3400</v>
      </c>
      <c r="J35" s="2"/>
      <c r="K35" s="9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9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57.6</v>
      </c>
      <c r="Y35" s="2">
        <f t="shared" si="16"/>
        <v>207360</v>
      </c>
      <c r="AA35" s="2">
        <f t="shared" si="17"/>
        <v>0.0833333333333333</v>
      </c>
      <c r="AB35" s="2">
        <f t="shared" si="18"/>
        <v>17280</v>
      </c>
      <c r="AC35" s="2">
        <f t="shared" si="19"/>
        <v>0.208333333333333</v>
      </c>
      <c r="AD35" s="2">
        <f t="shared" si="20"/>
        <v>43200</v>
      </c>
      <c r="AE35" s="2">
        <f t="shared" si="21"/>
        <v>0.5</v>
      </c>
      <c r="AF35" s="2">
        <f t="shared" si="20"/>
        <v>103680</v>
      </c>
      <c r="AG35" s="2">
        <f t="shared" si="22"/>
        <v>1</v>
      </c>
      <c r="AH35" s="2">
        <f t="shared" ref="AH35" si="37">AG35*$Y35</f>
        <v>207360</v>
      </c>
      <c r="AJ35" s="3" t="str">
        <f t="shared" si="24"/>
        <v>17280,43200,103680,207360</v>
      </c>
      <c r="AK35" s="2">
        <f t="shared" si="25"/>
        <v>34560</v>
      </c>
      <c r="AL35" s="2">
        <f t="shared" si="26"/>
        <v>17280</v>
      </c>
      <c r="AM35" s="2">
        <f t="shared" si="27"/>
        <v>8640</v>
      </c>
      <c r="AN35" s="2">
        <f t="shared" si="28"/>
        <v>4</v>
      </c>
    </row>
    <row r="36" s="1" customFormat="1" ht="20.1" customHeight="1" spans="1:40">
      <c r="A36" s="3" t="str">
        <f t="shared" si="7"/>
        <v>植物的种子,通过自己的劳动能换回丰厚的果实哦\n成熟时间:28.8小时</v>
      </c>
      <c r="B36" s="2">
        <f t="shared" si="8"/>
        <v>28.8</v>
      </c>
      <c r="C36" s="2">
        <v>19</v>
      </c>
      <c r="D36" s="2">
        <v>11</v>
      </c>
      <c r="E36" s="2">
        <v>101101</v>
      </c>
      <c r="F36" s="2" t="s">
        <v>1628</v>
      </c>
      <c r="G36" s="2">
        <v>101101</v>
      </c>
      <c r="H36" s="2"/>
      <c r="I36" s="2">
        <f t="shared" si="35"/>
        <v>3800</v>
      </c>
      <c r="J36" s="2"/>
      <c r="K36" s="9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9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57.6</v>
      </c>
      <c r="Y36" s="2">
        <f t="shared" si="16"/>
        <v>207360</v>
      </c>
      <c r="AA36" s="2">
        <f t="shared" si="17"/>
        <v>0.0833333333333333</v>
      </c>
      <c r="AB36" s="2">
        <f t="shared" si="18"/>
        <v>17280</v>
      </c>
      <c r="AC36" s="2">
        <f t="shared" si="19"/>
        <v>0.208333333333333</v>
      </c>
      <c r="AD36" s="2">
        <f t="shared" si="20"/>
        <v>43200</v>
      </c>
      <c r="AE36" s="2">
        <f t="shared" si="21"/>
        <v>0.5</v>
      </c>
      <c r="AF36" s="2">
        <f t="shared" si="20"/>
        <v>103680</v>
      </c>
      <c r="AG36" s="2">
        <f t="shared" si="22"/>
        <v>1</v>
      </c>
      <c r="AH36" s="2">
        <f t="shared" ref="AH36" si="38">AG36*$Y36</f>
        <v>207360</v>
      </c>
      <c r="AJ36" s="3" t="str">
        <f t="shared" si="24"/>
        <v>17280,43200,103680,207360</v>
      </c>
      <c r="AK36" s="2">
        <f t="shared" si="25"/>
        <v>34560</v>
      </c>
      <c r="AL36" s="2">
        <f t="shared" si="26"/>
        <v>17280</v>
      </c>
      <c r="AM36" s="2">
        <f t="shared" si="27"/>
        <v>8640</v>
      </c>
      <c r="AN36" s="2">
        <f t="shared" si="28"/>
        <v>4</v>
      </c>
    </row>
    <row r="37" s="1" customFormat="1" ht="20.1" customHeight="1" spans="1:40">
      <c r="A37" s="3" t="str">
        <f t="shared" si="7"/>
        <v>植物的种子,通过自己的劳动能换回丰厚的果实哦\n成熟时间:31.2小时</v>
      </c>
      <c r="B37" s="2">
        <f t="shared" si="8"/>
        <v>31.2</v>
      </c>
      <c r="C37" s="2">
        <v>21</v>
      </c>
      <c r="D37" s="2">
        <v>12</v>
      </c>
      <c r="E37" s="2">
        <v>101201</v>
      </c>
      <c r="F37" s="2" t="s">
        <v>1629</v>
      </c>
      <c r="G37" s="2">
        <v>101201</v>
      </c>
      <c r="H37" s="2"/>
      <c r="I37" s="2">
        <f t="shared" si="35"/>
        <v>4200</v>
      </c>
      <c r="J37" s="2"/>
      <c r="K37" s="9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9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</v>
      </c>
      <c r="Y37" s="2">
        <f t="shared" si="16"/>
        <v>224640</v>
      </c>
      <c r="AA37" s="2">
        <f t="shared" si="17"/>
        <v>0.0833333333333333</v>
      </c>
      <c r="AB37" s="2">
        <f t="shared" si="18"/>
        <v>18720</v>
      </c>
      <c r="AC37" s="2">
        <f t="shared" si="19"/>
        <v>0.208333333333333</v>
      </c>
      <c r="AD37" s="2">
        <f t="shared" si="20"/>
        <v>46800</v>
      </c>
      <c r="AE37" s="2">
        <f t="shared" si="21"/>
        <v>0.5</v>
      </c>
      <c r="AF37" s="2">
        <f t="shared" si="20"/>
        <v>112320</v>
      </c>
      <c r="AG37" s="2">
        <f t="shared" si="22"/>
        <v>1</v>
      </c>
      <c r="AH37" s="2">
        <f t="shared" ref="AH37" si="39">AG37*$Y37</f>
        <v>224640</v>
      </c>
      <c r="AJ37" s="3" t="str">
        <f t="shared" si="24"/>
        <v>18720,46800,112320,224640</v>
      </c>
      <c r="AK37" s="2">
        <f t="shared" si="25"/>
        <v>37440</v>
      </c>
      <c r="AL37" s="2">
        <f t="shared" si="26"/>
        <v>18720</v>
      </c>
      <c r="AM37" s="2">
        <f t="shared" si="27"/>
        <v>9360</v>
      </c>
      <c r="AN37" s="2">
        <f t="shared" si="28"/>
        <v>4</v>
      </c>
    </row>
    <row r="38" s="1" customFormat="1" ht="20.1" customHeight="1" spans="1:40">
      <c r="A38" s="3" t="str">
        <f t="shared" si="7"/>
        <v>植物的种子,通过自己的劳动能换回丰厚的果实哦\n成熟时间:33.6小时</v>
      </c>
      <c r="B38" s="2">
        <f t="shared" si="8"/>
        <v>33.6</v>
      </c>
      <c r="C38" s="2">
        <v>23</v>
      </c>
      <c r="D38" s="2">
        <v>13</v>
      </c>
      <c r="E38" s="2">
        <v>101301</v>
      </c>
      <c r="F38" s="2" t="s">
        <v>1630</v>
      </c>
      <c r="G38" s="2">
        <v>101301</v>
      </c>
      <c r="H38" s="2"/>
      <c r="I38" s="2">
        <f t="shared" si="35"/>
        <v>4600</v>
      </c>
      <c r="J38" s="2"/>
      <c r="K38" s="9">
        <v>4600</v>
      </c>
      <c r="L38" s="2">
        <v>1.4</v>
      </c>
      <c r="M38" s="2">
        <f t="shared" si="2"/>
        <v>2.8</v>
      </c>
      <c r="N38" s="2">
        <v>3.2</v>
      </c>
      <c r="O38" s="2">
        <f t="shared" si="10"/>
        <v>41216</v>
      </c>
      <c r="P38" s="2">
        <f t="shared" si="11"/>
        <v>36616</v>
      </c>
      <c r="Q38" s="2">
        <f t="shared" si="3"/>
        <v>8.96</v>
      </c>
      <c r="R38" s="2">
        <f t="shared" si="4"/>
        <v>3.2</v>
      </c>
      <c r="S38" s="2">
        <v>3</v>
      </c>
      <c r="T38" s="2">
        <f t="shared" si="12"/>
        <v>13739</v>
      </c>
      <c r="U38" s="9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67.2</v>
      </c>
      <c r="Y38" s="2">
        <f t="shared" si="16"/>
        <v>241920</v>
      </c>
      <c r="AA38" s="2">
        <f t="shared" si="17"/>
        <v>0.0833333333333333</v>
      </c>
      <c r="AB38" s="2">
        <f t="shared" si="18"/>
        <v>20160</v>
      </c>
      <c r="AC38" s="2">
        <f t="shared" si="19"/>
        <v>0.208333333333333</v>
      </c>
      <c r="AD38" s="2">
        <f t="shared" si="20"/>
        <v>50400</v>
      </c>
      <c r="AE38" s="2">
        <f t="shared" si="21"/>
        <v>0.5</v>
      </c>
      <c r="AF38" s="2">
        <f t="shared" si="20"/>
        <v>120960</v>
      </c>
      <c r="AG38" s="2">
        <f t="shared" si="22"/>
        <v>1</v>
      </c>
      <c r="AH38" s="2">
        <f t="shared" ref="AH38" si="40">AG38*$Y38</f>
        <v>241920</v>
      </c>
      <c r="AJ38" s="3" t="str">
        <f t="shared" si="24"/>
        <v>20160,50400,120960,241920</v>
      </c>
      <c r="AK38" s="2">
        <f t="shared" si="25"/>
        <v>40320</v>
      </c>
      <c r="AL38" s="2">
        <f t="shared" si="26"/>
        <v>20160</v>
      </c>
      <c r="AM38" s="2">
        <f t="shared" si="27"/>
        <v>10080</v>
      </c>
      <c r="AN38" s="2">
        <f t="shared" si="28"/>
        <v>4</v>
      </c>
    </row>
    <row r="39" s="1" customFormat="1" ht="20.1" customHeight="1" spans="1:40">
      <c r="A39" s="3" t="str">
        <f t="shared" si="7"/>
        <v>植物的种子,通过自己的劳动能换回丰厚的果实哦\n成熟时间:36小时</v>
      </c>
      <c r="B39" s="2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1631</v>
      </c>
      <c r="G39" s="2">
        <v>101401</v>
      </c>
      <c r="H39" s="2"/>
      <c r="I39" s="2">
        <f t="shared" si="35"/>
        <v>5000</v>
      </c>
      <c r="J39" s="2"/>
      <c r="K39" s="9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</v>
      </c>
      <c r="S39" s="2">
        <v>3</v>
      </c>
      <c r="T39" s="2">
        <f t="shared" si="12"/>
        <v>16500</v>
      </c>
      <c r="U39" s="9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0.0833333333333333</v>
      </c>
      <c r="AB39" s="2">
        <f t="shared" si="18"/>
        <v>21600</v>
      </c>
      <c r="AC39" s="2">
        <f t="shared" si="19"/>
        <v>0.208333333333333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="2" customFormat="1" ht="20.1" customHeight="1" spans="21:21">
      <c r="U40" s="2">
        <f>5000/3</f>
        <v>1666.66666666667</v>
      </c>
    </row>
    <row r="41" s="2" customFormat="1" ht="20.1" customHeight="1"/>
    <row r="42" s="1" customFormat="1" ht="20.1" customHeight="1" spans="4:18">
      <c r="D42" s="2"/>
      <c r="O42" s="2"/>
      <c r="Q42" s="2"/>
      <c r="R42" s="2"/>
    </row>
    <row r="43" s="1" customFormat="1" ht="20.1" customHeight="1" spans="4:36">
      <c r="D43" s="2"/>
      <c r="E43" s="2" t="s">
        <v>1550</v>
      </c>
      <c r="G43" s="2" t="s">
        <v>1632</v>
      </c>
      <c r="H43" s="2"/>
      <c r="I43" s="2" t="s">
        <v>1633</v>
      </c>
      <c r="J43" s="2"/>
      <c r="K43" s="9" t="s">
        <v>1634</v>
      </c>
      <c r="L43" s="2" t="s">
        <v>1606</v>
      </c>
      <c r="M43" s="2" t="s">
        <v>1607</v>
      </c>
      <c r="N43" s="2" t="s">
        <v>1608</v>
      </c>
      <c r="O43" s="2" t="s">
        <v>1635</v>
      </c>
      <c r="P43" s="2" t="s">
        <v>1635</v>
      </c>
      <c r="Q43" s="2" t="s">
        <v>1610</v>
      </c>
      <c r="R43" s="2" t="s">
        <v>1611</v>
      </c>
      <c r="S43" s="2" t="s">
        <v>1612</v>
      </c>
      <c r="T43" s="2" t="s">
        <v>1613</v>
      </c>
      <c r="U43" s="9" t="s">
        <v>1614</v>
      </c>
      <c r="V43" s="2" t="s">
        <v>1615</v>
      </c>
      <c r="W43" s="2" t="s">
        <v>1636</v>
      </c>
      <c r="X43" s="2" t="s">
        <v>1637</v>
      </c>
      <c r="Z43" s="2" t="s">
        <v>1617</v>
      </c>
      <c r="AA43" s="2"/>
      <c r="AB43" s="2"/>
      <c r="AC43" s="2" t="s">
        <v>1553</v>
      </c>
      <c r="AD43" s="2"/>
      <c r="AE43" s="2" t="s">
        <v>1557</v>
      </c>
      <c r="AF43" s="2"/>
      <c r="AG43" s="2" t="s">
        <v>1560</v>
      </c>
      <c r="AH43" s="2"/>
      <c r="AI43" s="2" t="s">
        <v>1563</v>
      </c>
      <c r="AJ43" s="2"/>
    </row>
    <row r="44" s="1" customFormat="1" ht="20.1" customHeight="1" spans="4:38">
      <c r="D44" s="2">
        <v>1</v>
      </c>
      <c r="E44" s="2">
        <v>10001</v>
      </c>
      <c r="F44" s="2" t="s">
        <v>1638</v>
      </c>
      <c r="G44" s="2">
        <v>1</v>
      </c>
      <c r="H44" s="2"/>
      <c r="I44" s="2">
        <v>1000</v>
      </c>
      <c r="J44" s="2"/>
      <c r="K44" s="9">
        <f>K26*1.5*G44</f>
        <v>900</v>
      </c>
      <c r="L44" s="2">
        <f t="shared" ref="L44:L57" si="42">L26*1.5</f>
        <v>0.6</v>
      </c>
      <c r="M44" s="2">
        <f t="shared" ref="M44:M57" si="43">$Y$9*L44/24</f>
        <v>1.2</v>
      </c>
      <c r="N44" s="2">
        <v>2</v>
      </c>
      <c r="O44" s="2">
        <f t="shared" ref="O44:O57" si="44">I44*N44*M44</f>
        <v>2400</v>
      </c>
      <c r="P44" s="2">
        <f t="shared" ref="P44:P57" si="45">O44-I44</f>
        <v>1400</v>
      </c>
      <c r="Q44" s="2">
        <f t="shared" ref="Q44:Q57" si="46">O44/I44</f>
        <v>2.4</v>
      </c>
      <c r="R44" s="2">
        <f t="shared" ref="R44:R57" si="47">Q44/M44</f>
        <v>2</v>
      </c>
      <c r="S44" s="2">
        <v>3</v>
      </c>
      <c r="T44" s="2">
        <f t="shared" ref="T44:T57" si="48">O44/S44</f>
        <v>800</v>
      </c>
      <c r="U44" s="9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0.0833333333333333</v>
      </c>
      <c r="AD44" s="2">
        <f>AC44*$AA44</f>
        <v>12960</v>
      </c>
      <c r="AE44" s="2">
        <f>$Z$14</f>
        <v>0.208333333333333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="1" customFormat="1" ht="20.1" customHeight="1" spans="4:38">
      <c r="D45" s="2">
        <v>2</v>
      </c>
      <c r="E45" s="2">
        <v>10002</v>
      </c>
      <c r="F45" s="2" t="s">
        <v>1639</v>
      </c>
      <c r="G45" s="2">
        <v>1</v>
      </c>
      <c r="H45" s="2"/>
      <c r="I45" s="2">
        <f t="shared" ref="I45:I49" si="53">I44+200</f>
        <v>1200</v>
      </c>
      <c r="J45" s="2"/>
      <c r="K45" s="9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9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0.0833333333333333</v>
      </c>
      <c r="AD45" s="2">
        <f t="shared" ref="AD45:AD57" si="61">AC45*$AA45</f>
        <v>16200</v>
      </c>
      <c r="AE45" s="2">
        <f t="shared" ref="AE45:AE57" si="62">$Z$14</f>
        <v>0.208333333333333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="1" customFormat="1" ht="20.1" customHeight="1" spans="4:38">
      <c r="D46" s="2">
        <v>3</v>
      </c>
      <c r="E46" s="2">
        <v>10003</v>
      </c>
      <c r="F46" s="2" t="s">
        <v>1640</v>
      </c>
      <c r="G46" s="2">
        <v>1</v>
      </c>
      <c r="H46" s="2"/>
      <c r="I46" s="2">
        <f t="shared" si="53"/>
        <v>1400</v>
      </c>
      <c r="J46" s="2"/>
      <c r="K46" s="9">
        <f t="shared" si="54"/>
        <v>1800</v>
      </c>
      <c r="L46" s="2">
        <f t="shared" si="42"/>
        <v>0.9</v>
      </c>
      <c r="M46" s="2">
        <f t="shared" si="43"/>
        <v>1.8</v>
      </c>
      <c r="N46" s="2">
        <v>2.2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</v>
      </c>
      <c r="S46" s="2">
        <v>3</v>
      </c>
      <c r="T46" s="2">
        <f t="shared" si="48"/>
        <v>1848</v>
      </c>
      <c r="U46" s="9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0.0833333333333333</v>
      </c>
      <c r="AD46" s="2">
        <f t="shared" si="61"/>
        <v>19440</v>
      </c>
      <c r="AE46" s="2">
        <f t="shared" si="62"/>
        <v>0.208333333333333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="1" customFormat="1" ht="20.1" customHeight="1" spans="4:38">
      <c r="D47" s="2">
        <v>4</v>
      </c>
      <c r="E47" s="2">
        <v>10004</v>
      </c>
      <c r="F47" s="2" t="s">
        <v>1641</v>
      </c>
      <c r="G47" s="2">
        <v>2</v>
      </c>
      <c r="H47" s="2"/>
      <c r="I47" s="2">
        <f t="shared" si="53"/>
        <v>1600</v>
      </c>
      <c r="J47" s="2"/>
      <c r="K47" s="9">
        <f t="shared" si="54"/>
        <v>4500</v>
      </c>
      <c r="L47" s="2">
        <f t="shared" si="42"/>
        <v>1.05</v>
      </c>
      <c r="M47" s="2">
        <f t="shared" si="43"/>
        <v>2.1</v>
      </c>
      <c r="N47" s="2">
        <v>2.3</v>
      </c>
      <c r="O47" s="2">
        <f t="shared" si="44"/>
        <v>7728</v>
      </c>
      <c r="P47" s="2">
        <f t="shared" si="45"/>
        <v>6128</v>
      </c>
      <c r="Q47" s="2">
        <f t="shared" si="46"/>
        <v>4.83</v>
      </c>
      <c r="R47" s="2">
        <f t="shared" si="47"/>
        <v>2.3</v>
      </c>
      <c r="S47" s="2">
        <v>3</v>
      </c>
      <c r="T47" s="2">
        <f t="shared" si="48"/>
        <v>2576</v>
      </c>
      <c r="U47" s="9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75.6</v>
      </c>
      <c r="AA47" s="2">
        <f t="shared" si="59"/>
        <v>272160</v>
      </c>
      <c r="AB47" s="2"/>
      <c r="AC47" s="2">
        <f t="shared" si="60"/>
        <v>0.0833333333333333</v>
      </c>
      <c r="AD47" s="2">
        <f t="shared" si="61"/>
        <v>22680</v>
      </c>
      <c r="AE47" s="2">
        <f t="shared" si="62"/>
        <v>0.208333333333333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="1" customFormat="1" ht="20.1" customHeight="1" spans="4:38">
      <c r="D48" s="2">
        <v>5</v>
      </c>
      <c r="E48" s="2">
        <v>10005</v>
      </c>
      <c r="F48" s="2" t="s">
        <v>1642</v>
      </c>
      <c r="G48" s="2">
        <v>2</v>
      </c>
      <c r="H48" s="2"/>
      <c r="I48" s="2">
        <f t="shared" si="53"/>
        <v>1800</v>
      </c>
      <c r="J48" s="2"/>
      <c r="K48" s="9">
        <f t="shared" si="54"/>
        <v>5400</v>
      </c>
      <c r="L48" s="2">
        <f t="shared" si="42"/>
        <v>1.2</v>
      </c>
      <c r="M48" s="2">
        <f t="shared" si="43"/>
        <v>2.4</v>
      </c>
      <c r="N48" s="2">
        <v>2.4</v>
      </c>
      <c r="O48" s="2">
        <f t="shared" si="44"/>
        <v>10368</v>
      </c>
      <c r="P48" s="2">
        <f t="shared" si="45"/>
        <v>8568</v>
      </c>
      <c r="Q48" s="2">
        <f t="shared" si="46"/>
        <v>5.76</v>
      </c>
      <c r="R48" s="2">
        <f t="shared" si="47"/>
        <v>2.4</v>
      </c>
      <c r="S48" s="2">
        <v>3</v>
      </c>
      <c r="T48" s="2">
        <f t="shared" si="48"/>
        <v>3456</v>
      </c>
      <c r="U48" s="9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0.0833333333333333</v>
      </c>
      <c r="AD48" s="2">
        <f t="shared" si="61"/>
        <v>25920</v>
      </c>
      <c r="AE48" s="2">
        <f t="shared" si="62"/>
        <v>0.208333333333333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="1" customFormat="1" ht="20.1" customHeight="1" spans="4:38">
      <c r="D49" s="2">
        <v>6</v>
      </c>
      <c r="E49" s="2">
        <v>10006</v>
      </c>
      <c r="F49" s="2" t="s">
        <v>1643</v>
      </c>
      <c r="G49" s="2">
        <v>2</v>
      </c>
      <c r="H49" s="2"/>
      <c r="I49" s="2">
        <f t="shared" si="53"/>
        <v>2000</v>
      </c>
      <c r="J49" s="2"/>
      <c r="K49" s="9">
        <f t="shared" si="54"/>
        <v>6000</v>
      </c>
      <c r="L49" s="2">
        <f t="shared" si="42"/>
        <v>1.35</v>
      </c>
      <c r="M49" s="2">
        <f t="shared" si="43"/>
        <v>2.7</v>
      </c>
      <c r="N49" s="2">
        <v>2.5</v>
      </c>
      <c r="O49" s="2">
        <f t="shared" si="44"/>
        <v>13500</v>
      </c>
      <c r="P49" s="2">
        <f t="shared" si="45"/>
        <v>11500</v>
      </c>
      <c r="Q49" s="2">
        <f t="shared" si="46"/>
        <v>6.75</v>
      </c>
      <c r="R49" s="2">
        <f t="shared" si="47"/>
        <v>2.5</v>
      </c>
      <c r="S49" s="2">
        <v>3</v>
      </c>
      <c r="T49" s="2">
        <f t="shared" si="48"/>
        <v>4500</v>
      </c>
      <c r="U49" s="9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0.0833333333333333</v>
      </c>
      <c r="AD49" s="2">
        <f t="shared" si="61"/>
        <v>29160</v>
      </c>
      <c r="AE49" s="2">
        <f t="shared" si="62"/>
        <v>0.208333333333333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="1" customFormat="1" ht="20.1" customHeight="1" spans="4:38">
      <c r="D50" s="2">
        <v>7</v>
      </c>
      <c r="E50" s="2">
        <v>10007</v>
      </c>
      <c r="F50" s="2" t="s">
        <v>1644</v>
      </c>
      <c r="G50" s="2">
        <v>3</v>
      </c>
      <c r="H50" s="2"/>
      <c r="I50" s="2">
        <f>I49+300</f>
        <v>2300</v>
      </c>
      <c r="J50" s="2"/>
      <c r="K50" s="9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9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0.0833333333333333</v>
      </c>
      <c r="AD50" s="2">
        <f t="shared" si="61"/>
        <v>32400</v>
      </c>
      <c r="AE50" s="2">
        <f t="shared" si="62"/>
        <v>0.208333333333333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="1" customFormat="1" ht="20.1" customHeight="1" spans="4:38">
      <c r="D51" s="2">
        <v>8</v>
      </c>
      <c r="E51" s="2">
        <v>10008</v>
      </c>
      <c r="F51" s="2" t="s">
        <v>1645</v>
      </c>
      <c r="G51" s="2">
        <v>3</v>
      </c>
      <c r="H51" s="2"/>
      <c r="I51" s="2">
        <f>I50+300</f>
        <v>2600</v>
      </c>
      <c r="J51" s="2"/>
      <c r="K51" s="9">
        <f t="shared" si="54"/>
        <v>11700</v>
      </c>
      <c r="L51" s="2">
        <f t="shared" si="42"/>
        <v>1.65</v>
      </c>
      <c r="M51" s="2">
        <f t="shared" si="43"/>
        <v>3.3</v>
      </c>
      <c r="N51" s="2">
        <v>2.7</v>
      </c>
      <c r="O51" s="2">
        <f t="shared" si="44"/>
        <v>23166</v>
      </c>
      <c r="P51" s="2">
        <f t="shared" si="45"/>
        <v>20566</v>
      </c>
      <c r="Q51" s="2">
        <f t="shared" si="46"/>
        <v>8.91</v>
      </c>
      <c r="R51" s="2">
        <f t="shared" si="47"/>
        <v>2.7</v>
      </c>
      <c r="S51" s="2">
        <v>3</v>
      </c>
      <c r="T51" s="2">
        <f t="shared" si="48"/>
        <v>7722</v>
      </c>
      <c r="U51" s="9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</v>
      </c>
      <c r="AA51" s="2">
        <f t="shared" si="59"/>
        <v>427680</v>
      </c>
      <c r="AC51" s="2">
        <f t="shared" si="60"/>
        <v>0.0833333333333333</v>
      </c>
      <c r="AD51" s="2">
        <f t="shared" si="61"/>
        <v>35640</v>
      </c>
      <c r="AE51" s="2">
        <f t="shared" si="62"/>
        <v>0.208333333333333</v>
      </c>
      <c r="AF51" s="2">
        <f t="shared" si="50"/>
        <v>89100</v>
      </c>
      <c r="AG51" s="2">
        <f t="shared" si="63"/>
        <v>0.5</v>
      </c>
      <c r="AH51" s="2">
        <f t="shared" si="51"/>
        <v>213840</v>
      </c>
      <c r="AI51" s="2">
        <f t="shared" si="64"/>
        <v>1</v>
      </c>
      <c r="AJ51" s="2">
        <f t="shared" si="52"/>
        <v>427680</v>
      </c>
      <c r="AL51" s="3" t="str">
        <f t="shared" si="65"/>
        <v>35640,89100,213840,427680</v>
      </c>
    </row>
    <row r="52" s="1" customFormat="1" ht="20.1" customHeight="1" spans="4:38">
      <c r="D52" s="2">
        <v>9</v>
      </c>
      <c r="E52" s="2">
        <v>10009</v>
      </c>
      <c r="F52" s="2" t="s">
        <v>1646</v>
      </c>
      <c r="G52" s="2">
        <v>3</v>
      </c>
      <c r="H52" s="2"/>
      <c r="I52" s="2">
        <f t="shared" ref="I52:I57" si="66">I51+400</f>
        <v>3000</v>
      </c>
      <c r="J52" s="2"/>
      <c r="K52" s="9">
        <f t="shared" si="54"/>
        <v>13500</v>
      </c>
      <c r="L52" s="2">
        <f t="shared" si="42"/>
        <v>1.65</v>
      </c>
      <c r="M52" s="2">
        <f t="shared" si="43"/>
        <v>3.3</v>
      </c>
      <c r="N52" s="2">
        <v>2.8</v>
      </c>
      <c r="O52" s="2">
        <f t="shared" si="44"/>
        <v>27720</v>
      </c>
      <c r="P52" s="2">
        <f t="shared" si="45"/>
        <v>24720</v>
      </c>
      <c r="Q52" s="2">
        <f t="shared" si="46"/>
        <v>9.24</v>
      </c>
      <c r="R52" s="2">
        <f t="shared" si="47"/>
        <v>2.8</v>
      </c>
      <c r="S52" s="2">
        <v>3</v>
      </c>
      <c r="T52" s="2">
        <f t="shared" si="48"/>
        <v>9240</v>
      </c>
      <c r="U52" s="9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</v>
      </c>
      <c r="AA52" s="2">
        <f t="shared" si="59"/>
        <v>427680</v>
      </c>
      <c r="AC52" s="2">
        <f t="shared" si="60"/>
        <v>0.0833333333333333</v>
      </c>
      <c r="AD52" s="2">
        <f t="shared" si="61"/>
        <v>35640</v>
      </c>
      <c r="AE52" s="2">
        <f t="shared" si="62"/>
        <v>0.208333333333333</v>
      </c>
      <c r="AF52" s="2">
        <f t="shared" si="50"/>
        <v>89100</v>
      </c>
      <c r="AG52" s="2">
        <f t="shared" si="63"/>
        <v>0.5</v>
      </c>
      <c r="AH52" s="2">
        <f t="shared" si="51"/>
        <v>213840</v>
      </c>
      <c r="AI52" s="2">
        <f t="shared" si="64"/>
        <v>1</v>
      </c>
      <c r="AJ52" s="2">
        <f t="shared" si="52"/>
        <v>427680</v>
      </c>
      <c r="AL52" s="3" t="str">
        <f t="shared" si="65"/>
        <v>35640,89100,213840,427680</v>
      </c>
    </row>
    <row r="53" s="1" customFormat="1" ht="20.1" customHeight="1" spans="4:38">
      <c r="D53" s="2">
        <v>10</v>
      </c>
      <c r="E53" s="2">
        <v>10010</v>
      </c>
      <c r="F53" s="2" t="s">
        <v>1644</v>
      </c>
      <c r="G53" s="2">
        <v>3</v>
      </c>
      <c r="H53" s="2"/>
      <c r="I53" s="2">
        <f t="shared" si="66"/>
        <v>3400</v>
      </c>
      <c r="J53" s="2"/>
      <c r="K53" s="9">
        <f t="shared" si="54"/>
        <v>15300</v>
      </c>
      <c r="L53" s="2">
        <f t="shared" si="42"/>
        <v>1.8</v>
      </c>
      <c r="M53" s="2">
        <f t="shared" si="43"/>
        <v>3.6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</v>
      </c>
      <c r="S53" s="2">
        <v>3</v>
      </c>
      <c r="T53" s="2">
        <f t="shared" si="48"/>
        <v>11832</v>
      </c>
      <c r="U53" s="9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0.0833333333333333</v>
      </c>
      <c r="AD53" s="2">
        <f t="shared" si="61"/>
        <v>38880</v>
      </c>
      <c r="AE53" s="2">
        <f t="shared" si="62"/>
        <v>0.208333333333333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="1" customFormat="1" ht="20.1" customHeight="1" spans="4:38">
      <c r="D54" s="2">
        <v>11</v>
      </c>
      <c r="E54" s="2">
        <v>10011</v>
      </c>
      <c r="F54" s="2" t="s">
        <v>1647</v>
      </c>
      <c r="G54" s="2">
        <v>4</v>
      </c>
      <c r="H54" s="2"/>
      <c r="I54" s="2">
        <f t="shared" si="66"/>
        <v>3800</v>
      </c>
      <c r="J54" s="2"/>
      <c r="K54" s="9">
        <f t="shared" si="54"/>
        <v>22800</v>
      </c>
      <c r="L54" s="2">
        <f t="shared" si="42"/>
        <v>1.8</v>
      </c>
      <c r="M54" s="2">
        <f t="shared" si="43"/>
        <v>3.6</v>
      </c>
      <c r="N54" s="2">
        <v>3</v>
      </c>
      <c r="O54" s="2">
        <f t="shared" si="44"/>
        <v>41040</v>
      </c>
      <c r="P54" s="2">
        <f t="shared" si="45"/>
        <v>37240</v>
      </c>
      <c r="Q54" s="2">
        <f t="shared" si="46"/>
        <v>10.8</v>
      </c>
      <c r="R54" s="2">
        <f t="shared" si="47"/>
        <v>3</v>
      </c>
      <c r="S54" s="2">
        <v>3</v>
      </c>
      <c r="T54" s="2">
        <f t="shared" si="48"/>
        <v>13680</v>
      </c>
      <c r="U54" s="9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0.0833333333333333</v>
      </c>
      <c r="AD54" s="2">
        <f t="shared" si="61"/>
        <v>38880</v>
      </c>
      <c r="AE54" s="2">
        <f t="shared" si="62"/>
        <v>0.208333333333333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="1" customFormat="1" ht="20.1" customHeight="1" spans="4:38">
      <c r="D55" s="2">
        <v>12</v>
      </c>
      <c r="E55" s="2">
        <v>10012</v>
      </c>
      <c r="F55" s="2" t="s">
        <v>1648</v>
      </c>
      <c r="G55" s="2">
        <v>4</v>
      </c>
      <c r="H55" s="2"/>
      <c r="I55" s="2">
        <f t="shared" si="66"/>
        <v>4200</v>
      </c>
      <c r="J55" s="2"/>
      <c r="K55" s="9">
        <f t="shared" si="54"/>
        <v>25200</v>
      </c>
      <c r="L55" s="2">
        <f t="shared" si="42"/>
        <v>1.95</v>
      </c>
      <c r="M55" s="2">
        <f t="shared" si="43"/>
        <v>3.9</v>
      </c>
      <c r="N55" s="2">
        <v>3.1</v>
      </c>
      <c r="O55" s="2">
        <f t="shared" si="44"/>
        <v>50778</v>
      </c>
      <c r="P55" s="2">
        <f t="shared" si="45"/>
        <v>46578</v>
      </c>
      <c r="Q55" s="2">
        <f t="shared" si="46"/>
        <v>12.09</v>
      </c>
      <c r="R55" s="2">
        <f t="shared" si="47"/>
        <v>3.1</v>
      </c>
      <c r="S55" s="2">
        <v>3</v>
      </c>
      <c r="T55" s="2">
        <f t="shared" si="48"/>
        <v>16926</v>
      </c>
      <c r="U55" s="9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0.0833333333333333</v>
      </c>
      <c r="AD55" s="2">
        <f t="shared" si="61"/>
        <v>42120</v>
      </c>
      <c r="AE55" s="2">
        <f t="shared" si="62"/>
        <v>0.208333333333333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="1" customFormat="1" ht="20.1" customHeight="1" spans="4:38">
      <c r="D56" s="2">
        <v>13</v>
      </c>
      <c r="E56" s="2">
        <v>10013</v>
      </c>
      <c r="F56" s="2" t="s">
        <v>1649</v>
      </c>
      <c r="G56" s="2">
        <v>4</v>
      </c>
      <c r="H56" s="2"/>
      <c r="I56" s="2">
        <f t="shared" si="66"/>
        <v>4600</v>
      </c>
      <c r="J56" s="2"/>
      <c r="K56" s="9">
        <f t="shared" si="54"/>
        <v>27600</v>
      </c>
      <c r="L56" s="2">
        <f t="shared" si="42"/>
        <v>2.1</v>
      </c>
      <c r="M56" s="2">
        <f t="shared" si="43"/>
        <v>4.2</v>
      </c>
      <c r="N56" s="2">
        <v>3.2</v>
      </c>
      <c r="O56" s="2">
        <f t="shared" si="44"/>
        <v>61824</v>
      </c>
      <c r="P56" s="2">
        <f t="shared" si="45"/>
        <v>57224</v>
      </c>
      <c r="Q56" s="2">
        <f t="shared" si="46"/>
        <v>13.44</v>
      </c>
      <c r="R56" s="2">
        <f t="shared" si="47"/>
        <v>3.2</v>
      </c>
      <c r="S56" s="2">
        <v>3</v>
      </c>
      <c r="T56" s="2">
        <f t="shared" si="48"/>
        <v>20608</v>
      </c>
      <c r="U56" s="9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151.2</v>
      </c>
      <c r="AA56" s="2">
        <f t="shared" si="59"/>
        <v>544320</v>
      </c>
      <c r="AC56" s="2">
        <f t="shared" si="60"/>
        <v>0.0833333333333333</v>
      </c>
      <c r="AD56" s="2">
        <f t="shared" si="61"/>
        <v>45360</v>
      </c>
      <c r="AE56" s="2">
        <f t="shared" si="62"/>
        <v>0.208333333333333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="1" customFormat="1" ht="20.1" customHeight="1" spans="4:38">
      <c r="D57" s="2">
        <v>14</v>
      </c>
      <c r="E57" s="2">
        <v>10014</v>
      </c>
      <c r="F57" s="2" t="s">
        <v>1650</v>
      </c>
      <c r="G57" s="2">
        <v>4</v>
      </c>
      <c r="H57" s="2"/>
      <c r="I57" s="2">
        <f t="shared" si="66"/>
        <v>5000</v>
      </c>
      <c r="J57" s="2"/>
      <c r="K57" s="9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9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0.0833333333333333</v>
      </c>
      <c r="AD57" s="2">
        <f t="shared" si="61"/>
        <v>48600</v>
      </c>
      <c r="AE57" s="2">
        <f t="shared" si="62"/>
        <v>0.208333333333333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="1" customFormat="1" ht="20.1" customHeight="1" spans="3:1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="1" customFormat="1" ht="20.1" customHeight="1" spans="3:29">
      <c r="C59" s="2"/>
      <c r="D59" s="2"/>
      <c r="E59" s="2"/>
      <c r="F59" s="2"/>
      <c r="G59" s="2"/>
      <c r="H59" s="2"/>
      <c r="I59" s="2"/>
      <c r="J59" s="2"/>
      <c r="K59" s="2"/>
      <c r="L59" s="2"/>
      <c r="Z59" s="9" t="s">
        <v>1651</v>
      </c>
      <c r="AA59" s="9" t="s">
        <v>1652</v>
      </c>
      <c r="AC59" s="9" t="s">
        <v>1651</v>
      </c>
    </row>
    <row r="60" ht="20.1" customHeight="1" spans="3:35">
      <c r="C60" s="2"/>
      <c r="D60" s="2"/>
      <c r="E60" s="2" t="s">
        <v>1653</v>
      </c>
      <c r="F60" s="2" t="s">
        <v>1654</v>
      </c>
      <c r="G60" s="2" t="s">
        <v>43</v>
      </c>
      <c r="H60" s="2"/>
      <c r="I60" s="2" t="s">
        <v>1655</v>
      </c>
      <c r="J60" s="2"/>
      <c r="K60" s="2" t="s">
        <v>1656</v>
      </c>
      <c r="L60" s="2" t="s">
        <v>1657</v>
      </c>
      <c r="M60" s="2" t="s">
        <v>1658</v>
      </c>
      <c r="N60" s="2" t="s">
        <v>1659</v>
      </c>
      <c r="O60" s="2"/>
      <c r="P60" s="2" t="s">
        <v>1660</v>
      </c>
      <c r="Q60" s="2" t="s">
        <v>1661</v>
      </c>
      <c r="R60" s="2" t="s">
        <v>1658</v>
      </c>
      <c r="S60" s="2" t="s">
        <v>1662</v>
      </c>
      <c r="T60" s="2" t="s">
        <v>1663</v>
      </c>
      <c r="U60" s="2" t="s">
        <v>1660</v>
      </c>
      <c r="V60" s="2" t="s">
        <v>1661</v>
      </c>
      <c r="X60" s="2" t="s">
        <v>1664</v>
      </c>
      <c r="Z60" s="2" t="s">
        <v>1665</v>
      </c>
      <c r="AA60" s="2" t="s">
        <v>1666</v>
      </c>
      <c r="AC60" s="2" t="s">
        <v>1667</v>
      </c>
      <c r="AD60" s="2" t="s">
        <v>1668</v>
      </c>
      <c r="AE60" s="2" t="s">
        <v>1669</v>
      </c>
      <c r="AF60" s="2" t="s">
        <v>1670</v>
      </c>
      <c r="AG60" s="2" t="s">
        <v>1671</v>
      </c>
      <c r="AI60" s="2" t="s">
        <v>1672</v>
      </c>
    </row>
    <row r="61" ht="20.1" customHeight="1" spans="3:35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  <c r="AI61" s="10">
        <v>2</v>
      </c>
    </row>
    <row r="62" ht="20.1" customHeight="1" spans="3:35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5.78703703703704</v>
      </c>
      <c r="AI62" s="10">
        <v>3</v>
      </c>
    </row>
    <row r="63" ht="20.1" customHeight="1" spans="3:35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</v>
      </c>
      <c r="AI63" s="10">
        <v>4</v>
      </c>
    </row>
    <row r="64" ht="20.1" customHeight="1" spans="3:33">
      <c r="C64" s="2"/>
      <c r="D64" s="2"/>
      <c r="E64" s="2">
        <v>4</v>
      </c>
      <c r="F64" s="2">
        <v>0.2</v>
      </c>
      <c r="G64" s="2">
        <f t="shared" si="73"/>
        <v>0.9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11700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</v>
      </c>
    </row>
    <row r="65" ht="20.1" customHeight="1" spans="3:33">
      <c r="C65" s="2"/>
      <c r="D65" s="2"/>
      <c r="E65" s="2">
        <v>5</v>
      </c>
      <c r="F65" s="2">
        <v>0.2</v>
      </c>
      <c r="G65" s="2">
        <f t="shared" si="73"/>
        <v>1.1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15400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</v>
      </c>
    </row>
    <row r="66" ht="20.1" customHeight="1" spans="3:33">
      <c r="C66" s="2"/>
      <c r="D66" s="2"/>
      <c r="E66" s="2">
        <v>6</v>
      </c>
      <c r="F66" s="2">
        <f t="shared" ref="F66:F81" si="81">F64+0.1</f>
        <v>0.3</v>
      </c>
      <c r="G66" s="2">
        <f t="shared" si="73"/>
        <v>1.4</v>
      </c>
      <c r="H66" s="2"/>
      <c r="I66" s="2">
        <f>SUM($G$61:G66)</f>
        <v>5.2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</v>
      </c>
    </row>
    <row r="67" ht="20.1" customHeight="1" spans="3:33">
      <c r="C67" s="2"/>
      <c r="D67" s="2"/>
      <c r="E67" s="2">
        <v>7</v>
      </c>
      <c r="F67" s="2">
        <f t="shared" si="81"/>
        <v>0.3</v>
      </c>
      <c r="G67" s="2">
        <f t="shared" si="73"/>
        <v>1.7</v>
      </c>
      <c r="H67" s="2"/>
      <c r="I67" s="2">
        <f>SUM($G$61:G67)</f>
        <v>6.9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</v>
      </c>
    </row>
    <row r="68" ht="20.1" customHeight="1" spans="3:33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</v>
      </c>
    </row>
    <row r="69" ht="20.1" customHeight="1" spans="3:33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</v>
      </c>
    </row>
    <row r="70" ht="20.1" customHeight="1" spans="3:33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</v>
      </c>
    </row>
    <row r="71" ht="20.1" customHeight="1" spans="3:33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</v>
      </c>
    </row>
    <row r="72" ht="20.1" customHeight="1" spans="3:33">
      <c r="C72" s="2"/>
      <c r="D72" s="2"/>
      <c r="E72" s="2">
        <v>12</v>
      </c>
      <c r="F72" s="2">
        <f t="shared" si="81"/>
        <v>0.6</v>
      </c>
      <c r="G72" s="2">
        <f t="shared" si="73"/>
        <v>4.1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86100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</v>
      </c>
    </row>
    <row r="73" ht="20.1" customHeight="1" spans="3:33">
      <c r="C73" s="2"/>
      <c r="D73" s="2"/>
      <c r="E73" s="2">
        <v>13</v>
      </c>
      <c r="F73" s="2">
        <f t="shared" si="81"/>
        <v>0.6</v>
      </c>
      <c r="G73" s="2">
        <f t="shared" si="73"/>
        <v>4.7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103400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0.118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</v>
      </c>
    </row>
    <row r="74" ht="20.1" customHeight="1" spans="3:33">
      <c r="C74" s="2"/>
      <c r="D74" s="2"/>
      <c r="E74" s="2">
        <v>14</v>
      </c>
      <c r="F74" s="2">
        <f t="shared" si="81"/>
        <v>0.7</v>
      </c>
      <c r="G74" s="2">
        <f t="shared" si="73"/>
        <v>5.4</v>
      </c>
      <c r="H74" s="2"/>
      <c r="I74" s="2">
        <f>SUM($G$61:G74)</f>
        <v>32.2</v>
      </c>
      <c r="J74" s="2"/>
      <c r="K74" s="2">
        <f t="shared" si="74"/>
        <v>23000</v>
      </c>
      <c r="L74" s="2">
        <f t="shared" si="67"/>
        <v>124200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</v>
      </c>
    </row>
    <row r="75" ht="20.1" customHeight="1" spans="3:33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1.57086861554113</v>
      </c>
    </row>
    <row r="76" ht="20.1" customHeight="1" spans="3:33">
      <c r="C76" s="2"/>
      <c r="D76" s="2"/>
      <c r="E76" s="2">
        <v>16</v>
      </c>
      <c r="F76" s="2">
        <f t="shared" si="81"/>
        <v>0.8</v>
      </c>
      <c r="G76" s="2">
        <f t="shared" si="73"/>
        <v>6.9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1.59891984081865</v>
      </c>
    </row>
    <row r="77" ht="20.1" customHeight="1" spans="3:33">
      <c r="C77" s="2"/>
      <c r="D77" s="2"/>
      <c r="E77" s="2">
        <v>17</v>
      </c>
      <c r="F77" s="2">
        <f t="shared" si="81"/>
        <v>0.8</v>
      </c>
      <c r="G77" s="2">
        <f t="shared" si="73"/>
        <v>7.7</v>
      </c>
      <c r="H77" s="2"/>
      <c r="I77" s="2">
        <f>SUM($G$61:G77)</f>
        <v>52.9</v>
      </c>
      <c r="J77" s="2"/>
      <c r="K77" s="2">
        <f t="shared" si="74"/>
        <v>26000</v>
      </c>
      <c r="L77" s="2">
        <f t="shared" si="67"/>
        <v>200200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1.42129574795689</v>
      </c>
    </row>
    <row r="78" ht="20.1" customHeight="1" spans="3:33">
      <c r="C78" s="2"/>
      <c r="D78" s="2"/>
      <c r="E78" s="2">
        <v>18</v>
      </c>
      <c r="F78" s="2">
        <f t="shared" si="81"/>
        <v>0.9</v>
      </c>
      <c r="G78" s="2">
        <f t="shared" si="73"/>
        <v>8.6</v>
      </c>
      <c r="H78" s="2"/>
      <c r="I78" s="2">
        <f>SUM($G$61:G78)</f>
        <v>61.5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1.55454222432785</v>
      </c>
    </row>
    <row r="79" ht="20.1" customHeight="1" spans="3:33">
      <c r="C79" s="2"/>
      <c r="D79" s="2"/>
      <c r="E79" s="2">
        <v>19</v>
      </c>
      <c r="F79" s="2">
        <f t="shared" si="81"/>
        <v>0.9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</v>
      </c>
    </row>
    <row r="80" ht="20.1" customHeight="1" spans="3:33">
      <c r="C80" s="2"/>
      <c r="D80" s="2"/>
      <c r="E80" s="2">
        <v>20</v>
      </c>
      <c r="F80" s="2">
        <f t="shared" si="81"/>
        <v>1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1.60435978404808</v>
      </c>
    </row>
    <row r="81" ht="20.1" customHeight="1" spans="3:33">
      <c r="C81" s="2"/>
      <c r="D81" s="2"/>
      <c r="E81" s="2">
        <v>21</v>
      </c>
      <c r="F81" s="2">
        <f t="shared" si="81"/>
        <v>1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</v>
      </c>
    </row>
    <row r="82" ht="20.1" customHeight="1" spans="3:33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</v>
      </c>
    </row>
    <row r="83" ht="20.1" customHeight="1" spans="3:33">
      <c r="C83" s="2"/>
      <c r="D83" s="2"/>
      <c r="E83" s="2">
        <v>23</v>
      </c>
      <c r="F83" s="2">
        <v>1.2</v>
      </c>
      <c r="G83" s="2">
        <f t="shared" si="73"/>
        <v>13.9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444800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1.49116769901354</v>
      </c>
    </row>
    <row r="84" ht="20.1" customHeight="1" spans="3:33">
      <c r="C84" s="2"/>
      <c r="D84" s="2"/>
      <c r="E84" s="2">
        <v>24</v>
      </c>
      <c r="F84" s="2">
        <v>1.5</v>
      </c>
      <c r="G84" s="2">
        <f t="shared" si="73"/>
        <v>15.4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508200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</v>
      </c>
    </row>
    <row r="85" ht="20.1" customHeight="1" spans="3:33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1.49160655295625</v>
      </c>
    </row>
    <row r="86" ht="20.1" customHeight="1" spans="3: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20.1" customHeight="1" spans="3:1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="2" customFormat="1" ht="20.1" customHeight="1"/>
    <row r="89" s="2" customFormat="1" ht="20.1" customHeight="1" spans="5:15">
      <c r="E89" s="2" t="s">
        <v>1673</v>
      </c>
      <c r="F89" s="2" t="s">
        <v>1674</v>
      </c>
      <c r="G89" s="2" t="s">
        <v>1675</v>
      </c>
      <c r="I89" s="2" t="s">
        <v>1676</v>
      </c>
      <c r="L89" s="2" t="s">
        <v>1677</v>
      </c>
      <c r="M89" s="2" t="s">
        <v>1678</v>
      </c>
      <c r="N89" s="2" t="s">
        <v>1550</v>
      </c>
      <c r="O89" s="2" t="s">
        <v>1679</v>
      </c>
    </row>
    <row r="90" s="2" customFormat="1" ht="20.1" customHeight="1" spans="14:15">
      <c r="N90" s="2">
        <v>1</v>
      </c>
      <c r="O90" s="2">
        <v>0</v>
      </c>
    </row>
    <row r="91" s="2" customFormat="1" ht="20.1" customHeight="1" spans="5:16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  <c r="M91" s="2">
        <v>0</v>
      </c>
      <c r="N91" s="2">
        <v>2</v>
      </c>
      <c r="O91" s="2">
        <v>8</v>
      </c>
      <c r="P91" s="2">
        <v>200000</v>
      </c>
    </row>
    <row r="92" s="2" customFormat="1" ht="20.1" customHeight="1" spans="5:16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  <c r="M92" s="2">
        <v>0</v>
      </c>
      <c r="N92" s="2">
        <v>3</v>
      </c>
      <c r="O92" s="2">
        <v>15</v>
      </c>
      <c r="P92" s="2">
        <v>500000</v>
      </c>
    </row>
    <row r="93" s="2" customFormat="1" ht="20.1" customHeight="1" spans="5:16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  <c r="M93" s="2">
        <v>0</v>
      </c>
      <c r="N93" s="2">
        <v>4</v>
      </c>
      <c r="O93" s="2">
        <v>20</v>
      </c>
      <c r="P93" s="2">
        <v>1000000</v>
      </c>
    </row>
    <row r="94" s="2" customFormat="1" ht="20.1" customHeight="1" spans="5:13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  <c r="M94" s="2">
        <v>0</v>
      </c>
    </row>
    <row r="95" s="2" customFormat="1" ht="20.1" customHeight="1" spans="5:13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  <c r="M95" s="2">
        <v>0</v>
      </c>
    </row>
    <row r="96" s="2" customFormat="1" ht="20.1" customHeight="1" spans="5:14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  <c r="M96" s="2">
        <v>10000</v>
      </c>
      <c r="N96" s="2" t="str">
        <f>"{"&amp;E96&amp;","&amp;M96&amp;"},"</f>
        <v>{6,10000},</v>
      </c>
    </row>
    <row r="97" s="2" customFormat="1" ht="20.1" customHeight="1" spans="5:14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  <c r="M97" s="2">
        <v>20000</v>
      </c>
      <c r="N97" s="2" t="str">
        <f t="shared" ref="N97:N110" si="87">"{"&amp;E97&amp;","&amp;M97&amp;"},"</f>
        <v>{7,20000},</v>
      </c>
    </row>
    <row r="98" s="2" customFormat="1" ht="20.1" customHeight="1" spans="5:14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  <c r="M98" s="2">
        <v>30000</v>
      </c>
      <c r="N98" s="2" t="str">
        <f t="shared" si="87"/>
        <v>{8,30000},</v>
      </c>
    </row>
    <row r="99" s="2" customFormat="1" ht="20.1" customHeight="1" spans="5:14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  <c r="M99" s="2">
        <v>40000</v>
      </c>
      <c r="N99" s="2" t="str">
        <f t="shared" si="87"/>
        <v>{9,40000},</v>
      </c>
    </row>
    <row r="100" s="2" customFormat="1" ht="20.1" customHeight="1" spans="5:14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  <c r="M100" s="2">
        <v>55000</v>
      </c>
      <c r="N100" s="2" t="str">
        <f t="shared" si="87"/>
        <v>{10,55000},</v>
      </c>
    </row>
    <row r="101" s="2" customFormat="1" ht="20.1" customHeight="1" spans="5:14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  <c r="M101" s="2">
        <v>70000</v>
      </c>
      <c r="N101" s="2" t="str">
        <f t="shared" si="87"/>
        <v>{11,70000},</v>
      </c>
    </row>
    <row r="102" s="2" customFormat="1" ht="20.1" customHeight="1" spans="5:14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  <c r="M102" s="2">
        <v>85000</v>
      </c>
      <c r="N102" s="2" t="str">
        <f t="shared" si="87"/>
        <v>{12,85000},</v>
      </c>
    </row>
    <row r="103" s="2" customFormat="1" ht="20.1" customHeight="1" spans="5:14">
      <c r="E103" s="2">
        <v>13</v>
      </c>
      <c r="F103" s="2">
        <v>8</v>
      </c>
      <c r="G103" s="2">
        <f t="shared" si="85"/>
        <v>76680</v>
      </c>
      <c r="I103" s="2">
        <v>1.1</v>
      </c>
      <c r="L103" s="2">
        <f t="shared" si="86"/>
        <v>80000</v>
      </c>
      <c r="M103" s="2">
        <v>100000</v>
      </c>
      <c r="N103" s="2" t="str">
        <f t="shared" si="87"/>
        <v>{13,100000},</v>
      </c>
    </row>
    <row r="104" s="2" customFormat="1" ht="20.1" customHeight="1" spans="5:14">
      <c r="E104" s="2">
        <v>14</v>
      </c>
      <c r="F104" s="2">
        <v>9</v>
      </c>
      <c r="G104" s="2">
        <f t="shared" si="85"/>
        <v>101114</v>
      </c>
      <c r="I104" s="2">
        <v>1.15</v>
      </c>
      <c r="L104" s="2">
        <f t="shared" si="86"/>
        <v>120000</v>
      </c>
      <c r="M104" s="2">
        <v>120000</v>
      </c>
      <c r="N104" s="2" t="str">
        <f t="shared" si="87"/>
        <v>{14,120000},</v>
      </c>
    </row>
    <row r="105" s="2" customFormat="1" ht="20.1" customHeight="1" spans="5:14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  <c r="M105" s="2">
        <v>150000</v>
      </c>
      <c r="N105" s="2" t="str">
        <f t="shared" si="87"/>
        <v>{15,150000},</v>
      </c>
    </row>
    <row r="106" s="2" customFormat="1" ht="20.1" customHeight="1" spans="5:14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  <c r="M106" s="2">
        <v>180000</v>
      </c>
      <c r="N106" s="2" t="str">
        <f t="shared" si="87"/>
        <v>{16,180000},</v>
      </c>
    </row>
    <row r="107" s="2" customFormat="1" ht="20.1" customHeight="1" spans="5:14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  <c r="M107" s="2">
        <v>210000</v>
      </c>
      <c r="N107" s="2" t="str">
        <f t="shared" si="87"/>
        <v>{17,210000},</v>
      </c>
    </row>
    <row r="108" s="2" customFormat="1" ht="20.1" customHeight="1" spans="5:14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  <c r="M108" s="2">
        <v>250000</v>
      </c>
      <c r="N108" s="2" t="str">
        <f t="shared" si="87"/>
        <v>{18,250000},</v>
      </c>
    </row>
    <row r="109" s="2" customFormat="1" ht="20.1" customHeight="1" spans="5:14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  <c r="M109" s="2">
        <v>300000</v>
      </c>
      <c r="N109" s="2" t="str">
        <f t="shared" si="87"/>
        <v>{19,300000},</v>
      </c>
    </row>
    <row r="110" s="2" customFormat="1" ht="20.1" customHeight="1" spans="5:14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  <c r="M110" s="2">
        <v>400000</v>
      </c>
      <c r="N110" s="2" t="str">
        <f t="shared" si="87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1:10">
      <c r="A115" s="11">
        <v>10033001</v>
      </c>
      <c r="B115" s="12" t="s">
        <v>1618</v>
      </c>
      <c r="C115" s="13" t="s">
        <v>1618</v>
      </c>
      <c r="D115" s="2">
        <v>1</v>
      </c>
      <c r="E115" s="2">
        <f>SUMIF($H$148:$H$190,$A115,$D$148:$D$190)</f>
        <v>2</v>
      </c>
      <c r="F115" s="2">
        <f>SUMIF($J$148:$J$190,$A115,$D$148:$D$190)</f>
        <v>1</v>
      </c>
      <c r="G115" s="2">
        <f>SUMIF($L$148:$L$190,$A115,$D$148:$D$190)</f>
        <v>1</v>
      </c>
      <c r="H115" s="2">
        <f>SUMIF($N$148:$N$190,$A115,$D$148:$D$190)</f>
        <v>3</v>
      </c>
      <c r="I115" s="2"/>
      <c r="J115" s="2">
        <f>SUM(E115:H115)</f>
        <v>7</v>
      </c>
    </row>
    <row r="116" s="1" customFormat="1" ht="20.1" customHeight="1" spans="1:10">
      <c r="A116" s="11">
        <v>10033002</v>
      </c>
      <c r="B116" s="12" t="s">
        <v>1619</v>
      </c>
      <c r="C116" s="13" t="s">
        <v>1619</v>
      </c>
      <c r="D116" s="2">
        <v>2</v>
      </c>
      <c r="E116" s="2">
        <f t="shared" ref="E116:E143" si="88">SUMIF($H$148:$H$190,$A116,$D$148:$D$190)</f>
        <v>2</v>
      </c>
      <c r="F116" s="2">
        <f t="shared" ref="F116:F143" si="89">SUMIF($J$148:$J$190,$A116,$D$148:$D$190)</f>
        <v>0</v>
      </c>
      <c r="G116" s="2">
        <f t="shared" ref="G116:G143" si="90">SUMIF($L$148:$L$190,$A116,$D$148:$D$190)</f>
        <v>2</v>
      </c>
      <c r="H116" s="2">
        <f t="shared" ref="H116:H143" si="91">SUMIF($N$148:$N$190,$A116,$D$148:$D$190)</f>
        <v>3</v>
      </c>
      <c r="I116" s="2"/>
      <c r="J116" s="2">
        <f t="shared" ref="J116:J143" si="92">SUM(E116:H116)</f>
        <v>7</v>
      </c>
    </row>
    <row r="117" s="1" customFormat="1" ht="20.1" customHeight="1" spans="1:10">
      <c r="A117" s="11">
        <v>10033003</v>
      </c>
      <c r="B117" s="12" t="s">
        <v>1620</v>
      </c>
      <c r="C117" s="13" t="s">
        <v>1620</v>
      </c>
      <c r="D117" s="2">
        <v>3</v>
      </c>
      <c r="E117" s="2">
        <f t="shared" si="88"/>
        <v>0</v>
      </c>
      <c r="F117" s="2">
        <f t="shared" si="89"/>
        <v>1</v>
      </c>
      <c r="G117" s="2">
        <f t="shared" si="90"/>
        <v>2</v>
      </c>
      <c r="H117" s="2">
        <f t="shared" si="91"/>
        <v>1</v>
      </c>
      <c r="I117" s="2"/>
      <c r="J117" s="2">
        <f t="shared" si="92"/>
        <v>4</v>
      </c>
    </row>
    <row r="118" s="1" customFormat="1" ht="20.1" customHeight="1" spans="1:10">
      <c r="A118" s="14">
        <v>10033004</v>
      </c>
      <c r="B118" s="15" t="s">
        <v>1621</v>
      </c>
      <c r="C118" s="16" t="s">
        <v>1621</v>
      </c>
      <c r="D118" s="2">
        <v>5</v>
      </c>
      <c r="E118" s="2">
        <f t="shared" si="88"/>
        <v>0</v>
      </c>
      <c r="F118" s="2">
        <f t="shared" si="89"/>
        <v>1</v>
      </c>
      <c r="G118" s="2">
        <f t="shared" si="90"/>
        <v>3</v>
      </c>
      <c r="H118" s="2">
        <f t="shared" si="91"/>
        <v>1</v>
      </c>
      <c r="I118" s="2"/>
      <c r="J118" s="2">
        <f t="shared" si="92"/>
        <v>5</v>
      </c>
    </row>
    <row r="119" s="1" customFormat="1" ht="20.1" customHeight="1" spans="1:10">
      <c r="A119" s="14">
        <v>10033005</v>
      </c>
      <c r="B119" s="15" t="s">
        <v>1622</v>
      </c>
      <c r="C119" s="16" t="s">
        <v>1622</v>
      </c>
      <c r="D119" s="2">
        <v>7</v>
      </c>
      <c r="E119" s="2">
        <f t="shared" si="88"/>
        <v>1</v>
      </c>
      <c r="F119" s="2">
        <f t="shared" si="89"/>
        <v>2</v>
      </c>
      <c r="G119" s="2">
        <f t="shared" si="90"/>
        <v>1</v>
      </c>
      <c r="H119" s="2">
        <f t="shared" si="91"/>
        <v>1</v>
      </c>
      <c r="I119" s="2"/>
      <c r="J119" s="2">
        <f t="shared" si="92"/>
        <v>5</v>
      </c>
    </row>
    <row r="120" s="1" customFormat="1" ht="20.1" customHeight="1" spans="1:10">
      <c r="A120" s="14">
        <v>10033006</v>
      </c>
      <c r="B120" s="15" t="s">
        <v>1623</v>
      </c>
      <c r="C120" s="16" t="s">
        <v>1623</v>
      </c>
      <c r="D120" s="2">
        <v>9</v>
      </c>
      <c r="E120" s="2">
        <f t="shared" si="88"/>
        <v>1</v>
      </c>
      <c r="F120" s="2">
        <f t="shared" si="89"/>
        <v>0</v>
      </c>
      <c r="G120" s="2">
        <f t="shared" si="90"/>
        <v>3</v>
      </c>
      <c r="H120" s="2">
        <f t="shared" si="91"/>
        <v>2</v>
      </c>
      <c r="I120" s="2"/>
      <c r="J120" s="2">
        <f t="shared" si="92"/>
        <v>6</v>
      </c>
    </row>
    <row r="121" s="1" customFormat="1" ht="20.1" customHeight="1" spans="1:10">
      <c r="A121" s="14">
        <v>10033007</v>
      </c>
      <c r="B121" s="15" t="s">
        <v>1624</v>
      </c>
      <c r="C121" s="16" t="s">
        <v>1624</v>
      </c>
      <c r="D121" s="2">
        <v>11</v>
      </c>
      <c r="E121" s="2">
        <f t="shared" si="88"/>
        <v>1</v>
      </c>
      <c r="F121" s="2">
        <f t="shared" si="89"/>
        <v>1</v>
      </c>
      <c r="G121" s="2">
        <f t="shared" si="90"/>
        <v>1</v>
      </c>
      <c r="H121" s="2">
        <f t="shared" si="91"/>
        <v>1</v>
      </c>
      <c r="I121" s="2"/>
      <c r="J121" s="2">
        <f t="shared" si="92"/>
        <v>4</v>
      </c>
    </row>
    <row r="122" s="1" customFormat="1" ht="20.1" customHeight="1" spans="1:10">
      <c r="A122" s="14">
        <v>10033008</v>
      </c>
      <c r="B122" s="15" t="s">
        <v>1625</v>
      </c>
      <c r="C122" s="16" t="s">
        <v>1625</v>
      </c>
      <c r="D122" s="2">
        <v>13</v>
      </c>
      <c r="E122" s="2">
        <f t="shared" si="88"/>
        <v>1</v>
      </c>
      <c r="F122" s="2">
        <f t="shared" si="89"/>
        <v>2</v>
      </c>
      <c r="G122" s="2">
        <f t="shared" si="90"/>
        <v>2</v>
      </c>
      <c r="H122" s="2">
        <f t="shared" si="91"/>
        <v>0</v>
      </c>
      <c r="I122" s="2"/>
      <c r="J122" s="2">
        <f t="shared" si="92"/>
        <v>5</v>
      </c>
    </row>
    <row r="123" s="1" customFormat="1" ht="20.1" customHeight="1" spans="1:10">
      <c r="A123" s="14">
        <v>10033009</v>
      </c>
      <c r="B123" s="15" t="s">
        <v>1626</v>
      </c>
      <c r="C123" s="16" t="s">
        <v>1626</v>
      </c>
      <c r="D123" s="2">
        <v>15</v>
      </c>
      <c r="E123" s="2">
        <f t="shared" si="88"/>
        <v>1</v>
      </c>
      <c r="F123" s="2">
        <f t="shared" si="89"/>
        <v>2</v>
      </c>
      <c r="G123" s="2">
        <f t="shared" si="90"/>
        <v>1</v>
      </c>
      <c r="H123" s="2">
        <f t="shared" si="91"/>
        <v>1</v>
      </c>
      <c r="I123" s="2"/>
      <c r="J123" s="2">
        <f t="shared" si="92"/>
        <v>5</v>
      </c>
    </row>
    <row r="124" s="1" customFormat="1" ht="20.1" customHeight="1" spans="1:10">
      <c r="A124" s="14">
        <v>10033010</v>
      </c>
      <c r="B124" s="15" t="s">
        <v>1627</v>
      </c>
      <c r="C124" s="16" t="s">
        <v>1627</v>
      </c>
      <c r="D124" s="2">
        <v>17</v>
      </c>
      <c r="E124" s="2">
        <f t="shared" si="88"/>
        <v>2</v>
      </c>
      <c r="F124" s="2">
        <f t="shared" si="89"/>
        <v>1</v>
      </c>
      <c r="G124" s="2">
        <f t="shared" si="90"/>
        <v>1</v>
      </c>
      <c r="H124" s="2">
        <f t="shared" si="91"/>
        <v>2</v>
      </c>
      <c r="I124" s="2"/>
      <c r="J124" s="2">
        <f t="shared" si="92"/>
        <v>6</v>
      </c>
    </row>
    <row r="125" s="1" customFormat="1" ht="20.1" customHeight="1" spans="1:10">
      <c r="A125" s="14">
        <v>10033011</v>
      </c>
      <c r="B125" s="15" t="s">
        <v>1628</v>
      </c>
      <c r="C125" s="16" t="s">
        <v>1628</v>
      </c>
      <c r="D125" s="2">
        <v>19</v>
      </c>
      <c r="E125" s="2">
        <f t="shared" si="88"/>
        <v>3</v>
      </c>
      <c r="F125" s="2">
        <f t="shared" si="89"/>
        <v>2</v>
      </c>
      <c r="G125" s="2">
        <f t="shared" si="90"/>
        <v>0</v>
      </c>
      <c r="H125" s="2">
        <f t="shared" si="91"/>
        <v>0</v>
      </c>
      <c r="I125" s="2"/>
      <c r="J125" s="2">
        <f t="shared" si="92"/>
        <v>5</v>
      </c>
    </row>
    <row r="126" s="1" customFormat="1" ht="20.1" customHeight="1" spans="1:10">
      <c r="A126" s="14">
        <v>10033012</v>
      </c>
      <c r="B126" s="15" t="s">
        <v>1629</v>
      </c>
      <c r="C126" s="16" t="s">
        <v>1629</v>
      </c>
      <c r="D126" s="2">
        <v>21</v>
      </c>
      <c r="E126" s="2">
        <f t="shared" si="88"/>
        <v>2</v>
      </c>
      <c r="F126" s="2">
        <f t="shared" si="89"/>
        <v>2</v>
      </c>
      <c r="G126" s="2">
        <f t="shared" si="90"/>
        <v>1</v>
      </c>
      <c r="H126" s="2">
        <f t="shared" si="91"/>
        <v>1</v>
      </c>
      <c r="I126" s="2"/>
      <c r="J126" s="2">
        <f t="shared" si="92"/>
        <v>6</v>
      </c>
    </row>
    <row r="127" s="1" customFormat="1" ht="20.1" customHeight="1" spans="1:10">
      <c r="A127" s="14">
        <v>10033013</v>
      </c>
      <c r="B127" s="15" t="s">
        <v>1630</v>
      </c>
      <c r="C127" s="16" t="s">
        <v>1630</v>
      </c>
      <c r="D127" s="2">
        <v>23</v>
      </c>
      <c r="E127" s="2">
        <f t="shared" si="88"/>
        <v>1</v>
      </c>
      <c r="F127" s="2">
        <f t="shared" si="89"/>
        <v>1</v>
      </c>
      <c r="G127" s="2">
        <f t="shared" si="90"/>
        <v>0</v>
      </c>
      <c r="H127" s="2">
        <f t="shared" si="91"/>
        <v>0</v>
      </c>
      <c r="I127" s="2"/>
      <c r="J127" s="2">
        <f t="shared" si="92"/>
        <v>2</v>
      </c>
    </row>
    <row r="128" s="1" customFormat="1" ht="20.1" customHeight="1" spans="1:10">
      <c r="A128" s="14">
        <v>10033014</v>
      </c>
      <c r="B128" s="15" t="s">
        <v>1631</v>
      </c>
      <c r="C128" s="16" t="s">
        <v>1631</v>
      </c>
      <c r="D128" s="2">
        <v>25</v>
      </c>
      <c r="E128" s="2">
        <f t="shared" si="88"/>
        <v>1</v>
      </c>
      <c r="F128" s="2">
        <f t="shared" si="89"/>
        <v>1</v>
      </c>
      <c r="G128" s="2">
        <f t="shared" si="90"/>
        <v>0</v>
      </c>
      <c r="H128" s="2">
        <f t="shared" si="91"/>
        <v>0</v>
      </c>
      <c r="I128" s="2"/>
      <c r="J128" s="2">
        <f t="shared" si="92"/>
        <v>2</v>
      </c>
    </row>
    <row r="129" s="1" customFormat="1" ht="20.1" customHeight="1" spans="5:10">
      <c r="E129" s="2">
        <f t="shared" si="88"/>
        <v>0</v>
      </c>
      <c r="F129" s="2">
        <f t="shared" si="89"/>
        <v>0</v>
      </c>
      <c r="G129" s="2">
        <f t="shared" si="90"/>
        <v>0</v>
      </c>
      <c r="H129" s="2">
        <f t="shared" si="91"/>
        <v>0</v>
      </c>
      <c r="I129" s="2"/>
      <c r="J129" s="2">
        <f t="shared" si="92"/>
        <v>0</v>
      </c>
    </row>
    <row r="130" s="1" customFormat="1" ht="20.1" customHeight="1" spans="1:10">
      <c r="A130" s="11">
        <v>10035001</v>
      </c>
      <c r="B130" s="12" t="s">
        <v>1638</v>
      </c>
      <c r="C130" s="13" t="s">
        <v>1680</v>
      </c>
      <c r="D130" s="2">
        <v>1</v>
      </c>
      <c r="E130" s="2">
        <f t="shared" si="88"/>
        <v>0</v>
      </c>
      <c r="F130" s="2">
        <f t="shared" si="89"/>
        <v>2</v>
      </c>
      <c r="G130" s="2">
        <f t="shared" si="90"/>
        <v>1</v>
      </c>
      <c r="H130" s="2">
        <f t="shared" si="91"/>
        <v>2</v>
      </c>
      <c r="I130" s="2"/>
      <c r="J130" s="2">
        <f t="shared" si="92"/>
        <v>5</v>
      </c>
    </row>
    <row r="131" s="1" customFormat="1" ht="20.1" customHeight="1" spans="1:10">
      <c r="A131" s="11">
        <v>10035002</v>
      </c>
      <c r="B131" s="12" t="s">
        <v>1639</v>
      </c>
      <c r="C131" s="13" t="s">
        <v>1681</v>
      </c>
      <c r="D131" s="2">
        <v>2</v>
      </c>
      <c r="E131" s="2">
        <f t="shared" si="88"/>
        <v>1</v>
      </c>
      <c r="F131" s="2">
        <f t="shared" si="89"/>
        <v>1</v>
      </c>
      <c r="G131" s="2">
        <f t="shared" si="90"/>
        <v>1</v>
      </c>
      <c r="H131" s="2">
        <f t="shared" si="91"/>
        <v>2</v>
      </c>
      <c r="I131" s="2"/>
      <c r="J131" s="2">
        <f t="shared" si="92"/>
        <v>5</v>
      </c>
    </row>
    <row r="132" s="1" customFormat="1" ht="20.1" customHeight="1" spans="1:10">
      <c r="A132" s="14">
        <v>10035003</v>
      </c>
      <c r="B132" s="15" t="s">
        <v>1640</v>
      </c>
      <c r="C132" s="16" t="s">
        <v>1682</v>
      </c>
      <c r="D132" s="2">
        <v>3</v>
      </c>
      <c r="E132" s="2">
        <f t="shared" si="88"/>
        <v>2</v>
      </c>
      <c r="F132" s="2">
        <f t="shared" si="89"/>
        <v>2</v>
      </c>
      <c r="G132" s="2">
        <f t="shared" si="90"/>
        <v>1</v>
      </c>
      <c r="H132" s="2">
        <f t="shared" si="91"/>
        <v>1</v>
      </c>
      <c r="I132" s="2"/>
      <c r="J132" s="2">
        <f t="shared" si="92"/>
        <v>6</v>
      </c>
    </row>
    <row r="133" s="1" customFormat="1" ht="20.1" customHeight="1" spans="1:10">
      <c r="A133" s="14">
        <v>10035004</v>
      </c>
      <c r="B133" s="15" t="s">
        <v>1641</v>
      </c>
      <c r="C133" s="16" t="s">
        <v>1683</v>
      </c>
      <c r="D133" s="2">
        <v>5</v>
      </c>
      <c r="E133" s="2">
        <f t="shared" si="88"/>
        <v>2</v>
      </c>
      <c r="F133" s="2">
        <f t="shared" si="89"/>
        <v>1</v>
      </c>
      <c r="G133" s="2">
        <f t="shared" si="90"/>
        <v>2</v>
      </c>
      <c r="H133" s="2">
        <f t="shared" si="91"/>
        <v>1</v>
      </c>
      <c r="I133" s="2"/>
      <c r="J133" s="2">
        <f t="shared" si="92"/>
        <v>6</v>
      </c>
    </row>
    <row r="134" s="1" customFormat="1" ht="20.1" customHeight="1" spans="1:10">
      <c r="A134" s="14">
        <v>10035005</v>
      </c>
      <c r="B134" s="15" t="s">
        <v>1642</v>
      </c>
      <c r="C134" s="16" t="s">
        <v>1684</v>
      </c>
      <c r="D134" s="2">
        <v>7</v>
      </c>
      <c r="E134" s="2">
        <f t="shared" si="88"/>
        <v>0</v>
      </c>
      <c r="F134" s="2">
        <f t="shared" si="89"/>
        <v>1</v>
      </c>
      <c r="G134" s="2">
        <f t="shared" si="90"/>
        <v>1</v>
      </c>
      <c r="H134" s="2">
        <f t="shared" si="91"/>
        <v>1</v>
      </c>
      <c r="I134" s="2"/>
      <c r="J134" s="2">
        <f t="shared" si="92"/>
        <v>3</v>
      </c>
    </row>
    <row r="135" s="1" customFormat="1" ht="20.1" customHeight="1" spans="1:10">
      <c r="A135" s="14">
        <v>10035006</v>
      </c>
      <c r="B135" s="15" t="s">
        <v>1643</v>
      </c>
      <c r="C135" s="16" t="s">
        <v>1685</v>
      </c>
      <c r="D135" s="2">
        <v>9</v>
      </c>
      <c r="E135" s="2">
        <f t="shared" si="88"/>
        <v>2</v>
      </c>
      <c r="F135" s="2">
        <f t="shared" si="89"/>
        <v>1</v>
      </c>
      <c r="G135" s="2">
        <f t="shared" si="90"/>
        <v>1</v>
      </c>
      <c r="H135" s="2">
        <f t="shared" si="91"/>
        <v>0</v>
      </c>
      <c r="I135" s="2"/>
      <c r="J135" s="2">
        <f t="shared" si="92"/>
        <v>4</v>
      </c>
    </row>
    <row r="136" s="1" customFormat="1" ht="20.1" customHeight="1" spans="1:10">
      <c r="A136" s="14">
        <v>10035007</v>
      </c>
      <c r="B136" s="15" t="s">
        <v>1644</v>
      </c>
      <c r="C136" s="16" t="s">
        <v>1686</v>
      </c>
      <c r="D136" s="2">
        <v>11</v>
      </c>
      <c r="E136" s="2">
        <f t="shared" si="88"/>
        <v>1</v>
      </c>
      <c r="F136" s="2">
        <f t="shared" si="89"/>
        <v>1</v>
      </c>
      <c r="G136" s="2">
        <f t="shared" si="90"/>
        <v>1</v>
      </c>
      <c r="H136" s="2">
        <f t="shared" si="91"/>
        <v>1</v>
      </c>
      <c r="I136" s="2"/>
      <c r="J136" s="2">
        <f t="shared" si="92"/>
        <v>4</v>
      </c>
    </row>
    <row r="137" s="1" customFormat="1" ht="20.1" customHeight="1" spans="1:10">
      <c r="A137" s="14">
        <v>10035008</v>
      </c>
      <c r="B137" s="15" t="s">
        <v>1645</v>
      </c>
      <c r="C137" s="16" t="s">
        <v>1687</v>
      </c>
      <c r="D137" s="2">
        <v>13</v>
      </c>
      <c r="E137" s="2">
        <f t="shared" si="88"/>
        <v>1</v>
      </c>
      <c r="F137" s="2">
        <f t="shared" si="89"/>
        <v>1</v>
      </c>
      <c r="G137" s="2">
        <f t="shared" si="90"/>
        <v>1</v>
      </c>
      <c r="H137" s="2">
        <f t="shared" si="91"/>
        <v>1</v>
      </c>
      <c r="I137" s="2"/>
      <c r="J137" s="2">
        <f t="shared" si="92"/>
        <v>4</v>
      </c>
    </row>
    <row r="138" s="1" customFormat="1" ht="20.1" customHeight="1" spans="1:10">
      <c r="A138" s="14">
        <v>10035009</v>
      </c>
      <c r="B138" s="15" t="s">
        <v>1646</v>
      </c>
      <c r="C138" s="16" t="s">
        <v>1688</v>
      </c>
      <c r="D138" s="2">
        <v>15</v>
      </c>
      <c r="E138" s="2">
        <f t="shared" si="88"/>
        <v>2</v>
      </c>
      <c r="F138" s="2">
        <f t="shared" si="89"/>
        <v>2</v>
      </c>
      <c r="G138" s="2">
        <f t="shared" si="90"/>
        <v>0</v>
      </c>
      <c r="H138" s="2">
        <f t="shared" si="91"/>
        <v>0</v>
      </c>
      <c r="I138" s="2"/>
      <c r="J138" s="2">
        <f t="shared" si="92"/>
        <v>4</v>
      </c>
    </row>
    <row r="139" s="1" customFormat="1" ht="20.1" customHeight="1" spans="1:10">
      <c r="A139" s="14">
        <v>10035010</v>
      </c>
      <c r="B139" s="15" t="s">
        <v>1644</v>
      </c>
      <c r="C139" s="16" t="s">
        <v>1689</v>
      </c>
      <c r="D139" s="2">
        <v>17</v>
      </c>
      <c r="E139" s="2">
        <f t="shared" si="88"/>
        <v>1</v>
      </c>
      <c r="F139" s="2">
        <f t="shared" si="89"/>
        <v>1</v>
      </c>
      <c r="G139" s="2">
        <f t="shared" si="90"/>
        <v>3</v>
      </c>
      <c r="H139" s="2">
        <f t="shared" si="91"/>
        <v>0</v>
      </c>
      <c r="I139" s="2"/>
      <c r="J139" s="2">
        <f t="shared" si="92"/>
        <v>5</v>
      </c>
    </row>
    <row r="140" s="1" customFormat="1" ht="20.1" customHeight="1" spans="1:10">
      <c r="A140" s="14">
        <v>10035011</v>
      </c>
      <c r="B140" s="15" t="s">
        <v>1647</v>
      </c>
      <c r="C140" s="16" t="s">
        <v>1690</v>
      </c>
      <c r="D140" s="2">
        <v>19</v>
      </c>
      <c r="E140" s="2">
        <f t="shared" si="88"/>
        <v>1</v>
      </c>
      <c r="F140" s="2">
        <f t="shared" si="89"/>
        <v>1</v>
      </c>
      <c r="G140" s="2">
        <f t="shared" si="90"/>
        <v>1</v>
      </c>
      <c r="H140" s="2">
        <f t="shared" si="91"/>
        <v>0</v>
      </c>
      <c r="I140" s="2"/>
      <c r="J140" s="2">
        <f t="shared" si="92"/>
        <v>3</v>
      </c>
    </row>
    <row r="141" s="1" customFormat="1" ht="20.1" customHeight="1" spans="1:10">
      <c r="A141" s="14">
        <v>10035012</v>
      </c>
      <c r="B141" s="15" t="s">
        <v>1648</v>
      </c>
      <c r="C141" s="16" t="s">
        <v>1691</v>
      </c>
      <c r="D141" s="2">
        <v>21</v>
      </c>
      <c r="E141" s="2">
        <f t="shared" si="88"/>
        <v>2</v>
      </c>
      <c r="F141" s="2">
        <f t="shared" si="89"/>
        <v>2</v>
      </c>
      <c r="G141" s="2">
        <f t="shared" si="90"/>
        <v>1</v>
      </c>
      <c r="H141" s="2">
        <f t="shared" si="91"/>
        <v>0</v>
      </c>
      <c r="I141" s="2"/>
      <c r="J141" s="2">
        <f t="shared" si="92"/>
        <v>5</v>
      </c>
    </row>
    <row r="142" s="1" customFormat="1" ht="20.1" customHeight="1" spans="1:10">
      <c r="A142" s="14">
        <v>10035013</v>
      </c>
      <c r="B142" s="15" t="s">
        <v>1649</v>
      </c>
      <c r="C142" s="16" t="s">
        <v>1692</v>
      </c>
      <c r="D142" s="2">
        <v>23</v>
      </c>
      <c r="E142" s="2">
        <f t="shared" si="88"/>
        <v>1</v>
      </c>
      <c r="F142" s="2">
        <f t="shared" si="89"/>
        <v>1</v>
      </c>
      <c r="G142" s="2">
        <f t="shared" si="90"/>
        <v>0</v>
      </c>
      <c r="H142" s="2">
        <f t="shared" si="91"/>
        <v>0</v>
      </c>
      <c r="I142" s="2"/>
      <c r="J142" s="2">
        <f t="shared" si="92"/>
        <v>2</v>
      </c>
    </row>
    <row r="143" s="1" customFormat="1" ht="20.1" customHeight="1" spans="1:10">
      <c r="A143" s="17">
        <v>10035014</v>
      </c>
      <c r="B143" s="2" t="s">
        <v>1650</v>
      </c>
      <c r="C143" s="18" t="s">
        <v>1693</v>
      </c>
      <c r="D143" s="2">
        <v>25</v>
      </c>
      <c r="E143" s="2">
        <f t="shared" si="88"/>
        <v>1</v>
      </c>
      <c r="F143" s="2">
        <f t="shared" si="89"/>
        <v>1</v>
      </c>
      <c r="G143" s="2">
        <f t="shared" si="90"/>
        <v>0</v>
      </c>
      <c r="H143" s="2">
        <f t="shared" si="91"/>
        <v>0</v>
      </c>
      <c r="I143" s="2"/>
      <c r="J143" s="2">
        <f t="shared" si="92"/>
        <v>2</v>
      </c>
    </row>
    <row r="144" s="1" customFormat="1" ht="20.1" customHeight="1"/>
    <row r="145" s="1" customFormat="1" ht="20.1" customHeight="1"/>
    <row r="146" s="1" customFormat="1" ht="20.1" customHeight="1" spans="4:15">
      <c r="D146" s="2"/>
      <c r="E146" s="2"/>
      <c r="F146" s="2" t="s">
        <v>1454</v>
      </c>
      <c r="G146" s="2" t="s">
        <v>1694</v>
      </c>
      <c r="H146" s="2"/>
      <c r="I146" s="2"/>
      <c r="J146" s="2"/>
      <c r="K146" s="2"/>
      <c r="L146" s="2"/>
      <c r="M146" s="2"/>
      <c r="N146" s="2"/>
      <c r="O146" s="2"/>
    </row>
    <row r="147" s="3" customFormat="1" ht="20.1" customHeight="1" spans="6:30">
      <c r="F147" s="2"/>
      <c r="G147" s="2"/>
      <c r="H147" s="2"/>
      <c r="I147" s="2"/>
      <c r="J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="3" customFormat="1" ht="20.1" customHeight="1" spans="2:30">
      <c r="B148" s="3">
        <v>1</v>
      </c>
      <c r="C148" s="2">
        <f>LOOKUP(H148,$A$115:$A$143,$D$115:$D$143)</f>
        <v>1</v>
      </c>
      <c r="D148" s="3">
        <v>1</v>
      </c>
      <c r="E148" s="2">
        <v>10036001</v>
      </c>
      <c r="F148" s="2" t="s">
        <v>1695</v>
      </c>
      <c r="G148" s="2" t="s">
        <v>1618</v>
      </c>
      <c r="H148" s="2">
        <v>10033001</v>
      </c>
      <c r="I148" s="2" t="s">
        <v>1680</v>
      </c>
      <c r="J148" s="2">
        <v>10035001</v>
      </c>
      <c r="K148" s="2"/>
      <c r="L148" s="2"/>
      <c r="M148" s="2"/>
      <c r="N148" s="2"/>
      <c r="P148" s="3" t="str">
        <f>H148&amp;";1@"&amp;J148&amp;";1"</f>
        <v>10033001;1@10035001;1</v>
      </c>
      <c r="T148" s="2"/>
      <c r="U148" s="2">
        <f>LOOKUP(H148,[2]ItemProto!$C$257:$C$298,[2]ItemProto!$O$257:$O$298)</f>
        <v>533</v>
      </c>
      <c r="V148" s="2"/>
      <c r="W148" s="2">
        <f>LOOKUP(J148,[2]ItemProto!$C$257:$C$298,[2]ItemProto!$O$257:$O$298)</f>
        <v>800</v>
      </c>
      <c r="X148" s="2"/>
      <c r="Y148" s="2"/>
      <c r="Z148" s="2"/>
      <c r="AA148" s="2"/>
      <c r="AB148" s="2"/>
      <c r="AC148" s="2">
        <f>SUM(U148:AA148)</f>
        <v>1333</v>
      </c>
      <c r="AD148" s="2"/>
    </row>
    <row r="149" s="3" customFormat="1" ht="20.1" customHeight="1" spans="2:30">
      <c r="B149" s="3">
        <v>2</v>
      </c>
      <c r="C149" s="2">
        <f t="shared" ref="C149:C182" si="93">LOOKUP(H149,$A$115:$A$143,$D$115:$D$143)</f>
        <v>2</v>
      </c>
      <c r="D149" s="3">
        <v>1</v>
      </c>
      <c r="E149" s="2">
        <v>10036002</v>
      </c>
      <c r="F149" s="2" t="s">
        <v>1696</v>
      </c>
      <c r="G149" s="2" t="s">
        <v>1681</v>
      </c>
      <c r="H149" s="2">
        <v>10035002</v>
      </c>
      <c r="I149" s="2" t="s">
        <v>1681</v>
      </c>
      <c r="J149" s="2">
        <v>10035002</v>
      </c>
      <c r="K149" s="2"/>
      <c r="L149" s="2"/>
      <c r="M149" s="2"/>
      <c r="N149" s="2"/>
      <c r="P149" s="3" t="str">
        <f>H149&amp;";1@"&amp;J149&amp;";1"</f>
        <v>10035002;1@10035002;1</v>
      </c>
      <c r="T149" s="2"/>
      <c r="U149" s="2">
        <f>LOOKUP(H149,[2]ItemProto!$C$257:$C$298,[2]ItemProto!$O$257:$O$298)</f>
        <v>1260</v>
      </c>
      <c r="V149" s="2"/>
      <c r="W149" s="2">
        <f>LOOKUP(J149,[2]ItemProto!$C$257:$C$298,[2]ItemProto!$O$257:$O$298)</f>
        <v>1260</v>
      </c>
      <c r="X149" s="2"/>
      <c r="Y149" s="2"/>
      <c r="Z149" s="2"/>
      <c r="AA149" s="2"/>
      <c r="AB149" s="2"/>
      <c r="AC149" s="2">
        <f t="shared" ref="AC149:AC182" si="94">SUM(U149:AA149)</f>
        <v>2520</v>
      </c>
      <c r="AD149" s="2"/>
    </row>
    <row r="150" s="3" customFormat="1" ht="20.1" customHeight="1" spans="2:30">
      <c r="B150" s="3">
        <v>3</v>
      </c>
      <c r="C150" s="2">
        <f t="shared" si="93"/>
        <v>2</v>
      </c>
      <c r="D150" s="3">
        <v>1</v>
      </c>
      <c r="E150" s="2">
        <v>10036003</v>
      </c>
      <c r="F150" s="2" t="s">
        <v>1697</v>
      </c>
      <c r="G150" s="2" t="s">
        <v>1619</v>
      </c>
      <c r="H150" s="2">
        <v>10033002</v>
      </c>
      <c r="I150" s="2" t="s">
        <v>1620</v>
      </c>
      <c r="J150" s="2">
        <v>10033003</v>
      </c>
      <c r="K150" s="2" t="s">
        <v>1620</v>
      </c>
      <c r="L150" s="2">
        <v>10033003</v>
      </c>
      <c r="M150" s="2"/>
      <c r="N150" s="2"/>
      <c r="P150" s="3" t="str">
        <f>H150&amp;";1@"&amp;J150&amp;";1@"&amp;L150&amp;";1"</f>
        <v>10033002;1@10033003;1@10033003;1</v>
      </c>
      <c r="T150" s="2"/>
      <c r="U150" s="2">
        <f>LOOKUP(H150,[2]ItemProto!$C$257:$C$298,[2]ItemProto!$O$257:$O$298)</f>
        <v>840</v>
      </c>
      <c r="V150" s="2"/>
      <c r="W150" s="2">
        <f>LOOKUP(J150,[2]ItemProto!$C$257:$C$298,[2]ItemProto!$O$257:$O$298)</f>
        <v>1232</v>
      </c>
      <c r="X150" s="2"/>
      <c r="Y150" s="2">
        <f>LOOKUP(L150,[2]ItemProto!$C$257:$C$298,[2]ItemProto!$O$257:$O$298)</f>
        <v>1232</v>
      </c>
      <c r="Z150" s="2"/>
      <c r="AA150" s="2"/>
      <c r="AB150" s="2"/>
      <c r="AC150" s="2">
        <f t="shared" si="94"/>
        <v>3304</v>
      </c>
      <c r="AD150" s="2"/>
    </row>
    <row r="151" s="3" customFormat="1" ht="20.1" customHeight="1" spans="2:30">
      <c r="B151" s="3">
        <v>4</v>
      </c>
      <c r="C151" s="2">
        <f t="shared" si="93"/>
        <v>2</v>
      </c>
      <c r="D151" s="3">
        <v>1</v>
      </c>
      <c r="E151" s="2">
        <v>10036004</v>
      </c>
      <c r="F151" s="2" t="s">
        <v>1698</v>
      </c>
      <c r="G151" s="2" t="s">
        <v>1619</v>
      </c>
      <c r="H151" s="2">
        <v>10033002</v>
      </c>
      <c r="I151" s="2" t="s">
        <v>1680</v>
      </c>
      <c r="J151" s="2">
        <v>10035001</v>
      </c>
      <c r="K151" s="2" t="s">
        <v>1681</v>
      </c>
      <c r="L151" s="2">
        <v>10035002</v>
      </c>
      <c r="M151" s="2"/>
      <c r="N151" s="2"/>
      <c r="P151" s="3" t="str">
        <f t="shared" ref="P151:P154" si="95">H151&amp;";1@"&amp;J151&amp;";1@"&amp;L151&amp;";1"</f>
        <v>10033002;1@10035001;1@10035002;1</v>
      </c>
      <c r="T151" s="2"/>
      <c r="U151" s="2">
        <f>LOOKUP(H151,[2]ItemProto!$C$257:$C$298,[2]ItemProto!$O$257:$O$298)</f>
        <v>840</v>
      </c>
      <c r="V151" s="2"/>
      <c r="W151" s="2">
        <f>LOOKUP(J151,[2]ItemProto!$C$257:$C$298,[2]ItemProto!$O$257:$O$298)</f>
        <v>800</v>
      </c>
      <c r="X151" s="2"/>
      <c r="Y151" s="2">
        <f>LOOKUP(L151,[2]ItemProto!$C$257:$C$298,[2]ItemProto!$O$257:$O$298)</f>
        <v>1260</v>
      </c>
      <c r="Z151" s="2"/>
      <c r="AA151" s="2"/>
      <c r="AB151" s="2"/>
      <c r="AC151" s="2">
        <f t="shared" si="94"/>
        <v>2900</v>
      </c>
      <c r="AD151" s="2"/>
    </row>
    <row r="152" s="3" customFormat="1" ht="20.1" customHeight="1" spans="2:30">
      <c r="B152" s="3">
        <v>5</v>
      </c>
      <c r="C152" s="2">
        <f t="shared" si="93"/>
        <v>1</v>
      </c>
      <c r="D152" s="3">
        <v>1</v>
      </c>
      <c r="E152" s="2">
        <v>10036005</v>
      </c>
      <c r="F152" s="2" t="s">
        <v>1699</v>
      </c>
      <c r="G152" s="2" t="s">
        <v>1618</v>
      </c>
      <c r="H152" s="2">
        <v>10033001</v>
      </c>
      <c r="I152" s="2" t="s">
        <v>1621</v>
      </c>
      <c r="J152" s="2">
        <v>10033004</v>
      </c>
      <c r="K152" s="2" t="s">
        <v>1621</v>
      </c>
      <c r="L152" s="2">
        <v>10033004</v>
      </c>
      <c r="M152" s="2"/>
      <c r="N152" s="2"/>
      <c r="P152" s="3" t="str">
        <f t="shared" si="95"/>
        <v>10033001;1@10033004;1@10033004;1</v>
      </c>
      <c r="T152" s="2"/>
      <c r="U152" s="2">
        <f>LOOKUP(H152,[2]ItemProto!$C$257:$C$298,[2]ItemProto!$O$257:$O$298)</f>
        <v>533</v>
      </c>
      <c r="V152" s="2"/>
      <c r="W152" s="2">
        <f>LOOKUP(J152,[2]ItemProto!$C$257:$C$298,[2]ItemProto!$O$257:$O$298)</f>
        <v>1717</v>
      </c>
      <c r="X152" s="2"/>
      <c r="Y152" s="2">
        <f>LOOKUP(L152,[2]ItemProto!$C$257:$C$298,[2]ItemProto!$O$257:$O$298)</f>
        <v>1717</v>
      </c>
      <c r="Z152" s="2"/>
      <c r="AA152" s="2"/>
      <c r="AB152" s="2"/>
      <c r="AC152" s="2">
        <f t="shared" si="94"/>
        <v>3967</v>
      </c>
      <c r="AD152" s="2"/>
    </row>
    <row r="153" s="3" customFormat="1" ht="20.1" customHeight="1" spans="2:30">
      <c r="B153" s="3">
        <v>6</v>
      </c>
      <c r="C153" s="2">
        <f t="shared" si="93"/>
        <v>3</v>
      </c>
      <c r="D153" s="3">
        <v>1</v>
      </c>
      <c r="E153" s="2">
        <v>10036006</v>
      </c>
      <c r="F153" s="2" t="s">
        <v>1700</v>
      </c>
      <c r="G153" s="2" t="s">
        <v>1682</v>
      </c>
      <c r="H153" s="2">
        <v>10035003</v>
      </c>
      <c r="I153" s="2" t="s">
        <v>1618</v>
      </c>
      <c r="J153" s="2">
        <v>10033001</v>
      </c>
      <c r="K153" s="2" t="s">
        <v>1619</v>
      </c>
      <c r="L153" s="2">
        <v>10033002</v>
      </c>
      <c r="M153" s="2"/>
      <c r="N153" s="2"/>
      <c r="P153" s="3" t="str">
        <f t="shared" si="95"/>
        <v>10035003;1@10033001;1@10033002;1</v>
      </c>
      <c r="T153" s="2"/>
      <c r="U153" s="2">
        <f>LOOKUP(H153,[2]ItemProto!$C$257:$C$298,[2]ItemProto!$O$257:$O$298)</f>
        <v>1848</v>
      </c>
      <c r="V153" s="2"/>
      <c r="W153" s="2">
        <f>LOOKUP(J153,[2]ItemProto!$C$257:$C$298,[2]ItemProto!$O$257:$O$298)</f>
        <v>533</v>
      </c>
      <c r="X153" s="2"/>
      <c r="Y153" s="2">
        <f>LOOKUP(L153,[2]ItemProto!$C$257:$C$298,[2]ItemProto!$O$257:$O$298)</f>
        <v>840</v>
      </c>
      <c r="Z153" s="2"/>
      <c r="AA153" s="2"/>
      <c r="AB153" s="2"/>
      <c r="AC153" s="2">
        <f t="shared" si="94"/>
        <v>3221</v>
      </c>
      <c r="AD153" s="2"/>
    </row>
    <row r="154" s="3" customFormat="1" ht="20.1" customHeight="1" spans="3:30">
      <c r="C154" s="2">
        <f t="shared" si="93"/>
        <v>5</v>
      </c>
      <c r="D154" s="3">
        <v>1</v>
      </c>
      <c r="E154" s="2">
        <v>10036007</v>
      </c>
      <c r="F154" s="2" t="s">
        <v>1701</v>
      </c>
      <c r="G154" s="2" t="s">
        <v>1683</v>
      </c>
      <c r="H154" s="2">
        <v>10035004</v>
      </c>
      <c r="I154" s="2" t="s">
        <v>1683</v>
      </c>
      <c r="J154" s="2">
        <v>10035004</v>
      </c>
      <c r="K154" s="2" t="s">
        <v>1683</v>
      </c>
      <c r="L154" s="2">
        <v>10035004</v>
      </c>
      <c r="M154" s="2"/>
      <c r="N154" s="2"/>
      <c r="P154" s="3" t="str">
        <f t="shared" si="95"/>
        <v>10035004;1@10035004;1@10035004;1</v>
      </c>
      <c r="T154" s="2"/>
      <c r="U154" s="2">
        <f>LOOKUP(H154,[2]ItemProto!$C$257:$C$298,[2]ItemProto!$O$257:$O$298)</f>
        <v>2576</v>
      </c>
      <c r="V154" s="2"/>
      <c r="W154" s="2">
        <f>LOOKUP(J154,[2]ItemProto!$C$257:$C$298,[2]ItemProto!$O$257:$O$298)</f>
        <v>2576</v>
      </c>
      <c r="X154" s="2"/>
      <c r="Y154" s="2">
        <f>LOOKUP(L154,[2]ItemProto!$C$257:$C$298,[2]ItemProto!$O$257:$O$298)</f>
        <v>2576</v>
      </c>
      <c r="Z154" s="2"/>
      <c r="AA154" s="2"/>
      <c r="AB154" s="2"/>
      <c r="AC154" s="2">
        <f t="shared" si="94"/>
        <v>7728</v>
      </c>
      <c r="AD154" s="2"/>
    </row>
    <row r="155" s="3" customFormat="1" ht="20.1" customHeight="1" spans="3:30">
      <c r="C155" s="2">
        <f t="shared" si="93"/>
        <v>5</v>
      </c>
      <c r="D155" s="3">
        <v>1</v>
      </c>
      <c r="E155" s="2">
        <v>10036008</v>
      </c>
      <c r="F155" s="2" t="s">
        <v>1702</v>
      </c>
      <c r="G155" s="2" t="s">
        <v>1683</v>
      </c>
      <c r="H155" s="2">
        <v>10035004</v>
      </c>
      <c r="I155" s="2" t="s">
        <v>1684</v>
      </c>
      <c r="J155" s="2">
        <v>10035005</v>
      </c>
      <c r="K155" s="2" t="s">
        <v>1683</v>
      </c>
      <c r="L155" s="2">
        <v>10035004</v>
      </c>
      <c r="M155" s="2" t="s">
        <v>1684</v>
      </c>
      <c r="N155" s="2">
        <v>10035005</v>
      </c>
      <c r="P155" s="3" t="str">
        <f>H155&amp;";1@"&amp;J155&amp;";1@"&amp;L155&amp;";1@"&amp;N155&amp;";1"</f>
        <v>10035004;1@10035005;1@10035004;1@10035005;1</v>
      </c>
      <c r="T155" s="2"/>
      <c r="U155" s="2">
        <f>LOOKUP(H155,[2]ItemProto!$C$257:$C$298,[2]ItemProto!$O$257:$O$298)</f>
        <v>2576</v>
      </c>
      <c r="V155" s="2"/>
      <c r="W155" s="2">
        <f>LOOKUP(J155,[2]ItemProto!$C$257:$C$298,[2]ItemProto!$O$257:$O$298)</f>
        <v>3456</v>
      </c>
      <c r="X155" s="2"/>
      <c r="Y155" s="2">
        <f>LOOKUP(L155,[2]ItemProto!$C$257:$C$298,[2]ItemProto!$O$257:$O$298)</f>
        <v>2576</v>
      </c>
      <c r="Z155" s="2"/>
      <c r="AA155" s="2">
        <f>LOOKUP(N155,[2]ItemProto!$C$257:$C$298,[2]ItemProto!$O$257:$O$298)</f>
        <v>3456</v>
      </c>
      <c r="AB155" s="2"/>
      <c r="AC155" s="2">
        <f t="shared" si="94"/>
        <v>12064</v>
      </c>
      <c r="AD155" s="2"/>
    </row>
    <row r="156" s="3" customFormat="1" ht="20.1" customHeight="1" spans="3:30">
      <c r="C156" s="2">
        <f t="shared" si="93"/>
        <v>7</v>
      </c>
      <c r="D156" s="3">
        <v>1</v>
      </c>
      <c r="E156" s="2">
        <v>10036009</v>
      </c>
      <c r="F156" s="2" t="s">
        <v>1703</v>
      </c>
      <c r="G156" s="2" t="s">
        <v>1622</v>
      </c>
      <c r="H156" s="2">
        <v>10033005</v>
      </c>
      <c r="I156" s="2" t="s">
        <v>1622</v>
      </c>
      <c r="J156" s="2">
        <v>10033005</v>
      </c>
      <c r="K156" s="2" t="s">
        <v>1621</v>
      </c>
      <c r="L156" s="2">
        <v>10033004</v>
      </c>
      <c r="M156" s="2" t="s">
        <v>1681</v>
      </c>
      <c r="N156" s="2">
        <v>10035002</v>
      </c>
      <c r="P156" s="3" t="str">
        <f t="shared" ref="P156:P180" si="96">H156&amp;";1@"&amp;J156&amp;";1@"&amp;L156&amp;";1@"&amp;N156&amp;";1"</f>
        <v>10033005;1@10033005;1@10033004;1@10035002;1</v>
      </c>
      <c r="T156" s="2"/>
      <c r="U156" s="2">
        <f>LOOKUP(H156,[2]ItemProto!$C$257:$C$298,[2]ItemProto!$O$257:$O$298)</f>
        <v>2304</v>
      </c>
      <c r="V156" s="2"/>
      <c r="W156" s="2">
        <f>LOOKUP(J156,[2]ItemProto!$C$257:$C$298,[2]ItemProto!$O$257:$O$298)</f>
        <v>2304</v>
      </c>
      <c r="X156" s="2"/>
      <c r="Y156" s="2">
        <f>LOOKUP(L156,[2]ItemProto!$C$257:$C$298,[2]ItemProto!$O$257:$O$298)</f>
        <v>1717</v>
      </c>
      <c r="Z156" s="2"/>
      <c r="AA156" s="2">
        <f>LOOKUP(N156,[2]ItemProto!$C$257:$C$298,[2]ItemProto!$O$257:$O$298)</f>
        <v>1260</v>
      </c>
      <c r="AB156" s="2"/>
      <c r="AC156" s="2">
        <f t="shared" si="94"/>
        <v>7585</v>
      </c>
      <c r="AD156" s="2"/>
    </row>
    <row r="157" s="3" customFormat="1" ht="20.1" customHeight="1" spans="3:30">
      <c r="C157" s="2">
        <f t="shared" si="93"/>
        <v>9</v>
      </c>
      <c r="D157" s="3">
        <v>1</v>
      </c>
      <c r="E157" s="2">
        <v>10036010</v>
      </c>
      <c r="F157" s="2" t="s">
        <v>1704</v>
      </c>
      <c r="G157" s="2" t="s">
        <v>1623</v>
      </c>
      <c r="H157" s="2">
        <v>10033006</v>
      </c>
      <c r="I157" s="2" t="s">
        <v>1622</v>
      </c>
      <c r="J157" s="2">
        <v>10033005</v>
      </c>
      <c r="K157" s="2" t="s">
        <v>1682</v>
      </c>
      <c r="L157" s="2">
        <v>10035003</v>
      </c>
      <c r="M157" s="2" t="s">
        <v>1680</v>
      </c>
      <c r="N157" s="2">
        <v>10035001</v>
      </c>
      <c r="P157" s="3" t="str">
        <f t="shared" si="96"/>
        <v>10033006;1@10033005;1@10035003;1@10035001;1</v>
      </c>
      <c r="T157" s="2"/>
      <c r="U157" s="2">
        <f>LOOKUP(H157,[2]ItemProto!$C$257:$C$298,[2]ItemProto!$O$257:$O$298)</f>
        <v>3000</v>
      </c>
      <c r="V157" s="2"/>
      <c r="W157" s="2">
        <f>LOOKUP(J157,[2]ItemProto!$C$257:$C$298,[2]ItemProto!$O$257:$O$298)</f>
        <v>2304</v>
      </c>
      <c r="X157" s="2"/>
      <c r="Y157" s="2">
        <f>LOOKUP(L157,[2]ItemProto!$C$257:$C$298,[2]ItemProto!$O$257:$O$298)</f>
        <v>1848</v>
      </c>
      <c r="Z157" s="2"/>
      <c r="AA157" s="2">
        <f>LOOKUP(N157,[2]ItemProto!$C$257:$C$298,[2]ItemProto!$O$257:$O$298)</f>
        <v>800</v>
      </c>
      <c r="AB157" s="2"/>
      <c r="AC157" s="2">
        <f t="shared" si="94"/>
        <v>7952</v>
      </c>
      <c r="AD157" s="2"/>
    </row>
    <row r="158" s="4" customFormat="1" ht="20.1" customHeight="1" spans="3:30">
      <c r="C158" s="2">
        <f t="shared" si="93"/>
        <v>9</v>
      </c>
      <c r="D158" s="3">
        <v>1</v>
      </c>
      <c r="E158" s="2">
        <v>10036011</v>
      </c>
      <c r="F158" s="2" t="s">
        <v>1705</v>
      </c>
      <c r="G158" s="2" t="s">
        <v>1685</v>
      </c>
      <c r="H158" s="2">
        <v>10035006</v>
      </c>
      <c r="I158" s="2" t="s">
        <v>1682</v>
      </c>
      <c r="J158" s="2">
        <v>10035003</v>
      </c>
      <c r="K158" s="2" t="s">
        <v>1620</v>
      </c>
      <c r="L158" s="2">
        <v>10033003</v>
      </c>
      <c r="M158" s="2" t="s">
        <v>1618</v>
      </c>
      <c r="N158" s="2">
        <v>10033001</v>
      </c>
      <c r="O158" s="3"/>
      <c r="P158" s="3" t="str">
        <f t="shared" si="96"/>
        <v>10035006;1@10035003;1@10033003;1@10033001;1</v>
      </c>
      <c r="T158" s="10"/>
      <c r="U158" s="2">
        <f>LOOKUP(H158,[2]ItemProto!$C$257:$C$298,[2]ItemProto!$O$257:$O$298)</f>
        <v>4500</v>
      </c>
      <c r="V158" s="10"/>
      <c r="W158" s="2">
        <f>LOOKUP(J158,[2]ItemProto!$C$257:$C$298,[2]ItemProto!$O$257:$O$298)</f>
        <v>1848</v>
      </c>
      <c r="X158" s="10"/>
      <c r="Y158" s="2">
        <f>LOOKUP(L158,[2]ItemProto!$C$257:$C$298,[2]ItemProto!$O$257:$O$298)</f>
        <v>1232</v>
      </c>
      <c r="Z158" s="10"/>
      <c r="AA158" s="2">
        <f>LOOKUP(N158,[2]ItemProto!$C$257:$C$298,[2]ItemProto!$O$257:$O$298)</f>
        <v>533</v>
      </c>
      <c r="AB158" s="10"/>
      <c r="AC158" s="2">
        <f t="shared" si="94"/>
        <v>8113</v>
      </c>
      <c r="AD158" s="10"/>
    </row>
    <row r="159" s="4" customFormat="1" ht="20.1" customHeight="1" spans="3:30">
      <c r="C159" s="2">
        <f t="shared" si="93"/>
        <v>11</v>
      </c>
      <c r="D159" s="3">
        <v>1</v>
      </c>
      <c r="E159" s="2">
        <v>10036012</v>
      </c>
      <c r="F159" s="2" t="s">
        <v>1706</v>
      </c>
      <c r="G159" s="2" t="s">
        <v>1686</v>
      </c>
      <c r="H159" s="2">
        <v>10035007</v>
      </c>
      <c r="I159" s="2" t="s">
        <v>1686</v>
      </c>
      <c r="J159" s="2">
        <v>10035007</v>
      </c>
      <c r="K159" s="2" t="s">
        <v>1619</v>
      </c>
      <c r="L159" s="2">
        <v>10033002</v>
      </c>
      <c r="M159" s="2" t="s">
        <v>1623</v>
      </c>
      <c r="N159" s="2">
        <v>10033006</v>
      </c>
      <c r="O159" s="3"/>
      <c r="P159" s="3" t="str">
        <f t="shared" si="96"/>
        <v>10035007;1@10035007;1@10033002;1@10033006;1</v>
      </c>
      <c r="T159" s="10"/>
      <c r="U159" s="2">
        <f>LOOKUP(H159,[2]ItemProto!$C$257:$C$298,[2]ItemProto!$O$257:$O$298)</f>
        <v>5980</v>
      </c>
      <c r="V159" s="10"/>
      <c r="W159" s="2">
        <f>LOOKUP(J159,[2]ItemProto!$C$257:$C$298,[2]ItemProto!$O$257:$O$298)</f>
        <v>5980</v>
      </c>
      <c r="X159" s="10"/>
      <c r="Y159" s="2">
        <f>LOOKUP(L159,[2]ItemProto!$C$257:$C$298,[2]ItemProto!$O$257:$O$298)</f>
        <v>840</v>
      </c>
      <c r="Z159" s="10"/>
      <c r="AA159" s="2">
        <f>LOOKUP(N159,[2]ItemProto!$C$257:$C$298,[2]ItemProto!$O$257:$O$298)</f>
        <v>3000</v>
      </c>
      <c r="AB159" s="10"/>
      <c r="AC159" s="2">
        <f t="shared" si="94"/>
        <v>15800</v>
      </c>
      <c r="AD159" s="10"/>
    </row>
    <row r="160" s="4" customFormat="1" ht="20.1" customHeight="1" spans="3:30">
      <c r="C160" s="2">
        <f t="shared" si="93"/>
        <v>13</v>
      </c>
      <c r="D160" s="3">
        <v>1</v>
      </c>
      <c r="E160" s="2">
        <v>10036013</v>
      </c>
      <c r="F160" s="2" t="s">
        <v>1707</v>
      </c>
      <c r="G160" s="2" t="s">
        <v>1687</v>
      </c>
      <c r="H160" s="2">
        <v>10035008</v>
      </c>
      <c r="I160" s="2" t="s">
        <v>1687</v>
      </c>
      <c r="J160" s="2">
        <v>10035008</v>
      </c>
      <c r="K160" s="2" t="s">
        <v>1685</v>
      </c>
      <c r="L160" s="2">
        <v>10035006</v>
      </c>
      <c r="M160" s="2" t="s">
        <v>1708</v>
      </c>
      <c r="N160" s="2">
        <v>10035003</v>
      </c>
      <c r="O160" s="3"/>
      <c r="P160" s="3" t="str">
        <f t="shared" si="96"/>
        <v>10035008;1@10035008;1@10035006;1@10035003;1</v>
      </c>
      <c r="T160" s="10"/>
      <c r="U160" s="2">
        <f>LOOKUP(H160,[2]ItemProto!$C$257:$C$298,[2]ItemProto!$O$257:$O$298)</f>
        <v>7722</v>
      </c>
      <c r="V160" s="10"/>
      <c r="W160" s="2">
        <f>LOOKUP(J160,[2]ItemProto!$C$257:$C$298,[2]ItemProto!$O$257:$O$298)</f>
        <v>7722</v>
      </c>
      <c r="X160" s="10"/>
      <c r="Y160" s="2">
        <f>LOOKUP(L160,[2]ItemProto!$C$257:$C$298,[2]ItemProto!$O$257:$O$298)</f>
        <v>4500</v>
      </c>
      <c r="Z160" s="10"/>
      <c r="AA160" s="2">
        <f>LOOKUP(N160,[2]ItemProto!$C$257:$C$298,[2]ItemProto!$O$257:$O$298)</f>
        <v>1848</v>
      </c>
      <c r="AB160" s="10"/>
      <c r="AC160" s="2">
        <f t="shared" si="94"/>
        <v>21792</v>
      </c>
      <c r="AD160" s="10"/>
    </row>
    <row r="161" s="4" customFormat="1" ht="20.1" customHeight="1" spans="3:30">
      <c r="C161" s="2">
        <f t="shared" si="93"/>
        <v>11</v>
      </c>
      <c r="D161" s="3">
        <v>1</v>
      </c>
      <c r="E161" s="2">
        <v>10036014</v>
      </c>
      <c r="F161" s="2" t="s">
        <v>1709</v>
      </c>
      <c r="G161" s="2" t="s">
        <v>1624</v>
      </c>
      <c r="H161" s="2">
        <v>10033007</v>
      </c>
      <c r="I161" s="2" t="s">
        <v>1624</v>
      </c>
      <c r="J161" s="2">
        <v>10033007</v>
      </c>
      <c r="K161" s="2" t="s">
        <v>1622</v>
      </c>
      <c r="L161" s="2">
        <v>10033005</v>
      </c>
      <c r="M161" s="2" t="s">
        <v>1680</v>
      </c>
      <c r="N161" s="2">
        <v>10035001</v>
      </c>
      <c r="O161" s="3"/>
      <c r="P161" s="3" t="str">
        <f t="shared" si="96"/>
        <v>10033007;1@10033007;1@10033005;1@10035001;1</v>
      </c>
      <c r="T161" s="10"/>
      <c r="U161" s="2">
        <f>LOOKUP(H161,[2]ItemProto!$C$257:$C$298,[2]ItemProto!$O$257:$O$298)</f>
        <v>3987</v>
      </c>
      <c r="V161" s="10"/>
      <c r="W161" s="2">
        <f>LOOKUP(J161,[2]ItemProto!$C$257:$C$298,[2]ItemProto!$O$257:$O$298)</f>
        <v>3987</v>
      </c>
      <c r="X161" s="10"/>
      <c r="Y161" s="2">
        <f>LOOKUP(L161,[2]ItemProto!$C$257:$C$298,[2]ItemProto!$O$257:$O$298)</f>
        <v>2304</v>
      </c>
      <c r="Z161" s="10"/>
      <c r="AA161" s="2">
        <f>LOOKUP(N161,[2]ItemProto!$C$257:$C$298,[2]ItemProto!$O$257:$O$298)</f>
        <v>800</v>
      </c>
      <c r="AB161" s="10"/>
      <c r="AC161" s="2">
        <f t="shared" si="94"/>
        <v>11078</v>
      </c>
      <c r="AD161" s="10"/>
    </row>
    <row r="162" s="4" customFormat="1" ht="20.1" customHeight="1" spans="3:30">
      <c r="C162" s="2">
        <f t="shared" si="93"/>
        <v>13</v>
      </c>
      <c r="D162" s="3">
        <v>1</v>
      </c>
      <c r="E162" s="2">
        <v>10036015</v>
      </c>
      <c r="F162" s="2" t="s">
        <v>1710</v>
      </c>
      <c r="G162" s="2" t="s">
        <v>1625</v>
      </c>
      <c r="H162" s="2">
        <v>10033008</v>
      </c>
      <c r="I162" s="2" t="s">
        <v>1625</v>
      </c>
      <c r="J162" s="2">
        <v>10033008</v>
      </c>
      <c r="K162" s="2" t="s">
        <v>1621</v>
      </c>
      <c r="L162" s="2">
        <v>10033004</v>
      </c>
      <c r="M162" s="2" t="s">
        <v>1620</v>
      </c>
      <c r="N162" s="2">
        <v>10033003</v>
      </c>
      <c r="O162" s="3"/>
      <c r="P162" s="3" t="str">
        <f t="shared" si="96"/>
        <v>10033008;1@10033008;1@10033004;1@10033003;1</v>
      </c>
      <c r="T162" s="10"/>
      <c r="U162" s="2">
        <f>LOOKUP(H162,[2]ItemProto!$C$257:$C$298,[2]ItemProto!$O$257:$O$298)</f>
        <v>5148</v>
      </c>
      <c r="V162" s="10"/>
      <c r="W162" s="2">
        <f>LOOKUP(J162,[2]ItemProto!$C$257:$C$298,[2]ItemProto!$O$257:$O$298)</f>
        <v>5148</v>
      </c>
      <c r="X162" s="10"/>
      <c r="Y162" s="2">
        <f>LOOKUP(L162,[2]ItemProto!$C$257:$C$298,[2]ItemProto!$O$257:$O$298)</f>
        <v>1717</v>
      </c>
      <c r="Z162" s="10"/>
      <c r="AA162" s="2">
        <f>LOOKUP(N162,[2]ItemProto!$C$257:$C$298,[2]ItemProto!$O$257:$O$298)</f>
        <v>1232</v>
      </c>
      <c r="AB162" s="10"/>
      <c r="AC162" s="2">
        <f t="shared" si="94"/>
        <v>13245</v>
      </c>
      <c r="AD162" s="10"/>
    </row>
    <row r="163" s="4" customFormat="1" ht="20.1" customHeight="1" spans="3:30">
      <c r="C163" s="2">
        <f t="shared" si="93"/>
        <v>15</v>
      </c>
      <c r="D163" s="3">
        <v>1</v>
      </c>
      <c r="E163" s="2">
        <v>10036016</v>
      </c>
      <c r="F163" s="2" t="s">
        <v>1711</v>
      </c>
      <c r="G163" s="2" t="s">
        <v>1626</v>
      </c>
      <c r="H163" s="2">
        <v>10033009</v>
      </c>
      <c r="I163" s="2" t="s">
        <v>1626</v>
      </c>
      <c r="J163" s="2">
        <v>10033009</v>
      </c>
      <c r="K163" s="2" t="s">
        <v>1623</v>
      </c>
      <c r="L163" s="2">
        <v>10033006</v>
      </c>
      <c r="M163" s="2" t="s">
        <v>1619</v>
      </c>
      <c r="N163" s="2">
        <v>10033002</v>
      </c>
      <c r="O163" s="3"/>
      <c r="P163" s="3" t="str">
        <f t="shared" si="96"/>
        <v>10033009;1@10033009;1@10033006;1@10033002;1</v>
      </c>
      <c r="T163" s="10"/>
      <c r="U163" s="2">
        <f>LOOKUP(H163,[2]ItemProto!$C$257:$C$298,[2]ItemProto!$O$257:$O$298)</f>
        <v>6160</v>
      </c>
      <c r="V163" s="10"/>
      <c r="W163" s="2">
        <f>LOOKUP(J163,[2]ItemProto!$C$257:$C$298,[2]ItemProto!$O$257:$O$298)</f>
        <v>6160</v>
      </c>
      <c r="X163" s="10"/>
      <c r="Y163" s="2">
        <f>LOOKUP(L163,[2]ItemProto!$C$257:$C$298,[2]ItemProto!$O$257:$O$298)</f>
        <v>3000</v>
      </c>
      <c r="Z163" s="10"/>
      <c r="AA163" s="2">
        <f>LOOKUP(N163,[2]ItemProto!$C$257:$C$298,[2]ItemProto!$O$257:$O$298)</f>
        <v>840</v>
      </c>
      <c r="AB163" s="10"/>
      <c r="AC163" s="2">
        <f t="shared" si="94"/>
        <v>16160</v>
      </c>
      <c r="AD163" s="10"/>
    </row>
    <row r="164" s="4" customFormat="1" ht="20.1" customHeight="1" spans="3:30">
      <c r="C164" s="2">
        <f t="shared" si="93"/>
        <v>15</v>
      </c>
      <c r="D164" s="3">
        <v>1</v>
      </c>
      <c r="E164" s="2">
        <v>10036017</v>
      </c>
      <c r="F164" s="2" t="s">
        <v>1712</v>
      </c>
      <c r="G164" s="2" t="s">
        <v>1688</v>
      </c>
      <c r="H164" s="2">
        <v>10035009</v>
      </c>
      <c r="I164" s="2" t="s">
        <v>1688</v>
      </c>
      <c r="J164" s="2">
        <v>10035009</v>
      </c>
      <c r="K164" s="2" t="s">
        <v>1684</v>
      </c>
      <c r="L164" s="2">
        <v>10035005</v>
      </c>
      <c r="M164" s="2" t="s">
        <v>1683</v>
      </c>
      <c r="N164" s="2">
        <v>10035004</v>
      </c>
      <c r="O164" s="3"/>
      <c r="P164" s="3" t="str">
        <f t="shared" si="96"/>
        <v>10035009;1@10035009;1@10035005;1@10035004;1</v>
      </c>
      <c r="T164" s="10"/>
      <c r="U164" s="2">
        <f>LOOKUP(H164,[2]ItemProto!$C$257:$C$298,[2]ItemProto!$O$257:$O$298)</f>
        <v>9240</v>
      </c>
      <c r="V164" s="10"/>
      <c r="W164" s="2">
        <f>LOOKUP(J164,[2]ItemProto!$C$257:$C$298,[2]ItemProto!$O$257:$O$298)</f>
        <v>9240</v>
      </c>
      <c r="X164" s="10"/>
      <c r="Y164" s="2">
        <f>LOOKUP(L164,[2]ItemProto!$C$257:$C$298,[2]ItemProto!$O$257:$O$298)</f>
        <v>3456</v>
      </c>
      <c r="Z164" s="10"/>
      <c r="AA164" s="2">
        <f>LOOKUP(N164,[2]ItemProto!$C$257:$C$298,[2]ItemProto!$O$257:$O$298)</f>
        <v>2576</v>
      </c>
      <c r="AB164" s="10"/>
      <c r="AC164" s="2">
        <f t="shared" si="94"/>
        <v>24512</v>
      </c>
      <c r="AD164" s="10"/>
    </row>
    <row r="165" s="4" customFormat="1" ht="20.1" customHeight="1" spans="3:30">
      <c r="C165" s="2">
        <f t="shared" si="93"/>
        <v>17</v>
      </c>
      <c r="D165" s="3">
        <v>1</v>
      </c>
      <c r="E165" s="2">
        <v>10036018</v>
      </c>
      <c r="F165" s="2" t="s">
        <v>1713</v>
      </c>
      <c r="G165" s="2" t="s">
        <v>1627</v>
      </c>
      <c r="H165" s="2">
        <v>10033010</v>
      </c>
      <c r="I165" s="2" t="s">
        <v>1627</v>
      </c>
      <c r="J165" s="2">
        <v>10033010</v>
      </c>
      <c r="K165" s="2" t="s">
        <v>1625</v>
      </c>
      <c r="L165" s="2">
        <v>10033008</v>
      </c>
      <c r="M165" s="2" t="s">
        <v>1624</v>
      </c>
      <c r="N165" s="2">
        <v>10033007</v>
      </c>
      <c r="O165" s="3"/>
      <c r="P165" s="3" t="str">
        <f t="shared" si="96"/>
        <v>10033010;1@10033010;1@10033008;1@10033007;1</v>
      </c>
      <c r="T165" s="10"/>
      <c r="U165" s="2">
        <f>LOOKUP(H165,[2]ItemProto!$C$257:$C$298,[2]ItemProto!$O$257:$O$298)</f>
        <v>7888</v>
      </c>
      <c r="V165" s="10"/>
      <c r="W165" s="2">
        <f>LOOKUP(J165,[2]ItemProto!$C$257:$C$298,[2]ItemProto!$O$257:$O$298)</f>
        <v>7888</v>
      </c>
      <c r="X165" s="10"/>
      <c r="Y165" s="2">
        <f>LOOKUP(L165,[2]ItemProto!$C$257:$C$298,[2]ItemProto!$O$257:$O$298)</f>
        <v>5148</v>
      </c>
      <c r="Z165" s="10"/>
      <c r="AA165" s="2">
        <f>LOOKUP(N165,[2]ItemProto!$C$257:$C$298,[2]ItemProto!$O$257:$O$298)</f>
        <v>3987</v>
      </c>
      <c r="AB165" s="10"/>
      <c r="AC165" s="2">
        <f t="shared" si="94"/>
        <v>24911</v>
      </c>
      <c r="AD165" s="10"/>
    </row>
    <row r="166" s="4" customFormat="1" ht="20.1" customHeight="1" spans="3:30">
      <c r="C166" s="2">
        <f t="shared" si="93"/>
        <v>17</v>
      </c>
      <c r="D166" s="3">
        <v>1</v>
      </c>
      <c r="E166" s="2">
        <v>10036019</v>
      </c>
      <c r="F166" s="2" t="s">
        <v>1714</v>
      </c>
      <c r="G166" s="2" t="s">
        <v>1689</v>
      </c>
      <c r="H166" s="2">
        <v>10035010</v>
      </c>
      <c r="I166" s="2" t="s">
        <v>1689</v>
      </c>
      <c r="J166" s="2">
        <v>10035010</v>
      </c>
      <c r="K166" s="2" t="s">
        <v>1626</v>
      </c>
      <c r="L166" s="2">
        <v>10033009</v>
      </c>
      <c r="M166" s="2" t="s">
        <v>1681</v>
      </c>
      <c r="N166" s="2">
        <v>10035002</v>
      </c>
      <c r="O166" s="3"/>
      <c r="P166" s="3" t="str">
        <f t="shared" si="96"/>
        <v>10035010;1@10035010;1@10033009;1@10035002;1</v>
      </c>
      <c r="T166" s="10"/>
      <c r="U166" s="2">
        <f>LOOKUP(H166,[2]ItemProto!$C$257:$C$298,[2]ItemProto!$O$257:$O$298)</f>
        <v>11832</v>
      </c>
      <c r="V166" s="10"/>
      <c r="W166" s="2">
        <f>LOOKUP(J166,[2]ItemProto!$C$257:$C$298,[2]ItemProto!$O$257:$O$298)</f>
        <v>11832</v>
      </c>
      <c r="X166" s="10"/>
      <c r="Y166" s="2">
        <f>LOOKUP(L166,[2]ItemProto!$C$257:$C$298,[2]ItemProto!$O$257:$O$298)</f>
        <v>6160</v>
      </c>
      <c r="Z166" s="10"/>
      <c r="AA166" s="2">
        <f>LOOKUP(N166,[2]ItemProto!$C$257:$C$298,[2]ItemProto!$O$257:$O$298)</f>
        <v>1260</v>
      </c>
      <c r="AB166" s="10"/>
      <c r="AC166" s="2">
        <f t="shared" si="94"/>
        <v>31084</v>
      </c>
      <c r="AD166" s="10"/>
    </row>
    <row r="167" s="4" customFormat="1" ht="20.1" customHeight="1" spans="3:30">
      <c r="C167" s="2">
        <f t="shared" si="93"/>
        <v>19</v>
      </c>
      <c r="D167" s="3">
        <v>1</v>
      </c>
      <c r="E167" s="2">
        <v>10036020</v>
      </c>
      <c r="F167" s="2" t="s">
        <v>1715</v>
      </c>
      <c r="G167" s="2" t="s">
        <v>1628</v>
      </c>
      <c r="H167" s="2">
        <v>10033011</v>
      </c>
      <c r="I167" s="2" t="s">
        <v>1628</v>
      </c>
      <c r="J167" s="2">
        <v>10033011</v>
      </c>
      <c r="K167" s="2" t="s">
        <v>1680</v>
      </c>
      <c r="L167" s="2">
        <v>10035001</v>
      </c>
      <c r="M167" s="2" t="s">
        <v>1618</v>
      </c>
      <c r="N167" s="2">
        <v>10033001</v>
      </c>
      <c r="O167" s="3"/>
      <c r="P167" s="3" t="str">
        <f t="shared" si="96"/>
        <v>10033011;1@10033011;1@10035001;1@10033001;1</v>
      </c>
      <c r="T167" s="10"/>
      <c r="U167" s="2">
        <f>LOOKUP(H167,[2]ItemProto!$C$257:$C$298,[2]ItemProto!$O$257:$O$298)</f>
        <v>9120</v>
      </c>
      <c r="V167" s="10"/>
      <c r="W167" s="2">
        <f>LOOKUP(J167,[2]ItemProto!$C$257:$C$298,[2]ItemProto!$O$257:$O$298)</f>
        <v>9120</v>
      </c>
      <c r="X167" s="10"/>
      <c r="Y167" s="2">
        <f>LOOKUP(L167,[2]ItemProto!$C$257:$C$298,[2]ItemProto!$O$257:$O$298)</f>
        <v>800</v>
      </c>
      <c r="Z167" s="10"/>
      <c r="AA167" s="2">
        <f>LOOKUP(N167,[2]ItemProto!$C$257:$C$298,[2]ItemProto!$O$257:$O$298)</f>
        <v>533</v>
      </c>
      <c r="AB167" s="10"/>
      <c r="AC167" s="2">
        <f t="shared" si="94"/>
        <v>19573</v>
      </c>
      <c r="AD167" s="10"/>
    </row>
    <row r="168" s="4" customFormat="1" ht="20.1" customHeight="1" spans="3:30">
      <c r="C168" s="2">
        <f t="shared" si="93"/>
        <v>19</v>
      </c>
      <c r="D168" s="3">
        <v>1</v>
      </c>
      <c r="E168" s="2">
        <v>10036021</v>
      </c>
      <c r="F168" s="2" t="s">
        <v>1716</v>
      </c>
      <c r="G168" s="2" t="s">
        <v>1690</v>
      </c>
      <c r="H168" s="2">
        <v>10035011</v>
      </c>
      <c r="I168" s="2" t="s">
        <v>1690</v>
      </c>
      <c r="J168" s="2">
        <v>10035011</v>
      </c>
      <c r="K168" s="2" t="s">
        <v>1623</v>
      </c>
      <c r="L168" s="2">
        <v>10033006</v>
      </c>
      <c r="M168" s="2" t="s">
        <v>1622</v>
      </c>
      <c r="N168" s="2">
        <v>10033005</v>
      </c>
      <c r="O168" s="3"/>
      <c r="P168" s="3" t="str">
        <f t="shared" si="96"/>
        <v>10035011;1@10035011;1@10033006;1@10033005;1</v>
      </c>
      <c r="T168" s="10"/>
      <c r="U168" s="2">
        <f>LOOKUP(H168,[2]ItemProto!$C$257:$C$298,[2]ItemProto!$O$257:$O$298)</f>
        <v>13680</v>
      </c>
      <c r="V168" s="10"/>
      <c r="W168" s="2">
        <f>LOOKUP(J168,[2]ItemProto!$C$257:$C$298,[2]ItemProto!$O$257:$O$298)</f>
        <v>13680</v>
      </c>
      <c r="X168" s="10"/>
      <c r="Y168" s="2">
        <f>LOOKUP(L168,[2]ItemProto!$C$257:$C$298,[2]ItemProto!$O$257:$O$298)</f>
        <v>3000</v>
      </c>
      <c r="Z168" s="10"/>
      <c r="AA168" s="2">
        <f>LOOKUP(N168,[2]ItemProto!$C$257:$C$298,[2]ItemProto!$O$257:$O$298)</f>
        <v>2304</v>
      </c>
      <c r="AB168" s="10"/>
      <c r="AC168" s="2">
        <f t="shared" si="94"/>
        <v>32664</v>
      </c>
      <c r="AD168" s="10"/>
    </row>
    <row r="169" s="4" customFormat="1" ht="20.1" customHeight="1" spans="3:30">
      <c r="C169" s="2">
        <f t="shared" si="93"/>
        <v>21</v>
      </c>
      <c r="D169" s="3">
        <v>1</v>
      </c>
      <c r="E169" s="2">
        <v>10036022</v>
      </c>
      <c r="F169" s="2" t="s">
        <v>1717</v>
      </c>
      <c r="G169" s="2" t="s">
        <v>1629</v>
      </c>
      <c r="H169" s="2">
        <v>10033012</v>
      </c>
      <c r="I169" s="2" t="s">
        <v>1629</v>
      </c>
      <c r="J169" s="2">
        <v>10033012</v>
      </c>
      <c r="K169" s="2" t="s">
        <v>1689</v>
      </c>
      <c r="L169" s="2">
        <v>10035010</v>
      </c>
      <c r="M169" s="2" t="s">
        <v>1627</v>
      </c>
      <c r="N169" s="2">
        <v>10033010</v>
      </c>
      <c r="O169" s="3"/>
      <c r="P169" s="3" t="str">
        <f t="shared" si="96"/>
        <v>10033012;1@10033012;1@10035010;1@10033010;1</v>
      </c>
      <c r="T169" s="10"/>
      <c r="U169" s="2">
        <f>LOOKUP(H169,[2]ItemProto!$C$257:$C$298,[2]ItemProto!$O$257:$O$298)</f>
        <v>11284</v>
      </c>
      <c r="V169" s="10"/>
      <c r="W169" s="2">
        <f>LOOKUP(J169,[2]ItemProto!$C$257:$C$298,[2]ItemProto!$O$257:$O$298)</f>
        <v>11284</v>
      </c>
      <c r="X169" s="10"/>
      <c r="Y169" s="2">
        <f>LOOKUP(L169,[2]ItemProto!$C$257:$C$298,[2]ItemProto!$O$257:$O$298)</f>
        <v>11832</v>
      </c>
      <c r="Z169" s="10"/>
      <c r="AA169" s="2">
        <f>LOOKUP(N169,[2]ItemProto!$C$257:$C$298,[2]ItemProto!$O$257:$O$298)</f>
        <v>7888</v>
      </c>
      <c r="AB169" s="10"/>
      <c r="AC169" s="2">
        <f t="shared" si="94"/>
        <v>42288</v>
      </c>
      <c r="AD169" s="10"/>
    </row>
    <row r="170" s="4" customFormat="1" ht="20.1" customHeight="1" spans="3:30">
      <c r="C170" s="2">
        <f t="shared" si="93"/>
        <v>21</v>
      </c>
      <c r="D170" s="3">
        <v>1</v>
      </c>
      <c r="E170" s="2">
        <v>10036023</v>
      </c>
      <c r="F170" s="2" t="s">
        <v>1718</v>
      </c>
      <c r="G170" s="2" t="s">
        <v>1691</v>
      </c>
      <c r="H170" s="2">
        <v>10035012</v>
      </c>
      <c r="I170" s="2" t="s">
        <v>1691</v>
      </c>
      <c r="J170" s="2">
        <v>10035012</v>
      </c>
      <c r="K170" s="2" t="s">
        <v>1689</v>
      </c>
      <c r="L170" s="2">
        <v>10035010</v>
      </c>
      <c r="M170" s="2" t="s">
        <v>1626</v>
      </c>
      <c r="N170" s="2">
        <v>10033009</v>
      </c>
      <c r="O170" s="3"/>
      <c r="P170" s="3" t="str">
        <f t="shared" si="96"/>
        <v>10035012;1@10035012;1@10035010;1@10033009;1</v>
      </c>
      <c r="T170" s="10"/>
      <c r="U170" s="2">
        <f>LOOKUP(H170,[2]ItemProto!$C$257:$C$298,[2]ItemProto!$O$257:$O$298)</f>
        <v>16926</v>
      </c>
      <c r="V170" s="10"/>
      <c r="W170" s="2">
        <f>LOOKUP(J170,[2]ItemProto!$C$257:$C$298,[2]ItemProto!$O$257:$O$298)</f>
        <v>16926</v>
      </c>
      <c r="X170" s="10"/>
      <c r="Y170" s="2">
        <f>LOOKUP(L170,[2]ItemProto!$C$257:$C$298,[2]ItemProto!$O$257:$O$298)</f>
        <v>11832</v>
      </c>
      <c r="Z170" s="10"/>
      <c r="AA170" s="2">
        <f>LOOKUP(N170,[2]ItemProto!$C$257:$C$298,[2]ItemProto!$O$257:$O$298)</f>
        <v>6160</v>
      </c>
      <c r="AB170" s="10"/>
      <c r="AC170" s="2">
        <f t="shared" si="94"/>
        <v>51844</v>
      </c>
      <c r="AD170" s="10"/>
    </row>
    <row r="171" s="4" customFormat="1" ht="20.1" customHeight="1" spans="3:30">
      <c r="C171" s="2">
        <f t="shared" si="93"/>
        <v>23</v>
      </c>
      <c r="D171" s="3">
        <v>1</v>
      </c>
      <c r="E171" s="2">
        <v>10036024</v>
      </c>
      <c r="F171" s="2" t="s">
        <v>1719</v>
      </c>
      <c r="G171" s="2" t="s">
        <v>1630</v>
      </c>
      <c r="H171" s="2">
        <v>10033013</v>
      </c>
      <c r="I171" s="2" t="s">
        <v>1630</v>
      </c>
      <c r="J171" s="2">
        <v>10033013</v>
      </c>
      <c r="K171" s="2" t="s">
        <v>1690</v>
      </c>
      <c r="L171" s="2">
        <v>10035011</v>
      </c>
      <c r="M171" s="2" t="s">
        <v>1686</v>
      </c>
      <c r="N171" s="2">
        <v>10035007</v>
      </c>
      <c r="O171" s="3"/>
      <c r="P171" s="3" t="str">
        <f t="shared" si="96"/>
        <v>10033013;1@10033013;1@10035011;1@10035007;1</v>
      </c>
      <c r="T171" s="10"/>
      <c r="U171" s="2">
        <f>LOOKUP(H171,[2]ItemProto!$C$257:$C$298,[2]ItemProto!$O$257:$O$298)</f>
        <v>13739</v>
      </c>
      <c r="V171" s="10"/>
      <c r="W171" s="2">
        <f>LOOKUP(J171,[2]ItemProto!$C$257:$C$298,[2]ItemProto!$O$257:$O$298)</f>
        <v>13739</v>
      </c>
      <c r="X171" s="10"/>
      <c r="Y171" s="2">
        <f>LOOKUP(L171,[2]ItemProto!$C$257:$C$298,[2]ItemProto!$O$257:$O$298)</f>
        <v>13680</v>
      </c>
      <c r="Z171" s="10"/>
      <c r="AA171" s="2">
        <f>LOOKUP(N171,[2]ItemProto!$C$257:$C$298,[2]ItemProto!$O$257:$O$298)</f>
        <v>5980</v>
      </c>
      <c r="AB171" s="10"/>
      <c r="AC171" s="2">
        <f t="shared" si="94"/>
        <v>47138</v>
      </c>
      <c r="AD171" s="10"/>
    </row>
    <row r="172" s="4" customFormat="1" ht="20.1" customHeight="1" spans="3:30">
      <c r="C172" s="2">
        <f t="shared" si="93"/>
        <v>23</v>
      </c>
      <c r="D172" s="3">
        <v>1</v>
      </c>
      <c r="E172" s="2">
        <v>10036025</v>
      </c>
      <c r="F172" s="2" t="s">
        <v>1720</v>
      </c>
      <c r="G172" s="2" t="s">
        <v>1692</v>
      </c>
      <c r="H172" s="2">
        <v>10035013</v>
      </c>
      <c r="I172" s="2" t="s">
        <v>1692</v>
      </c>
      <c r="J172" s="2">
        <v>10035013</v>
      </c>
      <c r="K172" s="2" t="s">
        <v>1686</v>
      </c>
      <c r="L172" s="2">
        <v>10035007</v>
      </c>
      <c r="M172" s="2" t="s">
        <v>1623</v>
      </c>
      <c r="N172" s="2">
        <v>10033006</v>
      </c>
      <c r="O172" s="3"/>
      <c r="P172" s="3" t="str">
        <f t="shared" si="96"/>
        <v>10035013;1@10035013;1@10035007;1@10033006;1</v>
      </c>
      <c r="T172" s="10"/>
      <c r="U172" s="2">
        <f>LOOKUP(H172,[2]ItemProto!$C$257:$C$298,[2]ItemProto!$O$257:$O$298)</f>
        <v>20608</v>
      </c>
      <c r="V172" s="10"/>
      <c r="W172" s="2">
        <f>LOOKUP(J172,[2]ItemProto!$C$257:$C$298,[2]ItemProto!$O$257:$O$298)</f>
        <v>20608</v>
      </c>
      <c r="X172" s="10"/>
      <c r="Y172" s="2">
        <f>LOOKUP(L172,[2]ItemProto!$C$257:$C$298,[2]ItemProto!$O$257:$O$298)</f>
        <v>5980</v>
      </c>
      <c r="Z172" s="10"/>
      <c r="AA172" s="2">
        <f>LOOKUP(N172,[2]ItemProto!$C$257:$C$298,[2]ItemProto!$O$257:$O$298)</f>
        <v>3000</v>
      </c>
      <c r="AB172" s="10"/>
      <c r="AC172" s="2">
        <f t="shared" si="94"/>
        <v>50196</v>
      </c>
      <c r="AD172" s="10"/>
    </row>
    <row r="173" s="4" customFormat="1" ht="20.1" customHeight="1" spans="3:30">
      <c r="C173" s="2">
        <f t="shared" si="93"/>
        <v>25</v>
      </c>
      <c r="D173" s="3">
        <v>1</v>
      </c>
      <c r="E173" s="2">
        <v>10036026</v>
      </c>
      <c r="F173" s="2" t="s">
        <v>1721</v>
      </c>
      <c r="G173" s="2" t="s">
        <v>1631</v>
      </c>
      <c r="H173" s="2">
        <v>10033014</v>
      </c>
      <c r="I173" s="2" t="s">
        <v>1631</v>
      </c>
      <c r="J173" s="2">
        <v>10033014</v>
      </c>
      <c r="K173" s="2" t="s">
        <v>1629</v>
      </c>
      <c r="L173" s="2">
        <v>10033012</v>
      </c>
      <c r="M173" s="2" t="s">
        <v>1627</v>
      </c>
      <c r="N173" s="2">
        <v>10033010</v>
      </c>
      <c r="O173" s="3"/>
      <c r="P173" s="3" t="str">
        <f t="shared" si="96"/>
        <v>10033014;1@10033014;1@10033012;1@10033010;1</v>
      </c>
      <c r="T173" s="10"/>
      <c r="U173" s="2">
        <f>LOOKUP(H173,[2]ItemProto!$C$257:$C$298,[2]ItemProto!$O$257:$O$298)</f>
        <v>16500</v>
      </c>
      <c r="V173" s="10"/>
      <c r="W173" s="2">
        <f>LOOKUP(J173,[2]ItemProto!$C$257:$C$298,[2]ItemProto!$O$257:$O$298)</f>
        <v>16500</v>
      </c>
      <c r="X173" s="10"/>
      <c r="Y173" s="2">
        <f>LOOKUP(L173,[2]ItemProto!$C$257:$C$298,[2]ItemProto!$O$257:$O$298)</f>
        <v>11284</v>
      </c>
      <c r="Z173" s="10"/>
      <c r="AA173" s="2">
        <f>LOOKUP(N173,[2]ItemProto!$C$257:$C$298,[2]ItemProto!$O$257:$O$298)</f>
        <v>7888</v>
      </c>
      <c r="AB173" s="10"/>
      <c r="AC173" s="2">
        <f t="shared" si="94"/>
        <v>52172</v>
      </c>
      <c r="AD173" s="10"/>
    </row>
    <row r="174" s="4" customFormat="1" ht="20.1" customHeight="1" spans="3:30">
      <c r="C174" s="2">
        <f t="shared" si="93"/>
        <v>25</v>
      </c>
      <c r="D174" s="3">
        <v>1</v>
      </c>
      <c r="E174" s="2">
        <v>10036027</v>
      </c>
      <c r="F174" s="2" t="s">
        <v>1722</v>
      </c>
      <c r="G174" s="2" t="s">
        <v>1693</v>
      </c>
      <c r="H174" s="2">
        <v>10035014</v>
      </c>
      <c r="I174" s="2" t="s">
        <v>1693</v>
      </c>
      <c r="J174" s="2">
        <v>10035014</v>
      </c>
      <c r="K174" s="2" t="s">
        <v>1691</v>
      </c>
      <c r="L174" s="2">
        <v>10035012</v>
      </c>
      <c r="M174" s="2" t="s">
        <v>1629</v>
      </c>
      <c r="N174" s="2">
        <v>10033012</v>
      </c>
      <c r="O174" s="3"/>
      <c r="P174" s="3" t="str">
        <f t="shared" si="96"/>
        <v>10035014;1@10035014;1@10035012;1@10033012;1</v>
      </c>
      <c r="T174" s="10"/>
      <c r="U174" s="2">
        <f>LOOKUP(H174,[2]ItemProto!$C$257:$C$298,[2]ItemProto!$O$257:$O$298)</f>
        <v>24750</v>
      </c>
      <c r="V174" s="10"/>
      <c r="W174" s="2">
        <f>LOOKUP(J174,[2]ItemProto!$C$257:$C$298,[2]ItemProto!$O$257:$O$298)</f>
        <v>24750</v>
      </c>
      <c r="X174" s="10"/>
      <c r="Y174" s="2">
        <f>LOOKUP(L174,[2]ItemProto!$C$257:$C$298,[2]ItemProto!$O$257:$O$298)</f>
        <v>16926</v>
      </c>
      <c r="Z174" s="10"/>
      <c r="AA174" s="2">
        <f>LOOKUP(N174,[2]ItemProto!$C$257:$C$298,[2]ItemProto!$O$257:$O$298)</f>
        <v>11284</v>
      </c>
      <c r="AB174" s="10"/>
      <c r="AC174" s="2">
        <f t="shared" si="94"/>
        <v>77710</v>
      </c>
      <c r="AD174" s="10"/>
    </row>
    <row r="175" s="4" customFormat="1" ht="20.1" customHeight="1" spans="3:30">
      <c r="C175" s="2">
        <f t="shared" si="93"/>
        <v>19</v>
      </c>
      <c r="D175" s="3">
        <v>1</v>
      </c>
      <c r="E175" s="2">
        <v>10036028</v>
      </c>
      <c r="F175" s="2" t="s">
        <v>1723</v>
      </c>
      <c r="G175" s="2" t="s">
        <v>1628</v>
      </c>
      <c r="H175" s="2">
        <v>10033011</v>
      </c>
      <c r="I175" s="2" t="s">
        <v>1628</v>
      </c>
      <c r="J175" s="2">
        <v>10033011</v>
      </c>
      <c r="K175" s="2"/>
      <c r="L175" s="2"/>
      <c r="P175" s="3" t="str">
        <f>H175&amp;";1@"&amp;J175&amp;";1"</f>
        <v>10033011;1@10033011;1</v>
      </c>
      <c r="T175" s="10"/>
      <c r="U175" s="2">
        <f>LOOKUP(H175,[2]ItemProto!$C$257:$C$298,[2]ItemProto!$O$257:$O$298)</f>
        <v>9120</v>
      </c>
      <c r="V175" s="10"/>
      <c r="W175" s="2">
        <f>LOOKUP(J175,[2]ItemProto!$C$257:$C$298,[2]ItemProto!$O$257:$O$298)</f>
        <v>9120</v>
      </c>
      <c r="X175" s="10"/>
      <c r="Y175" s="2"/>
      <c r="Z175" s="10"/>
      <c r="AA175" s="2"/>
      <c r="AB175" s="10"/>
      <c r="AC175" s="2">
        <f t="shared" si="94"/>
        <v>18240</v>
      </c>
      <c r="AD175" s="10"/>
    </row>
    <row r="176" s="4" customFormat="1" ht="20.1" customHeight="1" spans="3:30">
      <c r="C176" s="2">
        <f t="shared" si="93"/>
        <v>19</v>
      </c>
      <c r="D176" s="3">
        <v>1</v>
      </c>
      <c r="E176" s="2">
        <v>10036029</v>
      </c>
      <c r="F176" s="2" t="s">
        <v>1724</v>
      </c>
      <c r="G176" s="2" t="s">
        <v>1628</v>
      </c>
      <c r="H176" s="2">
        <v>10033011</v>
      </c>
      <c r="I176" s="2" t="s">
        <v>1626</v>
      </c>
      <c r="J176" s="2">
        <v>10033009</v>
      </c>
      <c r="K176" s="2" t="s">
        <v>1627</v>
      </c>
      <c r="L176" s="2">
        <v>10033010</v>
      </c>
      <c r="M176" s="2" t="s">
        <v>1618</v>
      </c>
      <c r="N176" s="2">
        <v>10033001</v>
      </c>
      <c r="P176" s="3" t="str">
        <f t="shared" si="96"/>
        <v>10033011;1@10033009;1@10033010;1@10033001;1</v>
      </c>
      <c r="T176" s="10"/>
      <c r="U176" s="2">
        <f>LOOKUP(H176,[2]ItemProto!$C$257:$C$298,[2]ItemProto!$O$257:$O$298)</f>
        <v>9120</v>
      </c>
      <c r="V176" s="10"/>
      <c r="W176" s="2">
        <f>LOOKUP(J176,[2]ItemProto!$C$257:$C$298,[2]ItemProto!$O$257:$O$298)</f>
        <v>6160</v>
      </c>
      <c r="X176" s="10"/>
      <c r="Y176" s="2">
        <f>LOOKUP(L176,[2]ItemProto!$C$257:$C$298,[2]ItemProto!$O$257:$O$298)</f>
        <v>7888</v>
      </c>
      <c r="Z176" s="10"/>
      <c r="AA176" s="2">
        <f>LOOKUP(N176,[2]ItemProto!$C$257:$C$298,[2]ItemProto!$O$257:$O$298)</f>
        <v>533</v>
      </c>
      <c r="AB176" s="10"/>
      <c r="AC176" s="2">
        <f t="shared" si="94"/>
        <v>23701</v>
      </c>
      <c r="AD176" s="10"/>
    </row>
    <row r="177" s="4" customFormat="1" ht="20.1" customHeight="1" spans="3:30">
      <c r="C177" s="2">
        <f t="shared" si="93"/>
        <v>21</v>
      </c>
      <c r="D177" s="3">
        <v>1</v>
      </c>
      <c r="E177" s="2">
        <v>10036030</v>
      </c>
      <c r="F177" s="2" t="s">
        <v>1725</v>
      </c>
      <c r="G177" s="2" t="s">
        <v>1629</v>
      </c>
      <c r="H177" s="2">
        <v>10033012</v>
      </c>
      <c r="I177" s="2" t="s">
        <v>1629</v>
      </c>
      <c r="J177" s="2">
        <v>10033012</v>
      </c>
      <c r="K177" s="2" t="s">
        <v>1624</v>
      </c>
      <c r="L177" s="2">
        <v>10033007</v>
      </c>
      <c r="M177" s="2" t="s">
        <v>1621</v>
      </c>
      <c r="N177" s="2">
        <v>10033004</v>
      </c>
      <c r="P177" s="3" t="str">
        <f t="shared" si="96"/>
        <v>10033012;1@10033012;1@10033007;1@10033004;1</v>
      </c>
      <c r="T177" s="10"/>
      <c r="U177" s="2">
        <f>LOOKUP(H177,[2]ItemProto!$C$257:$C$298,[2]ItemProto!$O$257:$O$298)</f>
        <v>11284</v>
      </c>
      <c r="V177" s="10"/>
      <c r="W177" s="2">
        <f>LOOKUP(J177,[2]ItemProto!$C$257:$C$298,[2]ItemProto!$O$257:$O$298)</f>
        <v>11284</v>
      </c>
      <c r="X177" s="10"/>
      <c r="Y177" s="2">
        <f>LOOKUP(L177,[2]ItemProto!$C$257:$C$298,[2]ItemProto!$O$257:$O$298)</f>
        <v>3987</v>
      </c>
      <c r="Z177" s="10"/>
      <c r="AA177" s="2">
        <f>LOOKUP(N177,[2]ItemProto!$C$257:$C$298,[2]ItemProto!$O$257:$O$298)</f>
        <v>1717</v>
      </c>
      <c r="AB177" s="10"/>
      <c r="AC177" s="2">
        <f t="shared" si="94"/>
        <v>28272</v>
      </c>
      <c r="AD177" s="10"/>
    </row>
    <row r="178" s="4" customFormat="1" ht="20.1" customHeight="1" spans="3:30">
      <c r="C178" s="2">
        <f t="shared" si="93"/>
        <v>3</v>
      </c>
      <c r="D178" s="3">
        <v>1</v>
      </c>
      <c r="E178" s="2">
        <v>10036031</v>
      </c>
      <c r="F178" s="2" t="s">
        <v>1726</v>
      </c>
      <c r="G178" s="2" t="s">
        <v>1682</v>
      </c>
      <c r="H178" s="14">
        <v>10035003</v>
      </c>
      <c r="I178" s="2" t="s">
        <v>1682</v>
      </c>
      <c r="J178" s="14">
        <v>10035003</v>
      </c>
      <c r="K178" s="2" t="s">
        <v>1618</v>
      </c>
      <c r="L178" s="2">
        <v>10033001</v>
      </c>
      <c r="M178" s="2" t="s">
        <v>1619</v>
      </c>
      <c r="N178" s="2">
        <v>10033002</v>
      </c>
      <c r="P178" s="3" t="str">
        <f t="shared" si="96"/>
        <v>10035003;1@10035003;1@10033001;1@10033002;1</v>
      </c>
      <c r="T178" s="10"/>
      <c r="U178" s="2">
        <f>LOOKUP(H178,[2]ItemProto!$C$257:$C$298,[2]ItemProto!$O$257:$O$298)</f>
        <v>1848</v>
      </c>
      <c r="V178" s="10"/>
      <c r="W178" s="2">
        <f>LOOKUP(J178,[2]ItemProto!$C$257:$C$298,[2]ItemProto!$O$257:$O$298)</f>
        <v>1848</v>
      </c>
      <c r="X178" s="10"/>
      <c r="Y178" s="2">
        <f>LOOKUP(L178,[2]ItemProto!$C$257:$C$298,[2]ItemProto!$O$257:$O$298)</f>
        <v>533</v>
      </c>
      <c r="Z178" s="10"/>
      <c r="AA178" s="2">
        <f>LOOKUP(N178,[2]ItemProto!$C$257:$C$298,[2]ItemProto!$O$257:$O$298)</f>
        <v>840</v>
      </c>
      <c r="AB178" s="10"/>
      <c r="AC178" s="2">
        <f t="shared" si="94"/>
        <v>5069</v>
      </c>
      <c r="AD178" s="10"/>
    </row>
    <row r="179" s="4" customFormat="1" ht="20.1" customHeight="1" spans="3:30">
      <c r="C179" s="2">
        <f t="shared" si="93"/>
        <v>9</v>
      </c>
      <c r="D179" s="3">
        <v>1</v>
      </c>
      <c r="E179" s="2">
        <v>10036032</v>
      </c>
      <c r="F179" s="2" t="s">
        <v>1727</v>
      </c>
      <c r="G179" s="2" t="s">
        <v>1685</v>
      </c>
      <c r="H179" s="2">
        <v>10035006</v>
      </c>
      <c r="I179" s="2" t="s">
        <v>1685</v>
      </c>
      <c r="J179" s="2">
        <v>10035006</v>
      </c>
      <c r="K179" s="2" t="s">
        <v>1623</v>
      </c>
      <c r="L179" s="2">
        <v>10033006</v>
      </c>
      <c r="M179" s="2" t="s">
        <v>1619</v>
      </c>
      <c r="N179" s="2">
        <v>10033002</v>
      </c>
      <c r="P179" s="3" t="str">
        <f t="shared" si="96"/>
        <v>10035006;1@10035006;1@10033006;1@10033002;1</v>
      </c>
      <c r="T179" s="10"/>
      <c r="U179" s="2">
        <f>LOOKUP(H179,[2]ItemProto!$C$257:$C$298,[2]ItemProto!$O$257:$O$298)</f>
        <v>4500</v>
      </c>
      <c r="V179" s="10"/>
      <c r="W179" s="2">
        <f>LOOKUP(J179,[2]ItemProto!$C$257:$C$298,[2]ItemProto!$O$257:$O$298)</f>
        <v>4500</v>
      </c>
      <c r="X179" s="10"/>
      <c r="Y179" s="2">
        <f>LOOKUP(L179,[2]ItemProto!$C$257:$C$298,[2]ItemProto!$O$257:$O$298)</f>
        <v>3000</v>
      </c>
      <c r="Z179" s="10"/>
      <c r="AA179" s="2">
        <f>LOOKUP(N179,[2]ItemProto!$C$257:$C$298,[2]ItemProto!$O$257:$O$298)</f>
        <v>840</v>
      </c>
      <c r="AB179" s="10"/>
      <c r="AC179" s="2">
        <f t="shared" si="94"/>
        <v>12840</v>
      </c>
      <c r="AD179" s="10"/>
    </row>
    <row r="180" s="4" customFormat="1" ht="20.1" customHeight="1" spans="3:30">
      <c r="C180" s="2">
        <f t="shared" si="93"/>
        <v>15</v>
      </c>
      <c r="D180" s="3">
        <v>1</v>
      </c>
      <c r="E180" s="2">
        <v>10036033</v>
      </c>
      <c r="F180" s="2" t="s">
        <v>1728</v>
      </c>
      <c r="G180" s="2" t="s">
        <v>1688</v>
      </c>
      <c r="H180" s="2">
        <v>10035009</v>
      </c>
      <c r="I180" s="2" t="s">
        <v>1688</v>
      </c>
      <c r="J180" s="2">
        <v>10035009</v>
      </c>
      <c r="K180" s="2" t="s">
        <v>1687</v>
      </c>
      <c r="L180" s="2">
        <v>10035008</v>
      </c>
      <c r="M180" s="2" t="s">
        <v>1687</v>
      </c>
      <c r="N180" s="2">
        <v>10035008</v>
      </c>
      <c r="P180" s="3" t="str">
        <f t="shared" si="96"/>
        <v>10035009;1@10035009;1@10035008;1@10035008;1</v>
      </c>
      <c r="T180" s="10"/>
      <c r="U180" s="2">
        <f>LOOKUP(H180,[2]ItemProto!$C$257:$C$298,[2]ItemProto!$O$257:$O$298)</f>
        <v>9240</v>
      </c>
      <c r="V180" s="10"/>
      <c r="W180" s="2">
        <f>LOOKUP(J180,[2]ItemProto!$C$257:$C$298,[2]ItemProto!$O$257:$O$298)</f>
        <v>9240</v>
      </c>
      <c r="X180" s="10"/>
      <c r="Y180" s="2">
        <f>LOOKUP(L180,[2]ItemProto!$C$257:$C$298,[2]ItemProto!$O$257:$O$298)</f>
        <v>7722</v>
      </c>
      <c r="Z180" s="10"/>
      <c r="AA180" s="2">
        <f>LOOKUP(N180,[2]ItemProto!$C$257:$C$298,[2]ItemProto!$O$257:$O$298)</f>
        <v>7722</v>
      </c>
      <c r="AB180" s="10"/>
      <c r="AC180" s="2">
        <f t="shared" si="94"/>
        <v>33924</v>
      </c>
      <c r="AD180" s="10"/>
    </row>
    <row r="181" s="4" customFormat="1" ht="20.1" customHeight="1" spans="3:30">
      <c r="C181" s="2">
        <f t="shared" si="93"/>
        <v>21</v>
      </c>
      <c r="D181" s="3">
        <v>1</v>
      </c>
      <c r="E181" s="2">
        <v>10036034</v>
      </c>
      <c r="F181" s="2" t="s">
        <v>1729</v>
      </c>
      <c r="G181" s="2" t="s">
        <v>1691</v>
      </c>
      <c r="H181" s="2">
        <v>10035012</v>
      </c>
      <c r="I181" s="2" t="s">
        <v>1691</v>
      </c>
      <c r="J181" s="2">
        <v>10035012</v>
      </c>
      <c r="K181" s="2" t="s">
        <v>1689</v>
      </c>
      <c r="L181" s="2">
        <v>10035010</v>
      </c>
      <c r="P181" s="3" t="str">
        <f t="shared" ref="P181:P182" si="97">H181&amp;";1@"&amp;J181&amp;";1@"&amp;L181&amp;";1"</f>
        <v>10035012;1@10035012;1@10035010;1</v>
      </c>
      <c r="T181" s="10"/>
      <c r="U181" s="2">
        <f>LOOKUP(H181,[2]ItemProto!$C$257:$C$298,[2]ItemProto!$O$257:$O$298)</f>
        <v>16926</v>
      </c>
      <c r="V181" s="10"/>
      <c r="W181" s="2">
        <f>LOOKUP(J181,[2]ItemProto!$C$257:$C$298,[2]ItemProto!$O$257:$O$298)</f>
        <v>16926</v>
      </c>
      <c r="X181" s="10"/>
      <c r="Y181" s="2">
        <f>LOOKUP(L181,[2]ItemProto!$C$257:$C$298,[2]ItemProto!$O$257:$O$298)</f>
        <v>11832</v>
      </c>
      <c r="Z181" s="10"/>
      <c r="AA181" s="2"/>
      <c r="AB181" s="10"/>
      <c r="AC181" s="2">
        <f t="shared" si="94"/>
        <v>45684</v>
      </c>
      <c r="AD181" s="10"/>
    </row>
    <row r="182" s="4" customFormat="1" ht="20.1" customHeight="1" spans="3:30">
      <c r="C182" s="2">
        <f t="shared" si="93"/>
        <v>17</v>
      </c>
      <c r="D182" s="3">
        <v>1</v>
      </c>
      <c r="E182" s="2">
        <v>10036035</v>
      </c>
      <c r="F182" s="2" t="s">
        <v>1730</v>
      </c>
      <c r="G182" s="15" t="s">
        <v>1627</v>
      </c>
      <c r="H182" s="14">
        <v>10033010</v>
      </c>
      <c r="I182" s="15" t="s">
        <v>1625</v>
      </c>
      <c r="J182" s="14">
        <v>10033008</v>
      </c>
      <c r="K182" s="15" t="s">
        <v>1625</v>
      </c>
      <c r="L182" s="14">
        <v>10033008</v>
      </c>
      <c r="M182" s="15"/>
      <c r="P182" s="3" t="str">
        <f t="shared" si="97"/>
        <v>10033010;1@10033008;1@10033008;1</v>
      </c>
      <c r="T182" s="10"/>
      <c r="U182" s="2">
        <f>LOOKUP(H182,[2]ItemProto!$C$257:$C$298,[2]ItemProto!$O$257:$O$298)</f>
        <v>7888</v>
      </c>
      <c r="V182" s="10"/>
      <c r="W182" s="2">
        <f>LOOKUP(J182,[2]ItemProto!$C$257:$C$298,[2]ItemProto!$O$257:$O$298)</f>
        <v>5148</v>
      </c>
      <c r="X182" s="10"/>
      <c r="Y182" s="2">
        <f>LOOKUP(L182,[2]ItemProto!$C$257:$C$298,[2]ItemProto!$O$257:$O$298)</f>
        <v>5148</v>
      </c>
      <c r="Z182" s="10"/>
      <c r="AA182" s="2"/>
      <c r="AB182" s="10"/>
      <c r="AC182" s="2">
        <f t="shared" si="94"/>
        <v>18184</v>
      </c>
      <c r="AD182" s="10"/>
    </row>
    <row r="183" s="4" customFormat="1" ht="20.1" customHeight="1" spans="20:30"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="4" customFormat="1" ht="20.1" customHeight="1" spans="6:7">
      <c r="F184" s="2" t="s">
        <v>1601</v>
      </c>
      <c r="G184" s="3" t="s">
        <v>1731</v>
      </c>
    </row>
    <row r="185" s="4" customFormat="1" ht="20.1" customHeight="1" spans="5:7">
      <c r="E185" s="2"/>
      <c r="F185" s="2" t="s">
        <v>1732</v>
      </c>
      <c r="G185" s="3" t="s">
        <v>1733</v>
      </c>
    </row>
    <row r="186" ht="20.1" customHeight="1"/>
    <row r="187" ht="20.1" customHeight="1" spans="6:6">
      <c r="F187" s="2" t="s">
        <v>1734</v>
      </c>
    </row>
    <row r="188" ht="20.1" customHeight="1"/>
    <row r="189" ht="20.1" customHeight="1" spans="6:6">
      <c r="F189" s="2" t="s">
        <v>1735</v>
      </c>
    </row>
    <row r="190" ht="20.1" customHeight="1" spans="6:6">
      <c r="F190" s="19" t="s">
        <v>1736</v>
      </c>
    </row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  <row r="201" ht="20.1" customHeight="1"/>
    <row r="202" ht="20.1" customHeight="1"/>
    <row r="203" ht="20.1" customHeight="1"/>
    <row r="204" ht="20.1" customHeight="1"/>
    <row r="205" ht="20.1" customHeight="1"/>
    <row r="206" ht="20.1" customHeight="1"/>
    <row r="207" ht="20.1" customHeight="1"/>
    <row r="208" ht="20.1" customHeight="1"/>
    <row r="209" ht="20.1" customHeight="1"/>
    <row r="21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98" t="s">
        <v>0</v>
      </c>
      <c r="B1" s="98" t="s">
        <v>5</v>
      </c>
      <c r="C1" s="98" t="s">
        <v>73</v>
      </c>
      <c r="D1" s="98" t="s">
        <v>74</v>
      </c>
      <c r="E1" s="98" t="s">
        <v>75</v>
      </c>
      <c r="F1" s="98" t="s">
        <v>76</v>
      </c>
      <c r="G1" s="98" t="s">
        <v>77</v>
      </c>
      <c r="H1" s="98" t="s">
        <v>78</v>
      </c>
      <c r="Z1" s="2"/>
      <c r="AA1" s="2"/>
      <c r="AB1" s="2" t="s">
        <v>79</v>
      </c>
    </row>
    <row r="2" ht="20.1" customHeight="1" spans="1:48">
      <c r="A2" s="99">
        <v>1</v>
      </c>
      <c r="B2" s="100">
        <v>10</v>
      </c>
      <c r="C2" s="100">
        <f>B2*$X$2</f>
        <v>12000</v>
      </c>
      <c r="D2" s="100">
        <v>0.2</v>
      </c>
      <c r="E2" s="100">
        <f>D2*C2</f>
        <v>2400</v>
      </c>
      <c r="F2" s="100">
        <f>$X$5*B2*$X$4</f>
        <v>18000</v>
      </c>
      <c r="G2" s="100">
        <v>1</v>
      </c>
      <c r="H2" s="100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9">
        <v>2</v>
      </c>
      <c r="B3" s="100">
        <f>B2+5</f>
        <v>15</v>
      </c>
      <c r="C3" s="100">
        <f t="shared" ref="C3:C66" si="0">B3*$X$2</f>
        <v>18000</v>
      </c>
      <c r="D3" s="100">
        <v>0.2</v>
      </c>
      <c r="E3" s="100">
        <f t="shared" ref="E3:E66" si="1">D3*C3</f>
        <v>3600</v>
      </c>
      <c r="F3" s="100">
        <f t="shared" ref="F3:F66" si="2">$X$5*B3*$X$4</f>
        <v>27000</v>
      </c>
      <c r="G3" s="100">
        <v>1</v>
      </c>
      <c r="H3" s="100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1">
        <v>10010045</v>
      </c>
      <c r="R3" s="22" t="s">
        <v>92</v>
      </c>
      <c r="S3" s="2">
        <v>1</v>
      </c>
      <c r="T3" s="10"/>
      <c r="U3">
        <f>P3*1000000</f>
        <v>20000</v>
      </c>
      <c r="W3" s="2" t="s">
        <v>93</v>
      </c>
      <c r="X3" s="101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2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9">
        <v>3</v>
      </c>
      <c r="B4" s="100">
        <f t="shared" ref="B4:B67" si="8">B3+5</f>
        <v>20</v>
      </c>
      <c r="C4" s="100">
        <f t="shared" si="0"/>
        <v>24000</v>
      </c>
      <c r="D4" s="100">
        <v>0.2</v>
      </c>
      <c r="E4" s="100">
        <f t="shared" si="1"/>
        <v>4800</v>
      </c>
      <c r="F4" s="100">
        <f t="shared" si="2"/>
        <v>36000</v>
      </c>
      <c r="G4" s="100">
        <v>1</v>
      </c>
      <c r="H4" s="100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1">
        <v>10010026</v>
      </c>
      <c r="R4" s="22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8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9">
        <v>4</v>
      </c>
      <c r="B5" s="100">
        <f t="shared" si="8"/>
        <v>25</v>
      </c>
      <c r="C5" s="100">
        <f t="shared" si="0"/>
        <v>30000</v>
      </c>
      <c r="D5" s="100">
        <v>0.2</v>
      </c>
      <c r="E5" s="100">
        <f t="shared" si="1"/>
        <v>6000</v>
      </c>
      <c r="F5" s="100">
        <f t="shared" si="2"/>
        <v>45000</v>
      </c>
      <c r="G5" s="100">
        <v>1</v>
      </c>
      <c r="H5" s="100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1">
        <v>10000141</v>
      </c>
      <c r="R5" s="22" t="s">
        <v>104</v>
      </c>
      <c r="S5" s="2">
        <v>1</v>
      </c>
      <c r="T5" s="2"/>
      <c r="U5">
        <f t="shared" si="9"/>
        <v>150000</v>
      </c>
      <c r="W5" s="2" t="s">
        <v>21</v>
      </c>
      <c r="X5" s="101">
        <v>30</v>
      </c>
      <c r="Z5" s="2">
        <v>1</v>
      </c>
      <c r="AA5" s="2">
        <v>0.2</v>
      </c>
      <c r="AB5" s="2">
        <f>SUM(AA5:AA7)</f>
        <v>0.3</v>
      </c>
      <c r="AD5" s="108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9">
        <v>5</v>
      </c>
      <c r="B6" s="100">
        <f t="shared" si="8"/>
        <v>30</v>
      </c>
      <c r="C6" s="100">
        <f t="shared" si="0"/>
        <v>36000</v>
      </c>
      <c r="D6" s="100">
        <v>0.2</v>
      </c>
      <c r="E6" s="100">
        <f t="shared" si="1"/>
        <v>7200</v>
      </c>
      <c r="F6" s="100">
        <f t="shared" si="2"/>
        <v>54000</v>
      </c>
      <c r="G6" s="100">
        <v>1</v>
      </c>
      <c r="H6" s="100">
        <f t="shared" si="3"/>
        <v>43200</v>
      </c>
      <c r="L6" s="1"/>
      <c r="M6" s="1"/>
      <c r="N6" s="1"/>
      <c r="O6" s="1"/>
      <c r="P6" s="2">
        <v>0.15</v>
      </c>
      <c r="Q6" s="21">
        <v>10000142</v>
      </c>
      <c r="R6" s="22" t="s">
        <v>108</v>
      </c>
      <c r="S6" s="2">
        <v>1</v>
      </c>
      <c r="T6" s="2"/>
      <c r="U6">
        <f t="shared" si="9"/>
        <v>150000</v>
      </c>
      <c r="W6" s="2" t="s">
        <v>12</v>
      </c>
      <c r="X6" s="101">
        <v>10</v>
      </c>
      <c r="Z6" s="2">
        <v>1</v>
      </c>
      <c r="AA6" s="2">
        <v>0.1</v>
      </c>
      <c r="AB6" s="2"/>
      <c r="AD6" s="108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9">
        <v>6</v>
      </c>
      <c r="B7" s="100">
        <f t="shared" si="8"/>
        <v>35</v>
      </c>
      <c r="C7" s="100">
        <f t="shared" si="0"/>
        <v>42000</v>
      </c>
      <c r="D7" s="100">
        <v>0.2</v>
      </c>
      <c r="E7" s="100">
        <f t="shared" si="1"/>
        <v>8400</v>
      </c>
      <c r="F7" s="100">
        <f t="shared" si="2"/>
        <v>63000</v>
      </c>
      <c r="G7" s="100">
        <v>1</v>
      </c>
      <c r="H7" s="100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1">
        <v>10000132</v>
      </c>
      <c r="R7" s="22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8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9">
        <v>7</v>
      </c>
      <c r="B8" s="100">
        <f t="shared" si="8"/>
        <v>40</v>
      </c>
      <c r="C8" s="100">
        <f t="shared" si="0"/>
        <v>48000</v>
      </c>
      <c r="D8" s="100">
        <v>0.2</v>
      </c>
      <c r="E8" s="100">
        <f t="shared" si="1"/>
        <v>9600</v>
      </c>
      <c r="F8" s="100">
        <f t="shared" si="2"/>
        <v>72000</v>
      </c>
      <c r="G8" s="100">
        <v>1</v>
      </c>
      <c r="H8" s="100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1">
        <v>10000104</v>
      </c>
      <c r="R8" s="22" t="s">
        <v>118</v>
      </c>
      <c r="S8" s="2">
        <v>1</v>
      </c>
      <c r="T8" s="2"/>
      <c r="U8">
        <f t="shared" si="9"/>
        <v>100000</v>
      </c>
      <c r="AA8" s="101"/>
      <c r="AB8" s="101"/>
      <c r="AC8" s="101"/>
      <c r="AD8" s="108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9">
        <v>8</v>
      </c>
      <c r="B9" s="100">
        <f t="shared" si="8"/>
        <v>45</v>
      </c>
      <c r="C9" s="100">
        <f t="shared" si="0"/>
        <v>54000</v>
      </c>
      <c r="D9" s="100">
        <v>0.2</v>
      </c>
      <c r="E9" s="100">
        <f t="shared" si="1"/>
        <v>10800</v>
      </c>
      <c r="F9" s="100">
        <f t="shared" si="2"/>
        <v>81000</v>
      </c>
      <c r="G9" s="100">
        <v>1</v>
      </c>
      <c r="H9" s="100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1">
        <v>10000143</v>
      </c>
      <c r="R9" s="22" t="s">
        <v>122</v>
      </c>
      <c r="S9" s="2">
        <v>1</v>
      </c>
      <c r="T9" s="2">
        <v>5</v>
      </c>
      <c r="U9">
        <f t="shared" si="9"/>
        <v>50000</v>
      </c>
      <c r="W9" s="102"/>
      <c r="X9" s="103"/>
      <c r="Y9" s="101" t="s">
        <v>21</v>
      </c>
      <c r="Z9" s="101" t="s">
        <v>22</v>
      </c>
      <c r="AA9" s="101"/>
      <c r="AB9" s="101"/>
      <c r="AC9" s="101"/>
      <c r="AD9" s="108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9">
        <v>9</v>
      </c>
      <c r="B10" s="100">
        <f t="shared" si="8"/>
        <v>50</v>
      </c>
      <c r="C10" s="100">
        <f t="shared" si="0"/>
        <v>60000</v>
      </c>
      <c r="D10" s="100">
        <v>0.2</v>
      </c>
      <c r="E10" s="100">
        <f t="shared" si="1"/>
        <v>12000</v>
      </c>
      <c r="F10" s="100">
        <f t="shared" si="2"/>
        <v>90000</v>
      </c>
      <c r="G10" s="100">
        <v>1</v>
      </c>
      <c r="H10" s="100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21">
        <v>10010042</v>
      </c>
      <c r="R10" s="23" t="s">
        <v>126</v>
      </c>
      <c r="S10" s="2">
        <v>5</v>
      </c>
      <c r="T10" s="2"/>
      <c r="U10">
        <f t="shared" si="9"/>
        <v>280000</v>
      </c>
      <c r="W10" s="104" t="s">
        <v>24</v>
      </c>
      <c r="X10" s="101">
        <v>1</v>
      </c>
      <c r="Y10" s="101">
        <v>15</v>
      </c>
      <c r="Z10" s="101">
        <v>0.75</v>
      </c>
      <c r="AA10" s="101"/>
      <c r="AB10" s="101"/>
      <c r="AC10" s="101"/>
      <c r="AD10" s="108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9">
        <v>10</v>
      </c>
      <c r="B11" s="100">
        <f t="shared" si="8"/>
        <v>55</v>
      </c>
      <c r="C11" s="100">
        <f t="shared" si="0"/>
        <v>66000</v>
      </c>
      <c r="D11" s="100">
        <v>0.2</v>
      </c>
      <c r="E11" s="100">
        <f t="shared" si="1"/>
        <v>13200</v>
      </c>
      <c r="F11" s="100">
        <f t="shared" si="2"/>
        <v>99000</v>
      </c>
      <c r="G11" s="100">
        <v>1</v>
      </c>
      <c r="H11" s="100">
        <f t="shared" si="3"/>
        <v>79200</v>
      </c>
      <c r="L11" s="1"/>
      <c r="M11" s="1"/>
      <c r="P11" s="2">
        <f>SUM(P3:P10)</f>
        <v>1</v>
      </c>
      <c r="S11" s="1"/>
      <c r="T11" s="1"/>
      <c r="W11" s="102"/>
      <c r="X11" s="101">
        <v>2</v>
      </c>
      <c r="Y11" s="101">
        <v>20</v>
      </c>
      <c r="Z11" s="101">
        <v>1</v>
      </c>
      <c r="AA11" s="101"/>
      <c r="AB11" s="101"/>
      <c r="AC11" s="101"/>
      <c r="AD11" s="108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9">
        <v>11</v>
      </c>
      <c r="B12" s="100">
        <f t="shared" si="8"/>
        <v>60</v>
      </c>
      <c r="C12" s="100">
        <f t="shared" si="0"/>
        <v>72000</v>
      </c>
      <c r="D12" s="100">
        <v>0.2</v>
      </c>
      <c r="E12" s="100">
        <f t="shared" si="1"/>
        <v>14400</v>
      </c>
      <c r="F12" s="100">
        <f t="shared" si="2"/>
        <v>108000</v>
      </c>
      <c r="G12" s="100">
        <v>1</v>
      </c>
      <c r="H12" s="100">
        <f t="shared" si="3"/>
        <v>86400</v>
      </c>
      <c r="L12" s="1"/>
      <c r="M12" s="1"/>
      <c r="S12" s="1"/>
      <c r="T12" s="1"/>
      <c r="W12" s="102"/>
      <c r="X12" s="101">
        <v>3</v>
      </c>
      <c r="Y12" s="101">
        <v>25</v>
      </c>
      <c r="Z12" s="101">
        <v>3</v>
      </c>
      <c r="AA12" s="101"/>
      <c r="AB12" s="101"/>
      <c r="AC12" s="101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9">
        <v>12</v>
      </c>
      <c r="B13" s="100">
        <f t="shared" si="8"/>
        <v>65</v>
      </c>
      <c r="C13" s="100">
        <f t="shared" si="0"/>
        <v>78000</v>
      </c>
      <c r="D13" s="100">
        <v>0.2</v>
      </c>
      <c r="E13" s="100">
        <f t="shared" si="1"/>
        <v>15600</v>
      </c>
      <c r="F13" s="100">
        <f t="shared" si="2"/>
        <v>117000</v>
      </c>
      <c r="G13" s="100">
        <v>1</v>
      </c>
      <c r="H13" s="100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2"/>
      <c r="X13" s="101">
        <v>4</v>
      </c>
      <c r="Y13" s="101">
        <v>30</v>
      </c>
      <c r="Z13" s="101">
        <v>10</v>
      </c>
      <c r="AA13" s="101"/>
      <c r="AB13" s="101"/>
      <c r="AC13" s="101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9">
        <v>13</v>
      </c>
      <c r="B14" s="100">
        <f t="shared" si="8"/>
        <v>70</v>
      </c>
      <c r="C14" s="100">
        <f t="shared" si="0"/>
        <v>84000</v>
      </c>
      <c r="D14" s="100">
        <v>0.2</v>
      </c>
      <c r="E14" s="100">
        <f t="shared" si="1"/>
        <v>16800</v>
      </c>
      <c r="F14" s="100">
        <f t="shared" si="2"/>
        <v>126000</v>
      </c>
      <c r="G14" s="100">
        <v>1</v>
      </c>
      <c r="H14" s="100">
        <f t="shared" si="3"/>
        <v>100800</v>
      </c>
      <c r="K14" s="2">
        <v>1</v>
      </c>
      <c r="L14" s="2">
        <v>40</v>
      </c>
      <c r="M14" s="1"/>
      <c r="S14" s="1"/>
      <c r="T14" s="1"/>
      <c r="W14" s="102"/>
      <c r="X14" s="101">
        <v>5</v>
      </c>
      <c r="Y14" s="101">
        <v>75</v>
      </c>
      <c r="Z14" s="101">
        <v>20</v>
      </c>
      <c r="AA14" s="106"/>
      <c r="AB14" s="106"/>
      <c r="AC14" s="106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9">
        <v>14</v>
      </c>
      <c r="B15" s="100">
        <f t="shared" si="8"/>
        <v>75</v>
      </c>
      <c r="C15" s="100">
        <f t="shared" si="0"/>
        <v>90000</v>
      </c>
      <c r="D15" s="100">
        <v>0.2</v>
      </c>
      <c r="E15" s="100">
        <f t="shared" si="1"/>
        <v>18000</v>
      </c>
      <c r="F15" s="100">
        <f t="shared" si="2"/>
        <v>135000</v>
      </c>
      <c r="G15" s="100">
        <v>1</v>
      </c>
      <c r="H15" s="100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5"/>
      <c r="X15" s="106"/>
      <c r="Y15" s="106"/>
      <c r="Z15" s="106"/>
      <c r="AA15" s="101"/>
      <c r="AB15" s="101"/>
      <c r="AC15" s="101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9">
        <v>15</v>
      </c>
      <c r="B16" s="100">
        <f t="shared" si="8"/>
        <v>80</v>
      </c>
      <c r="C16" s="100">
        <f t="shared" si="0"/>
        <v>96000</v>
      </c>
      <c r="D16" s="100">
        <v>0.2</v>
      </c>
      <c r="E16" s="100">
        <f t="shared" si="1"/>
        <v>19200</v>
      </c>
      <c r="F16" s="100">
        <f t="shared" si="2"/>
        <v>144000</v>
      </c>
      <c r="G16" s="100">
        <v>1</v>
      </c>
      <c r="H16" s="100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4" t="s">
        <v>25</v>
      </c>
      <c r="X16" s="101">
        <v>1</v>
      </c>
      <c r="Y16" s="101">
        <v>3</v>
      </c>
      <c r="Z16" s="101" t="s">
        <v>26</v>
      </c>
      <c r="AA16" s="101"/>
      <c r="AB16" s="101"/>
      <c r="AC16" s="101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9">
        <v>16</v>
      </c>
      <c r="B17" s="100">
        <f t="shared" si="8"/>
        <v>85</v>
      </c>
      <c r="C17" s="100">
        <f t="shared" si="0"/>
        <v>102000</v>
      </c>
      <c r="D17" s="100">
        <v>0.2</v>
      </c>
      <c r="E17" s="100">
        <f t="shared" si="1"/>
        <v>20400</v>
      </c>
      <c r="F17" s="100">
        <f t="shared" si="2"/>
        <v>153000</v>
      </c>
      <c r="G17" s="100">
        <v>1</v>
      </c>
      <c r="H17" s="100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0.666666666666667</v>
      </c>
      <c r="S17">
        <v>0.5</v>
      </c>
      <c r="T17">
        <v>1</v>
      </c>
      <c r="W17" s="104"/>
      <c r="X17" s="101">
        <v>2</v>
      </c>
      <c r="Y17" s="101">
        <v>1.5</v>
      </c>
      <c r="Z17" s="101" t="s">
        <v>27</v>
      </c>
      <c r="AA17" s="101"/>
      <c r="AB17" s="101"/>
      <c r="AC17" s="101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9">
        <v>17</v>
      </c>
      <c r="B18" s="100">
        <f t="shared" si="8"/>
        <v>90</v>
      </c>
      <c r="C18" s="100">
        <f t="shared" si="0"/>
        <v>108000</v>
      </c>
      <c r="D18" s="100">
        <v>0.2</v>
      </c>
      <c r="E18" s="100">
        <f t="shared" si="1"/>
        <v>21600</v>
      </c>
      <c r="F18" s="100">
        <f t="shared" si="2"/>
        <v>162000</v>
      </c>
      <c r="G18" s="100">
        <v>1</v>
      </c>
      <c r="H18" s="100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2"/>
      <c r="X18" s="101">
        <v>3</v>
      </c>
      <c r="Y18" s="101">
        <v>1.2</v>
      </c>
      <c r="Z18" s="101" t="s">
        <v>28</v>
      </c>
      <c r="AA18" s="101"/>
      <c r="AB18" s="101"/>
      <c r="AC18" s="101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9">
        <v>18</v>
      </c>
      <c r="B19" s="100">
        <f t="shared" si="8"/>
        <v>95</v>
      </c>
      <c r="C19" s="100">
        <f t="shared" si="0"/>
        <v>114000</v>
      </c>
      <c r="D19" s="100">
        <v>0.2</v>
      </c>
      <c r="E19" s="100">
        <f t="shared" si="1"/>
        <v>22800</v>
      </c>
      <c r="F19" s="100">
        <f t="shared" si="2"/>
        <v>171000</v>
      </c>
      <c r="G19" s="100">
        <v>1</v>
      </c>
      <c r="H19" s="100">
        <f t="shared" si="3"/>
        <v>136800</v>
      </c>
      <c r="M19" s="2"/>
      <c r="Q19" s="4" t="s">
        <v>151</v>
      </c>
      <c r="R19" s="4">
        <v>30</v>
      </c>
      <c r="W19" s="102"/>
      <c r="X19" s="101">
        <v>4</v>
      </c>
      <c r="Y19" s="101">
        <v>0.8</v>
      </c>
      <c r="Z19" s="101" t="s">
        <v>29</v>
      </c>
      <c r="AA19" s="101"/>
      <c r="AB19" s="101"/>
      <c r="AC19" s="101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9">
        <v>19</v>
      </c>
      <c r="B20" s="100">
        <f t="shared" si="8"/>
        <v>100</v>
      </c>
      <c r="C20" s="100">
        <f t="shared" si="0"/>
        <v>120000</v>
      </c>
      <c r="D20" s="100">
        <v>0.2</v>
      </c>
      <c r="E20" s="100">
        <f t="shared" si="1"/>
        <v>24000</v>
      </c>
      <c r="F20" s="100">
        <f t="shared" si="2"/>
        <v>180000</v>
      </c>
      <c r="G20" s="100">
        <v>1</v>
      </c>
      <c r="H20" s="100">
        <f t="shared" si="3"/>
        <v>144000</v>
      </c>
      <c r="M20" s="2"/>
      <c r="R20">
        <f>R19*10</f>
        <v>300</v>
      </c>
      <c r="W20" s="107"/>
      <c r="X20" s="101">
        <v>5</v>
      </c>
      <c r="Y20" s="101">
        <v>1.9</v>
      </c>
      <c r="Z20" s="101" t="s">
        <v>30</v>
      </c>
      <c r="AA20" s="101"/>
      <c r="AB20" s="101"/>
      <c r="AC20" s="101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9">
        <v>20</v>
      </c>
      <c r="B21" s="100">
        <f t="shared" si="8"/>
        <v>105</v>
      </c>
      <c r="C21" s="100">
        <f t="shared" si="0"/>
        <v>126000</v>
      </c>
      <c r="D21" s="100">
        <v>0.2</v>
      </c>
      <c r="E21" s="100">
        <f t="shared" si="1"/>
        <v>25200</v>
      </c>
      <c r="F21" s="100">
        <f t="shared" si="2"/>
        <v>189000</v>
      </c>
      <c r="G21" s="100">
        <v>1</v>
      </c>
      <c r="H21" s="100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7"/>
      <c r="X21" s="101">
        <v>6</v>
      </c>
      <c r="Y21" s="101">
        <v>0.4</v>
      </c>
      <c r="Z21" s="101" t="s">
        <v>31</v>
      </c>
      <c r="AA21" s="101"/>
      <c r="AB21" s="101"/>
      <c r="AC21" s="101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9">
        <v>21</v>
      </c>
      <c r="B22" s="100">
        <f t="shared" si="8"/>
        <v>110</v>
      </c>
      <c r="C22" s="100">
        <f t="shared" si="0"/>
        <v>132000</v>
      </c>
      <c r="D22" s="100">
        <v>0.2</v>
      </c>
      <c r="E22" s="100">
        <f t="shared" si="1"/>
        <v>26400</v>
      </c>
      <c r="F22" s="100">
        <f t="shared" si="2"/>
        <v>198000</v>
      </c>
      <c r="G22" s="100">
        <v>1</v>
      </c>
      <c r="H22" s="100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7"/>
      <c r="X22" s="101">
        <v>7</v>
      </c>
      <c r="Y22" s="101">
        <v>0.6</v>
      </c>
      <c r="Z22" s="101" t="s">
        <v>32</v>
      </c>
      <c r="AA22" s="101"/>
      <c r="AB22" s="101"/>
      <c r="AC22" s="101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9">
        <v>22</v>
      </c>
      <c r="B23" s="100">
        <f t="shared" si="8"/>
        <v>115</v>
      </c>
      <c r="C23" s="100">
        <f t="shared" si="0"/>
        <v>138000</v>
      </c>
      <c r="D23" s="100">
        <v>0.2</v>
      </c>
      <c r="E23" s="100">
        <f t="shared" si="1"/>
        <v>27600</v>
      </c>
      <c r="F23" s="100">
        <f t="shared" si="2"/>
        <v>207000</v>
      </c>
      <c r="G23" s="100">
        <v>1</v>
      </c>
      <c r="H23" s="100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7"/>
      <c r="X23" s="101">
        <v>8</v>
      </c>
      <c r="Y23" s="101">
        <v>0.4</v>
      </c>
      <c r="Z23" s="101" t="s">
        <v>33</v>
      </c>
      <c r="AA23" s="101"/>
      <c r="AB23" s="101"/>
      <c r="AC23" s="101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9">
        <v>23</v>
      </c>
      <c r="B24" s="100">
        <f t="shared" si="8"/>
        <v>120</v>
      </c>
      <c r="C24" s="100">
        <f t="shared" si="0"/>
        <v>144000</v>
      </c>
      <c r="D24" s="100">
        <v>0.2</v>
      </c>
      <c r="E24" s="100">
        <f t="shared" si="1"/>
        <v>28800</v>
      </c>
      <c r="F24" s="100">
        <f t="shared" si="2"/>
        <v>216000</v>
      </c>
      <c r="G24" s="100">
        <v>1</v>
      </c>
      <c r="H24" s="100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7"/>
      <c r="X24" s="101">
        <v>9</v>
      </c>
      <c r="Y24" s="101">
        <v>0.5</v>
      </c>
      <c r="Z24" s="101" t="s">
        <v>34</v>
      </c>
      <c r="AA24" s="101"/>
      <c r="AB24" s="101"/>
      <c r="AC24" s="101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9">
        <v>24</v>
      </c>
      <c r="B25" s="100">
        <f t="shared" si="8"/>
        <v>125</v>
      </c>
      <c r="C25" s="100">
        <f t="shared" si="0"/>
        <v>150000</v>
      </c>
      <c r="D25" s="100">
        <v>0.2</v>
      </c>
      <c r="E25" s="100">
        <f t="shared" si="1"/>
        <v>30000</v>
      </c>
      <c r="F25" s="100">
        <f t="shared" si="2"/>
        <v>225000</v>
      </c>
      <c r="G25" s="100">
        <v>1</v>
      </c>
      <c r="H25" s="100">
        <f t="shared" si="3"/>
        <v>180000</v>
      </c>
      <c r="Q25" s="2" t="s">
        <v>26</v>
      </c>
      <c r="R25" s="2">
        <v>60</v>
      </c>
      <c r="T25">
        <f>T24/9</f>
        <v>50</v>
      </c>
      <c r="W25" s="107"/>
      <c r="X25" s="101">
        <v>10</v>
      </c>
      <c r="Y25" s="101">
        <v>0.55</v>
      </c>
      <c r="Z25" s="101" t="s">
        <v>35</v>
      </c>
      <c r="AA25" s="101"/>
      <c r="AB25" s="101"/>
      <c r="AC25" s="101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9">
        <v>25</v>
      </c>
      <c r="B26" s="100">
        <f t="shared" si="8"/>
        <v>130</v>
      </c>
      <c r="C26" s="100">
        <f t="shared" si="0"/>
        <v>156000</v>
      </c>
      <c r="D26" s="100">
        <v>0.2</v>
      </c>
      <c r="E26" s="100">
        <f t="shared" si="1"/>
        <v>31200</v>
      </c>
      <c r="F26" s="100">
        <f t="shared" si="2"/>
        <v>234000</v>
      </c>
      <c r="G26" s="100">
        <v>1</v>
      </c>
      <c r="H26" s="100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7"/>
      <c r="X26" s="101">
        <v>11</v>
      </c>
      <c r="Y26" s="101">
        <v>0.65</v>
      </c>
      <c r="Z26" s="101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9">
        <v>26</v>
      </c>
      <c r="B27" s="100">
        <f t="shared" si="8"/>
        <v>135</v>
      </c>
      <c r="C27" s="100">
        <f t="shared" si="0"/>
        <v>162000</v>
      </c>
      <c r="D27" s="100">
        <v>0.2</v>
      </c>
      <c r="E27" s="100">
        <f t="shared" si="1"/>
        <v>32400</v>
      </c>
      <c r="F27" s="100">
        <f t="shared" si="2"/>
        <v>243000</v>
      </c>
      <c r="G27" s="100">
        <v>1</v>
      </c>
      <c r="H27" s="100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9">
        <v>27</v>
      </c>
      <c r="B28" s="100">
        <f t="shared" si="8"/>
        <v>140</v>
      </c>
      <c r="C28" s="100">
        <f t="shared" si="0"/>
        <v>168000</v>
      </c>
      <c r="D28" s="100">
        <v>0.2</v>
      </c>
      <c r="E28" s="100">
        <f t="shared" si="1"/>
        <v>33600</v>
      </c>
      <c r="F28" s="100">
        <f t="shared" si="2"/>
        <v>252000</v>
      </c>
      <c r="G28" s="100">
        <v>1</v>
      </c>
      <c r="H28" s="100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1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9">
        <v>28</v>
      </c>
      <c r="B29" s="100">
        <f t="shared" si="8"/>
        <v>145</v>
      </c>
      <c r="C29" s="100">
        <f t="shared" si="0"/>
        <v>174000</v>
      </c>
      <c r="D29" s="100">
        <v>0.2</v>
      </c>
      <c r="E29" s="100">
        <f t="shared" si="1"/>
        <v>34800</v>
      </c>
      <c r="F29" s="100">
        <f t="shared" si="2"/>
        <v>261000</v>
      </c>
      <c r="G29" s="100">
        <v>1</v>
      </c>
      <c r="H29" s="100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1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9">
        <v>29</v>
      </c>
      <c r="B30" s="100">
        <f t="shared" si="8"/>
        <v>150</v>
      </c>
      <c r="C30" s="100">
        <f t="shared" si="0"/>
        <v>180000</v>
      </c>
      <c r="D30" s="100">
        <v>0.2</v>
      </c>
      <c r="E30" s="100">
        <f t="shared" si="1"/>
        <v>36000</v>
      </c>
      <c r="F30" s="100">
        <f t="shared" si="2"/>
        <v>270000</v>
      </c>
      <c r="G30" s="100">
        <v>1</v>
      </c>
      <c r="H30" s="100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1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9">
        <v>30</v>
      </c>
      <c r="B31" s="100">
        <f t="shared" si="8"/>
        <v>155</v>
      </c>
      <c r="C31" s="100">
        <f t="shared" si="0"/>
        <v>186000</v>
      </c>
      <c r="D31" s="100">
        <v>0.2</v>
      </c>
      <c r="E31" s="100">
        <f t="shared" si="1"/>
        <v>37200</v>
      </c>
      <c r="F31" s="100">
        <f t="shared" si="2"/>
        <v>279000</v>
      </c>
      <c r="G31" s="100">
        <v>1</v>
      </c>
      <c r="H31" s="100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1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9">
        <v>31</v>
      </c>
      <c r="B32" s="100">
        <f t="shared" si="8"/>
        <v>160</v>
      </c>
      <c r="C32" s="100">
        <f t="shared" si="0"/>
        <v>192000</v>
      </c>
      <c r="D32" s="100">
        <v>0.2</v>
      </c>
      <c r="E32" s="100">
        <f t="shared" si="1"/>
        <v>38400</v>
      </c>
      <c r="F32" s="100">
        <f t="shared" si="2"/>
        <v>288000</v>
      </c>
      <c r="G32" s="100">
        <v>1</v>
      </c>
      <c r="H32" s="100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1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9">
        <v>32</v>
      </c>
      <c r="B33" s="100">
        <f t="shared" si="8"/>
        <v>165</v>
      </c>
      <c r="C33" s="100">
        <f t="shared" si="0"/>
        <v>198000</v>
      </c>
      <c r="D33" s="100">
        <v>0.2</v>
      </c>
      <c r="E33" s="100">
        <f t="shared" si="1"/>
        <v>39600</v>
      </c>
      <c r="F33" s="100">
        <f t="shared" si="2"/>
        <v>297000</v>
      </c>
      <c r="G33" s="100">
        <v>1</v>
      </c>
      <c r="H33" s="100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9">
        <v>33</v>
      </c>
      <c r="B34" s="100">
        <f t="shared" si="8"/>
        <v>170</v>
      </c>
      <c r="C34" s="100">
        <f t="shared" si="0"/>
        <v>204000</v>
      </c>
      <c r="D34" s="100">
        <v>0.2</v>
      </c>
      <c r="E34" s="100">
        <f t="shared" si="1"/>
        <v>40800</v>
      </c>
      <c r="F34" s="100">
        <f t="shared" si="2"/>
        <v>306000</v>
      </c>
      <c r="G34" s="100">
        <v>1</v>
      </c>
      <c r="H34" s="100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9">
        <v>34</v>
      </c>
      <c r="B35" s="100">
        <f t="shared" si="8"/>
        <v>175</v>
      </c>
      <c r="C35" s="100">
        <f t="shared" si="0"/>
        <v>210000</v>
      </c>
      <c r="D35" s="100">
        <v>0.2</v>
      </c>
      <c r="E35" s="100">
        <f t="shared" si="1"/>
        <v>42000</v>
      </c>
      <c r="F35" s="100">
        <f t="shared" si="2"/>
        <v>315000</v>
      </c>
      <c r="G35" s="100">
        <v>1</v>
      </c>
      <c r="H35" s="100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9">
        <v>35</v>
      </c>
      <c r="B36" s="100">
        <f t="shared" si="8"/>
        <v>180</v>
      </c>
      <c r="C36" s="100">
        <f t="shared" si="0"/>
        <v>216000</v>
      </c>
      <c r="D36" s="100">
        <v>0.2</v>
      </c>
      <c r="E36" s="100">
        <f t="shared" si="1"/>
        <v>43200</v>
      </c>
      <c r="F36" s="100">
        <f t="shared" si="2"/>
        <v>324000</v>
      </c>
      <c r="G36" s="100">
        <v>1</v>
      </c>
      <c r="H36" s="100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9">
        <v>36</v>
      </c>
      <c r="B37" s="100">
        <f t="shared" si="8"/>
        <v>185</v>
      </c>
      <c r="C37" s="100">
        <f t="shared" si="0"/>
        <v>222000</v>
      </c>
      <c r="D37" s="100">
        <v>0.2</v>
      </c>
      <c r="E37" s="100">
        <f t="shared" si="1"/>
        <v>44400</v>
      </c>
      <c r="F37" s="100">
        <f t="shared" si="2"/>
        <v>333000</v>
      </c>
      <c r="G37" s="100">
        <v>1</v>
      </c>
      <c r="H37" s="100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9">
        <v>37</v>
      </c>
      <c r="B38" s="100">
        <f t="shared" si="8"/>
        <v>190</v>
      </c>
      <c r="C38" s="100">
        <f t="shared" si="0"/>
        <v>228000</v>
      </c>
      <c r="D38" s="100">
        <v>0.2</v>
      </c>
      <c r="E38" s="100">
        <f t="shared" si="1"/>
        <v>45600</v>
      </c>
      <c r="F38" s="100">
        <f t="shared" si="2"/>
        <v>342000</v>
      </c>
      <c r="G38" s="100">
        <v>1</v>
      </c>
      <c r="H38" s="100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9">
        <v>38</v>
      </c>
      <c r="B39" s="100">
        <f t="shared" si="8"/>
        <v>195</v>
      </c>
      <c r="C39" s="100">
        <f t="shared" si="0"/>
        <v>234000</v>
      </c>
      <c r="D39" s="100">
        <v>0.2</v>
      </c>
      <c r="E39" s="100">
        <f t="shared" si="1"/>
        <v>46800</v>
      </c>
      <c r="F39" s="100">
        <f t="shared" si="2"/>
        <v>351000</v>
      </c>
      <c r="G39" s="100">
        <v>1</v>
      </c>
      <c r="H39" s="100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9">
        <v>39</v>
      </c>
      <c r="B40" s="100">
        <f t="shared" si="8"/>
        <v>200</v>
      </c>
      <c r="C40" s="100">
        <f t="shared" si="0"/>
        <v>240000</v>
      </c>
      <c r="D40" s="100">
        <v>0.2</v>
      </c>
      <c r="E40" s="100">
        <f t="shared" si="1"/>
        <v>48000</v>
      </c>
      <c r="F40" s="100">
        <f t="shared" si="2"/>
        <v>360000</v>
      </c>
      <c r="G40" s="100">
        <v>1</v>
      </c>
      <c r="H40" s="100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9">
        <v>40</v>
      </c>
      <c r="B41" s="100">
        <f t="shared" si="8"/>
        <v>205</v>
      </c>
      <c r="C41" s="100">
        <f t="shared" si="0"/>
        <v>246000</v>
      </c>
      <c r="D41" s="100">
        <v>0.2</v>
      </c>
      <c r="E41" s="100">
        <f t="shared" si="1"/>
        <v>49200</v>
      </c>
      <c r="F41" s="100">
        <f t="shared" si="2"/>
        <v>369000</v>
      </c>
      <c r="G41" s="100">
        <v>1</v>
      </c>
      <c r="H41" s="100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9">
        <v>41</v>
      </c>
      <c r="B42" s="100">
        <f t="shared" si="8"/>
        <v>210</v>
      </c>
      <c r="C42" s="100">
        <f t="shared" si="0"/>
        <v>252000</v>
      </c>
      <c r="D42" s="100">
        <v>0.2</v>
      </c>
      <c r="E42" s="100">
        <f t="shared" si="1"/>
        <v>50400</v>
      </c>
      <c r="F42" s="100">
        <f t="shared" si="2"/>
        <v>378000</v>
      </c>
      <c r="G42" s="100">
        <v>1</v>
      </c>
      <c r="H42" s="100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9">
        <v>42</v>
      </c>
      <c r="B43" s="100">
        <f t="shared" si="8"/>
        <v>215</v>
      </c>
      <c r="C43" s="100">
        <f t="shared" si="0"/>
        <v>258000</v>
      </c>
      <c r="D43" s="100">
        <v>0.2</v>
      </c>
      <c r="E43" s="100">
        <f t="shared" si="1"/>
        <v>51600</v>
      </c>
      <c r="F43" s="100">
        <f t="shared" si="2"/>
        <v>387000</v>
      </c>
      <c r="G43" s="100">
        <v>1</v>
      </c>
      <c r="H43" s="100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9">
        <v>43</v>
      </c>
      <c r="B44" s="100">
        <f t="shared" si="8"/>
        <v>220</v>
      </c>
      <c r="C44" s="100">
        <f t="shared" si="0"/>
        <v>264000</v>
      </c>
      <c r="D44" s="100">
        <v>0.2</v>
      </c>
      <c r="E44" s="100">
        <f t="shared" si="1"/>
        <v>52800</v>
      </c>
      <c r="F44" s="100">
        <f t="shared" si="2"/>
        <v>396000</v>
      </c>
      <c r="G44" s="100">
        <v>1</v>
      </c>
      <c r="H44" s="100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9">
        <v>44</v>
      </c>
      <c r="B45" s="100">
        <f t="shared" si="8"/>
        <v>225</v>
      </c>
      <c r="C45" s="100">
        <f t="shared" si="0"/>
        <v>270000</v>
      </c>
      <c r="D45" s="100">
        <v>0.2</v>
      </c>
      <c r="E45" s="100">
        <f t="shared" si="1"/>
        <v>54000</v>
      </c>
      <c r="F45" s="100">
        <f t="shared" si="2"/>
        <v>405000</v>
      </c>
      <c r="G45" s="100">
        <v>1</v>
      </c>
      <c r="H45" s="100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9">
        <v>45</v>
      </c>
      <c r="B46" s="100">
        <f t="shared" si="8"/>
        <v>230</v>
      </c>
      <c r="C46" s="100">
        <f t="shared" si="0"/>
        <v>276000</v>
      </c>
      <c r="D46" s="100">
        <v>0.2</v>
      </c>
      <c r="E46" s="100">
        <f t="shared" si="1"/>
        <v>55200</v>
      </c>
      <c r="F46" s="100">
        <f t="shared" si="2"/>
        <v>414000</v>
      </c>
      <c r="G46" s="100">
        <v>1</v>
      </c>
      <c r="H46" s="100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9">
        <v>46</v>
      </c>
      <c r="B47" s="100">
        <f t="shared" si="8"/>
        <v>235</v>
      </c>
      <c r="C47" s="100">
        <f t="shared" si="0"/>
        <v>282000</v>
      </c>
      <c r="D47" s="100">
        <v>0.2</v>
      </c>
      <c r="E47" s="100">
        <f t="shared" si="1"/>
        <v>56400</v>
      </c>
      <c r="F47" s="100">
        <f t="shared" si="2"/>
        <v>423000</v>
      </c>
      <c r="G47" s="100">
        <v>1</v>
      </c>
      <c r="H47" s="100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9">
        <v>47</v>
      </c>
      <c r="B48" s="100">
        <f t="shared" si="8"/>
        <v>240</v>
      </c>
      <c r="C48" s="100">
        <f t="shared" si="0"/>
        <v>288000</v>
      </c>
      <c r="D48" s="100">
        <v>0.2</v>
      </c>
      <c r="E48" s="100">
        <f t="shared" si="1"/>
        <v>57600</v>
      </c>
      <c r="F48" s="100">
        <f t="shared" si="2"/>
        <v>432000</v>
      </c>
      <c r="G48" s="100">
        <v>1</v>
      </c>
      <c r="H48" s="100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9">
        <v>48</v>
      </c>
      <c r="B49" s="100">
        <f t="shared" si="8"/>
        <v>245</v>
      </c>
      <c r="C49" s="100">
        <f t="shared" si="0"/>
        <v>294000</v>
      </c>
      <c r="D49" s="100">
        <v>0.2</v>
      </c>
      <c r="E49" s="100">
        <f t="shared" si="1"/>
        <v>58800</v>
      </c>
      <c r="F49" s="100">
        <f t="shared" si="2"/>
        <v>441000</v>
      </c>
      <c r="G49" s="100">
        <v>1</v>
      </c>
      <c r="H49" s="100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9">
        <v>49</v>
      </c>
      <c r="B50" s="100">
        <f t="shared" si="8"/>
        <v>250</v>
      </c>
      <c r="C50" s="100">
        <f t="shared" si="0"/>
        <v>300000</v>
      </c>
      <c r="D50" s="100">
        <v>0.2</v>
      </c>
      <c r="E50" s="100">
        <f t="shared" si="1"/>
        <v>60000</v>
      </c>
      <c r="F50" s="100">
        <f t="shared" si="2"/>
        <v>450000</v>
      </c>
      <c r="G50" s="100">
        <v>1</v>
      </c>
      <c r="H50" s="100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9">
        <v>50</v>
      </c>
      <c r="B51" s="100">
        <f t="shared" si="8"/>
        <v>255</v>
      </c>
      <c r="C51" s="100">
        <f t="shared" si="0"/>
        <v>306000</v>
      </c>
      <c r="D51" s="100">
        <v>0.2</v>
      </c>
      <c r="E51" s="100">
        <f t="shared" si="1"/>
        <v>61200</v>
      </c>
      <c r="F51" s="100">
        <f t="shared" si="2"/>
        <v>459000</v>
      </c>
      <c r="G51" s="100">
        <v>1</v>
      </c>
      <c r="H51" s="100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9" t="s">
        <v>227</v>
      </c>
      <c r="AC51" s="110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9">
        <v>51</v>
      </c>
      <c r="B52" s="100">
        <f t="shared" si="8"/>
        <v>260</v>
      </c>
      <c r="C52" s="100">
        <f t="shared" si="0"/>
        <v>312000</v>
      </c>
      <c r="D52" s="100">
        <v>0.2</v>
      </c>
      <c r="E52" s="100">
        <f t="shared" si="1"/>
        <v>62400</v>
      </c>
      <c r="F52" s="100">
        <f t="shared" si="2"/>
        <v>468000</v>
      </c>
      <c r="G52" s="100">
        <v>1</v>
      </c>
      <c r="H52" s="100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10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9">
        <v>52</v>
      </c>
      <c r="B53" s="100">
        <f t="shared" si="8"/>
        <v>265</v>
      </c>
      <c r="C53" s="100">
        <f t="shared" si="0"/>
        <v>318000</v>
      </c>
      <c r="D53" s="100">
        <v>0.2</v>
      </c>
      <c r="E53" s="100">
        <f t="shared" si="1"/>
        <v>63600</v>
      </c>
      <c r="F53" s="100">
        <f t="shared" si="2"/>
        <v>477000</v>
      </c>
      <c r="G53" s="100">
        <v>1</v>
      </c>
      <c r="H53" s="100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10" t="s">
        <v>230</v>
      </c>
      <c r="AF53" s="45">
        <v>10020005</v>
      </c>
      <c r="AG53" s="43" t="s">
        <v>232</v>
      </c>
      <c r="AI53" s="110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9">
        <v>53</v>
      </c>
      <c r="B54" s="100">
        <f t="shared" si="8"/>
        <v>270</v>
      </c>
      <c r="C54" s="100">
        <f t="shared" si="0"/>
        <v>324000</v>
      </c>
      <c r="D54" s="100">
        <v>0.2</v>
      </c>
      <c r="E54" s="100">
        <f t="shared" si="1"/>
        <v>64800</v>
      </c>
      <c r="F54" s="100">
        <f t="shared" si="2"/>
        <v>486000</v>
      </c>
      <c r="G54" s="100">
        <v>1</v>
      </c>
      <c r="H54" s="100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10" t="s">
        <v>230</v>
      </c>
      <c r="AF54" s="45">
        <v>10020011</v>
      </c>
      <c r="AG54" s="43" t="s">
        <v>234</v>
      </c>
      <c r="AI54" s="110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9">
        <v>54</v>
      </c>
      <c r="B55" s="100">
        <f t="shared" si="8"/>
        <v>275</v>
      </c>
      <c r="C55" s="100">
        <f t="shared" si="0"/>
        <v>330000</v>
      </c>
      <c r="D55" s="100">
        <v>0.2</v>
      </c>
      <c r="E55" s="100">
        <f t="shared" si="1"/>
        <v>66000</v>
      </c>
      <c r="F55" s="100">
        <f t="shared" si="2"/>
        <v>495000</v>
      </c>
      <c r="G55" s="100">
        <v>1</v>
      </c>
      <c r="H55" s="100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10" t="s">
        <v>230</v>
      </c>
      <c r="AF55" s="45">
        <v>10020012</v>
      </c>
      <c r="AG55" s="43" t="s">
        <v>238</v>
      </c>
      <c r="AI55" s="110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9">
        <v>55</v>
      </c>
      <c r="B56" s="100">
        <f t="shared" si="8"/>
        <v>280</v>
      </c>
      <c r="C56" s="100">
        <f t="shared" si="0"/>
        <v>336000</v>
      </c>
      <c r="D56" s="100">
        <v>0.2</v>
      </c>
      <c r="E56" s="100">
        <f t="shared" si="1"/>
        <v>67200</v>
      </c>
      <c r="F56" s="100">
        <f t="shared" si="2"/>
        <v>504000</v>
      </c>
      <c r="G56" s="100">
        <v>1</v>
      </c>
      <c r="H56" s="100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10" t="s">
        <v>230</v>
      </c>
      <c r="AF56" s="45">
        <v>10020013</v>
      </c>
      <c r="AG56" s="43" t="s">
        <v>240</v>
      </c>
      <c r="AI56" s="110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9">
        <v>56</v>
      </c>
      <c r="B57" s="100">
        <f t="shared" si="8"/>
        <v>285</v>
      </c>
      <c r="C57" s="100">
        <f t="shared" si="0"/>
        <v>342000</v>
      </c>
      <c r="D57" s="100">
        <v>0.2</v>
      </c>
      <c r="E57" s="100">
        <f t="shared" si="1"/>
        <v>68400</v>
      </c>
      <c r="F57" s="100">
        <f t="shared" si="2"/>
        <v>513000</v>
      </c>
      <c r="G57" s="100">
        <v>1</v>
      </c>
      <c r="H57" s="100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10" t="s">
        <v>230</v>
      </c>
      <c r="AF57" s="45">
        <v>10020014</v>
      </c>
      <c r="AG57" s="43" t="s">
        <v>243</v>
      </c>
      <c r="AI57" s="110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9">
        <v>57</v>
      </c>
      <c r="B58" s="100">
        <f t="shared" si="8"/>
        <v>290</v>
      </c>
      <c r="C58" s="100">
        <f t="shared" si="0"/>
        <v>348000</v>
      </c>
      <c r="D58" s="100">
        <v>0.2</v>
      </c>
      <c r="E58" s="100">
        <f t="shared" si="1"/>
        <v>69600</v>
      </c>
      <c r="F58" s="100">
        <f t="shared" si="2"/>
        <v>522000</v>
      </c>
      <c r="G58" s="100">
        <v>1</v>
      </c>
      <c r="H58" s="100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1" t="s">
        <v>247</v>
      </c>
      <c r="AC58" s="110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9">
        <v>58</v>
      </c>
      <c r="B59" s="100">
        <f t="shared" si="8"/>
        <v>295</v>
      </c>
      <c r="C59" s="100">
        <f t="shared" si="0"/>
        <v>354000</v>
      </c>
      <c r="D59" s="100">
        <v>0.2</v>
      </c>
      <c r="E59" s="100">
        <f t="shared" si="1"/>
        <v>70800</v>
      </c>
      <c r="F59" s="100">
        <f t="shared" si="2"/>
        <v>531000</v>
      </c>
      <c r="G59" s="100">
        <v>1</v>
      </c>
      <c r="H59" s="100">
        <f t="shared" si="3"/>
        <v>424800</v>
      </c>
      <c r="T59" s="41">
        <v>10021009</v>
      </c>
      <c r="U59" s="42" t="s">
        <v>249</v>
      </c>
      <c r="Z59" s="45">
        <v>10020010</v>
      </c>
      <c r="AA59" s="111" t="s">
        <v>250</v>
      </c>
      <c r="AC59" s="110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9">
        <v>59</v>
      </c>
      <c r="B60" s="100">
        <f t="shared" si="8"/>
        <v>300</v>
      </c>
      <c r="C60" s="100">
        <f t="shared" si="0"/>
        <v>360000</v>
      </c>
      <c r="D60" s="100">
        <v>0.2</v>
      </c>
      <c r="E60" s="100">
        <f t="shared" si="1"/>
        <v>72000</v>
      </c>
      <c r="F60" s="100">
        <f t="shared" si="2"/>
        <v>540000</v>
      </c>
      <c r="G60" s="100">
        <v>1</v>
      </c>
      <c r="H60" s="100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10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9">
        <v>60</v>
      </c>
      <c r="B61" s="100">
        <f t="shared" si="8"/>
        <v>305</v>
      </c>
      <c r="C61" s="100">
        <f t="shared" si="0"/>
        <v>366000</v>
      </c>
      <c r="D61" s="100">
        <v>0.2</v>
      </c>
      <c r="E61" s="100">
        <f t="shared" si="1"/>
        <v>73200</v>
      </c>
      <c r="F61" s="100">
        <f t="shared" si="2"/>
        <v>549000</v>
      </c>
      <c r="G61" s="100">
        <v>1</v>
      </c>
      <c r="H61" s="100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10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9">
        <v>61</v>
      </c>
      <c r="B62" s="100">
        <f t="shared" si="8"/>
        <v>310</v>
      </c>
      <c r="C62" s="100">
        <f t="shared" si="0"/>
        <v>372000</v>
      </c>
      <c r="D62" s="100">
        <v>0.2</v>
      </c>
      <c r="E62" s="100">
        <f t="shared" si="1"/>
        <v>74400</v>
      </c>
      <c r="F62" s="100">
        <f t="shared" si="2"/>
        <v>558000</v>
      </c>
      <c r="G62" s="100">
        <v>1</v>
      </c>
      <c r="H62" s="100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10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9">
        <v>62</v>
      </c>
      <c r="B63" s="100">
        <f t="shared" si="8"/>
        <v>315</v>
      </c>
      <c r="C63" s="100">
        <f t="shared" si="0"/>
        <v>378000</v>
      </c>
      <c r="D63" s="100">
        <v>0.2</v>
      </c>
      <c r="E63" s="100">
        <f t="shared" si="1"/>
        <v>75600</v>
      </c>
      <c r="F63" s="100">
        <f t="shared" si="2"/>
        <v>567000</v>
      </c>
      <c r="G63" s="100">
        <v>1</v>
      </c>
      <c r="H63" s="100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10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9">
        <v>63</v>
      </c>
      <c r="B64" s="100">
        <f t="shared" si="8"/>
        <v>320</v>
      </c>
      <c r="C64" s="100">
        <f t="shared" si="0"/>
        <v>384000</v>
      </c>
      <c r="D64" s="100">
        <v>0.2</v>
      </c>
      <c r="E64" s="100">
        <f t="shared" si="1"/>
        <v>76800</v>
      </c>
      <c r="F64" s="100">
        <f t="shared" si="2"/>
        <v>576000</v>
      </c>
      <c r="G64" s="100">
        <v>1</v>
      </c>
      <c r="H64" s="100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10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9">
        <v>64</v>
      </c>
      <c r="B65" s="100">
        <f t="shared" si="8"/>
        <v>325</v>
      </c>
      <c r="C65" s="100">
        <f t="shared" si="0"/>
        <v>390000</v>
      </c>
      <c r="D65" s="100">
        <v>0.2</v>
      </c>
      <c r="E65" s="100">
        <f t="shared" si="1"/>
        <v>78000</v>
      </c>
      <c r="F65" s="100">
        <f t="shared" si="2"/>
        <v>585000</v>
      </c>
      <c r="G65" s="100">
        <v>1</v>
      </c>
      <c r="H65" s="100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9">
        <v>65</v>
      </c>
      <c r="B66" s="100">
        <f t="shared" si="8"/>
        <v>330</v>
      </c>
      <c r="C66" s="100">
        <f t="shared" si="0"/>
        <v>396000</v>
      </c>
      <c r="D66" s="100">
        <v>0.2</v>
      </c>
      <c r="E66" s="100">
        <f t="shared" si="1"/>
        <v>79200</v>
      </c>
      <c r="F66" s="100">
        <f t="shared" si="2"/>
        <v>594000</v>
      </c>
      <c r="G66" s="100">
        <v>1</v>
      </c>
      <c r="H66" s="100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9">
        <v>66</v>
      </c>
      <c r="B67" s="100">
        <f t="shared" si="8"/>
        <v>335</v>
      </c>
      <c r="C67" s="100">
        <f t="shared" ref="C67:C71" si="29">B67*$X$2</f>
        <v>402000</v>
      </c>
      <c r="D67" s="100">
        <v>0.2</v>
      </c>
      <c r="E67" s="100">
        <f t="shared" ref="E67:E71" si="30">D67*C67</f>
        <v>80400</v>
      </c>
      <c r="F67" s="100">
        <f t="shared" ref="F67:F71" si="31">$X$5*B67*$X$4</f>
        <v>603000</v>
      </c>
      <c r="G67" s="100">
        <v>1</v>
      </c>
      <c r="H67" s="100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10" t="s">
        <v>230</v>
      </c>
      <c r="AF67" s="45">
        <v>10020052</v>
      </c>
      <c r="AG67" s="43" t="s">
        <v>252</v>
      </c>
      <c r="AI67" s="110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9">
        <v>67</v>
      </c>
      <c r="B68" s="100">
        <f t="shared" ref="B68:B71" si="36">B67+5</f>
        <v>340</v>
      </c>
      <c r="C68" s="100">
        <f t="shared" si="29"/>
        <v>408000</v>
      </c>
      <c r="D68" s="100">
        <v>0.2</v>
      </c>
      <c r="E68" s="100">
        <f t="shared" si="30"/>
        <v>81600</v>
      </c>
      <c r="F68" s="100">
        <f t="shared" si="31"/>
        <v>612000</v>
      </c>
      <c r="G68" s="100">
        <v>1</v>
      </c>
      <c r="H68" s="100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10" t="s">
        <v>230</v>
      </c>
      <c r="AF68" s="45">
        <v>10020053</v>
      </c>
      <c r="AG68" s="43" t="s">
        <v>254</v>
      </c>
      <c r="AI68" s="110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9">
        <v>68</v>
      </c>
      <c r="B69" s="100">
        <f t="shared" si="36"/>
        <v>345</v>
      </c>
      <c r="C69" s="100">
        <f t="shared" si="29"/>
        <v>414000</v>
      </c>
      <c r="D69" s="100">
        <v>0.2</v>
      </c>
      <c r="E69" s="100">
        <f t="shared" si="30"/>
        <v>82800</v>
      </c>
      <c r="F69" s="100">
        <f t="shared" si="31"/>
        <v>621000</v>
      </c>
      <c r="G69" s="100">
        <v>1</v>
      </c>
      <c r="H69" s="100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10" t="s">
        <v>230</v>
      </c>
      <c r="AF69" s="45">
        <v>10020054</v>
      </c>
      <c r="AG69" s="43" t="s">
        <v>256</v>
      </c>
      <c r="AI69" s="110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9">
        <v>69</v>
      </c>
      <c r="B70" s="100">
        <f t="shared" si="36"/>
        <v>350</v>
      </c>
      <c r="C70" s="100">
        <f t="shared" si="29"/>
        <v>420000</v>
      </c>
      <c r="D70" s="100">
        <v>0.2</v>
      </c>
      <c r="E70" s="100">
        <f t="shared" si="30"/>
        <v>84000</v>
      </c>
      <c r="F70" s="100">
        <f t="shared" si="31"/>
        <v>630000</v>
      </c>
      <c r="G70" s="100">
        <v>1</v>
      </c>
      <c r="H70" s="100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10" t="s">
        <v>230</v>
      </c>
      <c r="AF70" s="45">
        <v>10020055</v>
      </c>
      <c r="AG70" s="43" t="s">
        <v>258</v>
      </c>
      <c r="AI70" s="110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9">
        <v>70</v>
      </c>
      <c r="B71" s="100">
        <f t="shared" si="36"/>
        <v>355</v>
      </c>
      <c r="C71" s="100">
        <f t="shared" si="29"/>
        <v>426000</v>
      </c>
      <c r="D71" s="100">
        <v>0.2</v>
      </c>
      <c r="E71" s="100">
        <f t="shared" si="30"/>
        <v>85200</v>
      </c>
      <c r="F71" s="100">
        <f t="shared" si="31"/>
        <v>639000</v>
      </c>
      <c r="G71" s="100">
        <v>1</v>
      </c>
      <c r="H71" s="100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10">
        <v>3</v>
      </c>
      <c r="AF71" s="45">
        <v>10020057</v>
      </c>
      <c r="AG71" s="43" t="s">
        <v>260</v>
      </c>
      <c r="AI71" s="110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07"/>
      <c r="B72" s="107"/>
      <c r="C72" s="107"/>
      <c r="D72" s="107"/>
      <c r="E72" s="107"/>
      <c r="F72" s="107"/>
      <c r="G72" s="107"/>
      <c r="H72" s="107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10" t="s">
        <v>230</v>
      </c>
      <c r="AF72" s="45">
        <v>10020060</v>
      </c>
      <c r="AG72" s="43" t="s">
        <v>280</v>
      </c>
      <c r="AI72" s="110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07"/>
      <c r="B73" s="107"/>
      <c r="C73" s="107"/>
      <c r="D73" s="107"/>
      <c r="E73" s="107"/>
      <c r="F73" s="107"/>
      <c r="G73" s="107"/>
      <c r="H73" s="107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10" t="s">
        <v>230</v>
      </c>
      <c r="AF73" s="45">
        <v>10020061</v>
      </c>
      <c r="AG73" s="43" t="s">
        <v>266</v>
      </c>
      <c r="AI73" s="110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07"/>
      <c r="B74" s="107"/>
      <c r="C74" s="107"/>
      <c r="D74" s="107"/>
      <c r="E74" s="107"/>
      <c r="F74" s="107"/>
      <c r="G74" s="107"/>
      <c r="H74" s="107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10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07"/>
      <c r="B75" s="107"/>
      <c r="C75" s="107"/>
      <c r="D75" s="107"/>
      <c r="E75" s="107"/>
      <c r="F75" s="107"/>
      <c r="G75" s="107"/>
      <c r="H75" s="107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10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07"/>
      <c r="B76" s="107"/>
      <c r="C76" s="107"/>
      <c r="D76" s="107"/>
      <c r="E76" s="107"/>
      <c r="F76" s="107"/>
      <c r="G76" s="107"/>
      <c r="H76" s="107"/>
      <c r="T76" s="41">
        <v>10023008</v>
      </c>
      <c r="U76" s="42" t="s">
        <v>290</v>
      </c>
      <c r="Z76" s="45">
        <v>10020061</v>
      </c>
      <c r="AA76" s="43" t="s">
        <v>266</v>
      </c>
      <c r="AC76" s="110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07"/>
      <c r="B77" s="107"/>
      <c r="C77" s="107"/>
      <c r="D77" s="107"/>
      <c r="E77" s="107"/>
      <c r="F77" s="107"/>
      <c r="G77" s="107"/>
      <c r="H77" s="107"/>
      <c r="T77" s="41">
        <v>10023009</v>
      </c>
      <c r="U77" s="42" t="s">
        <v>292</v>
      </c>
      <c r="Z77" s="45">
        <v>10020062</v>
      </c>
      <c r="AA77" s="43" t="s">
        <v>293</v>
      </c>
      <c r="AC77" s="110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07"/>
      <c r="B78" s="107"/>
      <c r="C78" s="107"/>
      <c r="D78" s="107"/>
      <c r="E78" s="107"/>
      <c r="F78" s="107"/>
      <c r="G78" s="107"/>
      <c r="H78" s="107"/>
      <c r="S78" s="41">
        <v>10020151</v>
      </c>
      <c r="T78" s="41">
        <v>10024001</v>
      </c>
      <c r="U78" s="43" t="s">
        <v>296</v>
      </c>
      <c r="Z78" s="45">
        <v>10020063</v>
      </c>
      <c r="AA78" s="113" t="s">
        <v>297</v>
      </c>
      <c r="AC78" s="110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07"/>
      <c r="B79" s="107"/>
      <c r="C79" s="107"/>
      <c r="D79" s="107"/>
      <c r="E79" s="107"/>
      <c r="F79" s="107"/>
      <c r="G79" s="107"/>
      <c r="H79" s="107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07"/>
      <c r="B80" s="107"/>
      <c r="C80" s="107"/>
      <c r="D80" s="107"/>
      <c r="E80" s="107"/>
      <c r="F80" s="107"/>
      <c r="G80" s="107"/>
      <c r="H80" s="107"/>
      <c r="S80" s="41">
        <v>10020153</v>
      </c>
      <c r="T80" s="41">
        <v>10024003</v>
      </c>
      <c r="U80" s="43" t="s">
        <v>301</v>
      </c>
      <c r="AF80" s="114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07"/>
      <c r="B81" s="107"/>
      <c r="C81" s="107"/>
      <c r="D81" s="107"/>
      <c r="E81" s="107"/>
      <c r="F81" s="107"/>
      <c r="G81" s="107"/>
      <c r="H81" s="107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10" t="s">
        <v>230</v>
      </c>
      <c r="AF81" s="41">
        <v>10020101</v>
      </c>
      <c r="AG81" s="43" t="s">
        <v>272</v>
      </c>
      <c r="AI81" s="110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07"/>
      <c r="B82" s="107"/>
      <c r="C82" s="107"/>
      <c r="D82" s="107"/>
      <c r="E82" s="107"/>
      <c r="F82" s="107"/>
      <c r="G82" s="107"/>
      <c r="H82" s="107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10" t="s">
        <v>230</v>
      </c>
      <c r="AF82" s="41">
        <v>10020102</v>
      </c>
      <c r="AG82" s="43" t="s">
        <v>274</v>
      </c>
      <c r="AI82" s="110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07"/>
      <c r="B83" s="107"/>
      <c r="C83" s="107"/>
      <c r="D83" s="107"/>
      <c r="E83" s="107"/>
      <c r="F83" s="107"/>
      <c r="G83" s="107"/>
      <c r="H83" s="107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10" t="s">
        <v>230</v>
      </c>
      <c r="AF83" s="41">
        <v>10020103</v>
      </c>
      <c r="AG83" s="43" t="s">
        <v>276</v>
      </c>
      <c r="AI83" s="110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07"/>
      <c r="B84" s="107"/>
      <c r="C84" s="107"/>
      <c r="D84" s="107"/>
      <c r="E84" s="107"/>
      <c r="F84" s="107"/>
      <c r="G84" s="107"/>
      <c r="H84" s="107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10" t="s">
        <v>230</v>
      </c>
      <c r="AF84" s="41">
        <v>10020104</v>
      </c>
      <c r="AG84" s="43" t="s">
        <v>278</v>
      </c>
      <c r="AI84" s="110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07"/>
      <c r="B85" s="107"/>
      <c r="C85" s="107"/>
      <c r="D85" s="107"/>
      <c r="E85" s="107"/>
      <c r="F85" s="107"/>
      <c r="G85" s="107"/>
      <c r="H85" s="107"/>
      <c r="T85" s="41">
        <v>10024008</v>
      </c>
      <c r="U85" s="42" t="s">
        <v>311</v>
      </c>
      <c r="Z85" s="41">
        <v>10020105</v>
      </c>
      <c r="AA85" s="43" t="s">
        <v>282</v>
      </c>
      <c r="AC85" s="110" t="s">
        <v>230</v>
      </c>
      <c r="AF85" s="41">
        <v>10020105</v>
      </c>
      <c r="AG85" s="43" t="s">
        <v>282</v>
      </c>
      <c r="AI85" s="110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07"/>
      <c r="B86" s="107"/>
      <c r="C86" s="107"/>
      <c r="D86" s="107"/>
      <c r="E86" s="107"/>
      <c r="F86" s="107"/>
      <c r="G86" s="107"/>
      <c r="H86" s="107"/>
      <c r="T86" s="41">
        <v>10024009</v>
      </c>
      <c r="U86" s="42" t="s">
        <v>313</v>
      </c>
      <c r="Z86" s="41">
        <v>10020106</v>
      </c>
      <c r="AA86" s="43" t="s">
        <v>285</v>
      </c>
      <c r="AC86" s="110" t="s">
        <v>314</v>
      </c>
      <c r="AF86" s="41">
        <v>10020106</v>
      </c>
      <c r="AG86" s="43" t="s">
        <v>285</v>
      </c>
      <c r="AI86" s="110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07"/>
      <c r="B87" s="107"/>
      <c r="C87" s="107"/>
      <c r="D87" s="107"/>
      <c r="E87" s="107"/>
      <c r="F87" s="107"/>
      <c r="G87" s="107"/>
      <c r="H87" s="107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10">
        <v>3</v>
      </c>
      <c r="AF87" s="41">
        <v>10020107</v>
      </c>
      <c r="AG87" s="43" t="s">
        <v>288</v>
      </c>
      <c r="AI87" s="110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07"/>
      <c r="B88" s="107"/>
      <c r="C88" s="107"/>
      <c r="D88" s="107"/>
      <c r="E88" s="107"/>
      <c r="F88" s="107"/>
      <c r="G88" s="107"/>
      <c r="H88" s="107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10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07"/>
      <c r="B89" s="107"/>
      <c r="C89" s="107"/>
      <c r="D89" s="107"/>
      <c r="E89" s="107"/>
      <c r="F89" s="107"/>
      <c r="G89" s="107"/>
      <c r="H89" s="107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10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07"/>
      <c r="B90" s="107"/>
      <c r="C90" s="107"/>
      <c r="D90" s="107"/>
      <c r="E90" s="107"/>
      <c r="F90" s="107"/>
      <c r="G90" s="107"/>
      <c r="H90" s="107"/>
      <c r="S90" s="41">
        <v>10020204</v>
      </c>
      <c r="T90" s="41">
        <v>10025004</v>
      </c>
      <c r="U90" s="43" t="s">
        <v>324</v>
      </c>
      <c r="Z90" s="41">
        <v>10020110</v>
      </c>
      <c r="AA90" s="113" t="s">
        <v>325</v>
      </c>
      <c r="AC90" s="110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07"/>
      <c r="B91" s="107"/>
      <c r="C91" s="107"/>
      <c r="D91" s="107"/>
      <c r="E91" s="107"/>
      <c r="F91" s="107"/>
      <c r="G91" s="107"/>
      <c r="H91" s="107"/>
      <c r="S91" s="41">
        <v>10020205</v>
      </c>
      <c r="T91" s="41">
        <v>10025005</v>
      </c>
      <c r="U91" s="43" t="s">
        <v>327</v>
      </c>
      <c r="AF91" s="114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07"/>
      <c r="B92" s="107"/>
      <c r="C92" s="107"/>
      <c r="D92" s="107"/>
      <c r="E92" s="107"/>
      <c r="F92" s="107"/>
      <c r="G92" s="107"/>
      <c r="H92" s="107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10" t="s">
        <v>230</v>
      </c>
      <c r="AF92" s="41">
        <v>10020151</v>
      </c>
      <c r="AG92" s="43" t="s">
        <v>296</v>
      </c>
      <c r="AI92" s="110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07"/>
      <c r="B93" s="107"/>
      <c r="C93" s="107"/>
      <c r="D93" s="107"/>
      <c r="E93" s="107"/>
      <c r="F93" s="107"/>
      <c r="G93" s="107"/>
      <c r="H93" s="107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10" t="s">
        <v>230</v>
      </c>
      <c r="AF93" s="41">
        <v>10020152</v>
      </c>
      <c r="AG93" s="43" t="s">
        <v>299</v>
      </c>
      <c r="AI93" s="110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07"/>
      <c r="B94" s="107"/>
      <c r="C94" s="107"/>
      <c r="D94" s="107"/>
      <c r="E94" s="107"/>
      <c r="F94" s="107"/>
      <c r="G94" s="107"/>
      <c r="H94" s="107"/>
      <c r="T94" s="41">
        <v>10025008</v>
      </c>
      <c r="U94" s="42" t="s">
        <v>333</v>
      </c>
      <c r="Z94" s="41">
        <v>10020153</v>
      </c>
      <c r="AA94" s="43" t="s">
        <v>301</v>
      </c>
      <c r="AC94" s="110" t="s">
        <v>230</v>
      </c>
      <c r="AF94" s="41">
        <v>10020153</v>
      </c>
      <c r="AG94" s="43" t="s">
        <v>301</v>
      </c>
      <c r="AI94" s="110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07"/>
      <c r="B95" s="107"/>
      <c r="C95" s="107"/>
      <c r="D95" s="107"/>
      <c r="E95" s="107"/>
      <c r="F95" s="107"/>
      <c r="G95" s="107"/>
      <c r="H95" s="107"/>
      <c r="T95" s="41">
        <v>10025009</v>
      </c>
      <c r="U95" s="42" t="s">
        <v>335</v>
      </c>
      <c r="Z95" s="41">
        <v>10020154</v>
      </c>
      <c r="AA95" s="43" t="s">
        <v>303</v>
      </c>
      <c r="AC95" s="110" t="s">
        <v>230</v>
      </c>
      <c r="AF95" s="41">
        <v>10020154</v>
      </c>
      <c r="AG95" s="43" t="s">
        <v>303</v>
      </c>
      <c r="AI95" s="110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07"/>
      <c r="B96" s="107"/>
      <c r="C96" s="107"/>
      <c r="D96" s="107"/>
      <c r="E96" s="107"/>
      <c r="F96" s="107"/>
      <c r="G96" s="107"/>
      <c r="H96" s="107"/>
      <c r="Z96" s="41">
        <v>10020155</v>
      </c>
      <c r="AA96" s="43" t="s">
        <v>305</v>
      </c>
      <c r="AC96" s="110" t="s">
        <v>230</v>
      </c>
      <c r="AF96" s="41">
        <v>10020155</v>
      </c>
      <c r="AG96" s="43" t="s">
        <v>305</v>
      </c>
      <c r="AI96" s="110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07"/>
      <c r="B97" s="107"/>
      <c r="C97" s="107"/>
      <c r="D97" s="107"/>
      <c r="E97" s="107"/>
      <c r="F97" s="107"/>
      <c r="G97" s="107"/>
      <c r="H97" s="107"/>
      <c r="Z97" s="41">
        <v>10020156</v>
      </c>
      <c r="AA97" s="43" t="s">
        <v>307</v>
      </c>
      <c r="AC97" s="110" t="s">
        <v>230</v>
      </c>
      <c r="AF97" s="41">
        <v>10020156</v>
      </c>
      <c r="AG97" s="43" t="s">
        <v>307</v>
      </c>
      <c r="AI97" s="110" t="s">
        <v>230</v>
      </c>
      <c r="AL97" s="11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07"/>
      <c r="B98" s="107"/>
      <c r="C98" s="107"/>
      <c r="D98" s="107"/>
      <c r="E98" s="107"/>
      <c r="F98" s="107"/>
      <c r="G98" s="107"/>
      <c r="H98" s="107"/>
      <c r="Z98" s="41">
        <v>10020157</v>
      </c>
      <c r="AA98" s="43" t="s">
        <v>309</v>
      </c>
      <c r="AC98" s="110" t="s">
        <v>314</v>
      </c>
      <c r="AF98" s="41">
        <v>10020157</v>
      </c>
      <c r="AG98" s="43" t="s">
        <v>309</v>
      </c>
      <c r="AI98" s="110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07"/>
      <c r="B99" s="107"/>
      <c r="C99" s="107"/>
      <c r="D99" s="107"/>
      <c r="E99" s="107"/>
      <c r="F99" s="107"/>
      <c r="G99" s="107"/>
      <c r="H99" s="107"/>
      <c r="Z99" s="41">
        <v>10020158</v>
      </c>
      <c r="AA99" s="43" t="s">
        <v>339</v>
      </c>
      <c r="AC99" s="110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07"/>
      <c r="B100" s="107"/>
      <c r="C100" s="107"/>
      <c r="D100" s="107"/>
      <c r="E100" s="107"/>
      <c r="F100" s="107"/>
      <c r="G100" s="107"/>
      <c r="H100" s="107"/>
      <c r="Z100" s="41">
        <v>10020159</v>
      </c>
      <c r="AA100" s="115" t="s">
        <v>341</v>
      </c>
      <c r="AC100" s="110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07"/>
      <c r="B101" s="107"/>
      <c r="C101" s="107"/>
      <c r="D101" s="107"/>
      <c r="E101" s="107"/>
      <c r="F101" s="107"/>
      <c r="G101" s="107"/>
      <c r="H101" s="107"/>
      <c r="Z101" s="41">
        <v>10020160</v>
      </c>
      <c r="AA101" s="115" t="s">
        <v>343</v>
      </c>
      <c r="AC101" s="110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07"/>
      <c r="B102" s="107"/>
      <c r="C102" s="107"/>
      <c r="D102" s="107"/>
      <c r="E102" s="107"/>
      <c r="F102" s="107"/>
      <c r="G102" s="107"/>
      <c r="H102" s="107"/>
      <c r="Z102" s="41">
        <v>10020161</v>
      </c>
      <c r="AA102" s="116" t="s">
        <v>345</v>
      </c>
      <c r="AC102" s="110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07"/>
      <c r="B103" s="107"/>
      <c r="C103" s="107"/>
      <c r="D103" s="107"/>
      <c r="E103" s="107"/>
      <c r="F103" s="107"/>
      <c r="G103" s="107"/>
      <c r="H103" s="107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07"/>
      <c r="B104" s="107"/>
      <c r="C104" s="107"/>
      <c r="D104" s="107"/>
      <c r="E104" s="107"/>
      <c r="F104" s="107"/>
      <c r="G104" s="107"/>
      <c r="H104" s="107"/>
      <c r="AF104" s="114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07"/>
      <c r="B105" s="107"/>
      <c r="C105" s="107"/>
      <c r="D105" s="107"/>
      <c r="E105" s="107"/>
      <c r="F105" s="107"/>
      <c r="G105" s="107"/>
      <c r="H105" s="107"/>
      <c r="Z105" s="41">
        <v>10020201</v>
      </c>
      <c r="AA105" s="43" t="s">
        <v>316</v>
      </c>
      <c r="AC105" s="110" t="s">
        <v>230</v>
      </c>
      <c r="AF105" s="41">
        <v>10020201</v>
      </c>
      <c r="AG105" s="43" t="s">
        <v>316</v>
      </c>
      <c r="AI105" s="110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07"/>
      <c r="B106" s="107"/>
      <c r="C106" s="107"/>
      <c r="D106" s="107"/>
      <c r="E106" s="107"/>
      <c r="F106" s="107"/>
      <c r="G106" s="107"/>
      <c r="H106" s="107"/>
      <c r="Z106" s="41">
        <v>10020202</v>
      </c>
      <c r="AA106" s="43" t="s">
        <v>318</v>
      </c>
      <c r="AC106" s="110" t="s">
        <v>230</v>
      </c>
      <c r="AF106" s="41">
        <v>10020202</v>
      </c>
      <c r="AG106" s="43" t="s">
        <v>318</v>
      </c>
      <c r="AI106" s="110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07"/>
      <c r="B107" s="107"/>
      <c r="C107" s="107"/>
      <c r="D107" s="107"/>
      <c r="E107" s="107"/>
      <c r="F107" s="107"/>
      <c r="G107" s="107"/>
      <c r="H107" s="107"/>
      <c r="Z107" s="41">
        <v>10020203</v>
      </c>
      <c r="AA107" s="43" t="s">
        <v>321</v>
      </c>
      <c r="AC107" s="110" t="s">
        <v>230</v>
      </c>
      <c r="AF107" s="41">
        <v>10020203</v>
      </c>
      <c r="AG107" s="43" t="s">
        <v>321</v>
      </c>
      <c r="AI107" s="110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07"/>
      <c r="B108" s="107"/>
      <c r="C108" s="107"/>
      <c r="D108" s="107"/>
      <c r="E108" s="107"/>
      <c r="F108" s="107"/>
      <c r="G108" s="107"/>
      <c r="H108" s="107"/>
      <c r="Z108" s="41">
        <v>10020204</v>
      </c>
      <c r="AA108" s="43" t="s">
        <v>324</v>
      </c>
      <c r="AC108" s="110" t="s">
        <v>230</v>
      </c>
      <c r="AF108" s="41">
        <v>10020204</v>
      </c>
      <c r="AG108" s="43" t="s">
        <v>324</v>
      </c>
      <c r="AI108" s="110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07"/>
      <c r="B109" s="107"/>
      <c r="C109" s="107"/>
      <c r="D109" s="107"/>
      <c r="E109" s="107"/>
      <c r="F109" s="107"/>
      <c r="G109" s="107"/>
      <c r="H109" s="107"/>
      <c r="Z109" s="41">
        <v>10020205</v>
      </c>
      <c r="AA109" s="43" t="s">
        <v>327</v>
      </c>
      <c r="AC109" s="110" t="s">
        <v>230</v>
      </c>
      <c r="AF109" s="41">
        <v>10020205</v>
      </c>
      <c r="AG109" s="43" t="s">
        <v>327</v>
      </c>
      <c r="AI109" s="110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07"/>
      <c r="B110" s="107"/>
      <c r="C110" s="107"/>
      <c r="D110" s="107"/>
      <c r="E110" s="107"/>
      <c r="F110" s="107"/>
      <c r="G110" s="107"/>
      <c r="H110" s="107"/>
      <c r="Z110" s="41">
        <v>10020206</v>
      </c>
      <c r="AA110" s="43" t="s">
        <v>329</v>
      </c>
      <c r="AC110" s="110" t="s">
        <v>230</v>
      </c>
      <c r="AF110" s="41">
        <v>10020206</v>
      </c>
      <c r="AG110" s="43" t="s">
        <v>329</v>
      </c>
      <c r="AI110" s="110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07"/>
      <c r="B111" s="107"/>
      <c r="C111" s="107"/>
      <c r="D111" s="107"/>
      <c r="E111" s="107"/>
      <c r="F111" s="107"/>
      <c r="G111" s="107"/>
      <c r="H111" s="107"/>
      <c r="Z111" s="41">
        <v>10020207</v>
      </c>
      <c r="AA111" s="43" t="s">
        <v>356</v>
      </c>
      <c r="AC111" s="110">
        <v>3</v>
      </c>
      <c r="AF111" s="41">
        <v>10020207</v>
      </c>
      <c r="AG111" s="43" t="s">
        <v>356</v>
      </c>
      <c r="AI111" s="110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07"/>
      <c r="B112" s="107"/>
      <c r="C112" s="107"/>
      <c r="D112" s="107"/>
      <c r="E112" s="107"/>
      <c r="F112" s="107"/>
      <c r="G112" s="107"/>
      <c r="H112" s="107"/>
      <c r="Z112" s="41">
        <v>10020208</v>
      </c>
      <c r="AA112" s="43" t="s">
        <v>331</v>
      </c>
      <c r="AC112" s="110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07"/>
      <c r="B113" s="107"/>
      <c r="C113" s="107"/>
      <c r="D113" s="107"/>
      <c r="E113" s="107"/>
      <c r="F113" s="107"/>
      <c r="G113" s="107"/>
      <c r="H113" s="107"/>
      <c r="Z113" s="41">
        <v>10020209</v>
      </c>
      <c r="AA113" s="113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07"/>
      <c r="B114" s="107"/>
      <c r="C114" s="107"/>
      <c r="D114" s="107"/>
      <c r="E114" s="107"/>
      <c r="F114" s="107"/>
      <c r="G114" s="107"/>
      <c r="H114" s="107"/>
      <c r="Z114" s="41">
        <v>10020210</v>
      </c>
      <c r="AA114" s="113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07"/>
      <c r="B115" s="107"/>
      <c r="C115" s="107"/>
      <c r="D115" s="107"/>
      <c r="E115" s="107"/>
      <c r="F115" s="107"/>
      <c r="G115" s="107"/>
      <c r="H115" s="107"/>
      <c r="Z115" s="41">
        <v>10020211</v>
      </c>
      <c r="AA115" s="113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07"/>
      <c r="B116" s="107"/>
      <c r="C116" s="107"/>
      <c r="D116" s="107"/>
      <c r="E116" s="107"/>
      <c r="F116" s="107"/>
      <c r="G116" s="107"/>
      <c r="H116" s="107"/>
      <c r="Z116" s="41">
        <v>10020212</v>
      </c>
      <c r="AA116" s="113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07"/>
      <c r="B117" s="107"/>
      <c r="C117" s="107"/>
      <c r="D117" s="107"/>
      <c r="E117" s="107"/>
      <c r="F117" s="107"/>
      <c r="G117" s="107"/>
      <c r="H117" s="107"/>
      <c r="Z117" s="41">
        <v>10020213</v>
      </c>
      <c r="AA117" s="117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07"/>
      <c r="B118" s="107"/>
      <c r="C118" s="107"/>
      <c r="D118" s="107"/>
      <c r="E118" s="107"/>
      <c r="F118" s="107"/>
      <c r="G118" s="107"/>
      <c r="H118" s="107"/>
      <c r="Z118" s="41">
        <v>10020214</v>
      </c>
      <c r="AA118" s="117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07"/>
      <c r="B119" s="107"/>
      <c r="C119" s="107"/>
      <c r="D119" s="107"/>
      <c r="E119" s="107"/>
      <c r="F119" s="107"/>
      <c r="G119" s="107"/>
      <c r="H119" s="107"/>
      <c r="Z119" s="41">
        <v>10020215</v>
      </c>
      <c r="AA119" s="113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07"/>
      <c r="B120" s="107"/>
      <c r="C120" s="107"/>
      <c r="D120" s="107"/>
      <c r="E120" s="107"/>
      <c r="F120" s="107"/>
      <c r="G120" s="107"/>
      <c r="H120" s="107"/>
      <c r="Z120" s="41">
        <v>10020216</v>
      </c>
      <c r="AA120" s="113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07"/>
      <c r="B121" s="107"/>
      <c r="C121" s="107"/>
      <c r="D121" s="107"/>
      <c r="E121" s="107"/>
      <c r="F121" s="107"/>
      <c r="G121" s="107"/>
      <c r="H121" s="107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07"/>
      <c r="B122" s="107"/>
      <c r="C122" s="107"/>
      <c r="D122" s="107"/>
      <c r="E122" s="107"/>
      <c r="F122" s="107"/>
      <c r="G122" s="107"/>
      <c r="H122" s="107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07"/>
      <c r="B123" s="107"/>
      <c r="C123" s="107"/>
      <c r="D123" s="107"/>
      <c r="E123" s="107"/>
      <c r="F123" s="107"/>
      <c r="G123" s="107"/>
      <c r="H123" s="107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07"/>
      <c r="B124" s="107"/>
      <c r="C124" s="107"/>
      <c r="D124" s="107"/>
      <c r="E124" s="107"/>
      <c r="F124" s="107"/>
      <c r="G124" s="107"/>
      <c r="H124" s="107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07"/>
      <c r="B125" s="107"/>
      <c r="C125" s="107"/>
      <c r="D125" s="107"/>
      <c r="E125" s="107"/>
      <c r="F125" s="107"/>
      <c r="G125" s="107"/>
      <c r="H125" s="107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07"/>
      <c r="B126" s="107"/>
      <c r="C126" s="107"/>
      <c r="D126" s="107"/>
      <c r="E126" s="107"/>
      <c r="F126" s="107"/>
      <c r="G126" s="107"/>
      <c r="H126" s="107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07"/>
      <c r="B127" s="107"/>
      <c r="C127" s="107"/>
      <c r="D127" s="107"/>
      <c r="E127" s="107"/>
      <c r="F127" s="107"/>
      <c r="G127" s="107"/>
      <c r="H127" s="107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07"/>
      <c r="B128" s="107"/>
      <c r="C128" s="107"/>
      <c r="D128" s="107"/>
      <c r="E128" s="107"/>
      <c r="F128" s="107"/>
      <c r="G128" s="107"/>
      <c r="H128" s="107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07"/>
      <c r="B129" s="107"/>
      <c r="C129" s="107"/>
      <c r="D129" s="107"/>
      <c r="E129" s="107"/>
      <c r="F129" s="107"/>
      <c r="G129" s="107"/>
      <c r="H129" s="107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07"/>
      <c r="B130" s="107"/>
      <c r="C130" s="107"/>
      <c r="D130" s="107"/>
      <c r="E130" s="107"/>
      <c r="F130" s="107"/>
      <c r="G130" s="107"/>
      <c r="H130" s="107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07"/>
      <c r="B131" s="107"/>
      <c r="C131" s="107"/>
      <c r="D131" s="107"/>
      <c r="E131" s="107"/>
      <c r="F131" s="107"/>
      <c r="G131" s="107"/>
      <c r="H131" s="107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07"/>
      <c r="B132" s="107"/>
      <c r="C132" s="107"/>
      <c r="D132" s="107"/>
      <c r="E132" s="107"/>
      <c r="F132" s="107"/>
      <c r="G132" s="107"/>
      <c r="H132" s="107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07"/>
      <c r="B133" s="107"/>
      <c r="C133" s="107"/>
      <c r="D133" s="107"/>
      <c r="E133" s="107"/>
      <c r="F133" s="107"/>
      <c r="G133" s="107"/>
      <c r="H133" s="107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07"/>
      <c r="B134" s="107"/>
      <c r="C134" s="107"/>
      <c r="D134" s="107"/>
      <c r="E134" s="107"/>
      <c r="F134" s="107"/>
      <c r="G134" s="107"/>
      <c r="H134" s="107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07"/>
      <c r="B135" s="107"/>
      <c r="C135" s="107"/>
      <c r="D135" s="107"/>
      <c r="E135" s="107"/>
      <c r="F135" s="107"/>
      <c r="G135" s="107"/>
      <c r="H135" s="107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07"/>
      <c r="B136" s="107"/>
      <c r="C136" s="107"/>
      <c r="D136" s="107"/>
      <c r="E136" s="107"/>
      <c r="F136" s="107"/>
      <c r="G136" s="107"/>
      <c r="H136" s="107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07"/>
      <c r="B137" s="107"/>
      <c r="C137" s="107"/>
      <c r="D137" s="107"/>
      <c r="E137" s="107"/>
      <c r="F137" s="107"/>
      <c r="G137" s="107"/>
      <c r="H137" s="107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07"/>
      <c r="B138" s="107"/>
      <c r="C138" s="107"/>
      <c r="D138" s="107"/>
      <c r="E138" s="107"/>
      <c r="F138" s="107"/>
      <c r="G138" s="107"/>
      <c r="H138" s="107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07"/>
      <c r="B139" s="107"/>
      <c r="C139" s="107"/>
      <c r="D139" s="107"/>
      <c r="E139" s="107"/>
      <c r="F139" s="107"/>
      <c r="G139" s="107"/>
      <c r="H139" s="107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07"/>
      <c r="B140" s="107"/>
      <c r="C140" s="107"/>
      <c r="D140" s="107"/>
      <c r="E140" s="107"/>
      <c r="F140" s="107"/>
      <c r="G140" s="107"/>
      <c r="H140" s="107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07"/>
      <c r="B141" s="107"/>
      <c r="C141" s="107"/>
      <c r="D141" s="107"/>
      <c r="E141" s="107"/>
      <c r="F141" s="107"/>
      <c r="G141" s="107"/>
      <c r="H141" s="107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07"/>
      <c r="B142" s="107"/>
      <c r="C142" s="107"/>
      <c r="D142" s="107"/>
      <c r="E142" s="107"/>
      <c r="F142" s="107"/>
      <c r="G142" s="107"/>
      <c r="H142" s="107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07"/>
      <c r="B143" s="107"/>
      <c r="C143" s="107"/>
      <c r="D143" s="107"/>
      <c r="E143" s="107"/>
      <c r="F143" s="107"/>
      <c r="G143" s="107"/>
      <c r="H143" s="107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07"/>
      <c r="B144" s="107"/>
      <c r="C144" s="107"/>
      <c r="D144" s="107"/>
      <c r="E144" s="107"/>
      <c r="F144" s="107"/>
      <c r="G144" s="107"/>
      <c r="H144" s="107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07"/>
      <c r="B145" s="107"/>
      <c r="C145" s="107"/>
      <c r="D145" s="107"/>
      <c r="E145" s="107"/>
      <c r="F145" s="107"/>
      <c r="G145" s="107"/>
      <c r="H145" s="107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07"/>
      <c r="B146" s="107"/>
      <c r="C146" s="107"/>
      <c r="D146" s="107"/>
      <c r="E146" s="107"/>
      <c r="F146" s="107"/>
      <c r="G146" s="107"/>
      <c r="H146" s="107"/>
      <c r="AL146" s="114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07"/>
      <c r="B147" s="107"/>
      <c r="C147" s="107"/>
      <c r="D147" s="107"/>
      <c r="E147" s="107"/>
      <c r="F147" s="107"/>
      <c r="G147" s="107"/>
      <c r="H147" s="107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07"/>
      <c r="B148" s="107"/>
      <c r="C148" s="107"/>
      <c r="D148" s="107"/>
      <c r="E148" s="107"/>
      <c r="F148" s="107"/>
      <c r="G148" s="107"/>
      <c r="H148" s="107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07"/>
      <c r="B149" s="107"/>
      <c r="C149" s="107"/>
      <c r="D149" s="107"/>
      <c r="E149" s="107"/>
      <c r="F149" s="107"/>
      <c r="G149" s="107"/>
      <c r="H149" s="107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07"/>
      <c r="B150" s="107"/>
      <c r="C150" s="107"/>
      <c r="D150" s="107"/>
      <c r="E150" s="107"/>
      <c r="F150" s="107"/>
      <c r="G150" s="107"/>
      <c r="H150" s="107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07"/>
      <c r="B151" s="107"/>
      <c r="C151" s="107"/>
      <c r="D151" s="107"/>
      <c r="E151" s="107"/>
      <c r="F151" s="107"/>
      <c r="G151" s="107"/>
      <c r="H151" s="107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07"/>
      <c r="B152" s="107"/>
      <c r="C152" s="107"/>
      <c r="D152" s="107"/>
      <c r="E152" s="107"/>
      <c r="F152" s="107"/>
      <c r="G152" s="107"/>
      <c r="H152" s="107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07"/>
      <c r="B153" s="107"/>
      <c r="C153" s="107"/>
      <c r="D153" s="107"/>
      <c r="E153" s="107"/>
      <c r="F153" s="107"/>
      <c r="G153" s="107"/>
      <c r="H153" s="107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07"/>
      <c r="B154" s="107"/>
      <c r="C154" s="107"/>
      <c r="D154" s="107"/>
      <c r="E154" s="107"/>
      <c r="F154" s="107"/>
      <c r="G154" s="107"/>
      <c r="H154" s="107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07"/>
      <c r="B155" s="107"/>
      <c r="C155" s="107"/>
      <c r="D155" s="107"/>
      <c r="E155" s="107"/>
      <c r="F155" s="107"/>
      <c r="G155" s="107"/>
      <c r="H155" s="107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07"/>
      <c r="B156" s="107"/>
      <c r="C156" s="107"/>
      <c r="D156" s="107"/>
      <c r="E156" s="107"/>
      <c r="F156" s="107"/>
      <c r="G156" s="107"/>
      <c r="H156" s="107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07"/>
      <c r="B157" s="107"/>
      <c r="C157" s="107"/>
      <c r="D157" s="107"/>
      <c r="E157" s="107"/>
      <c r="F157" s="107"/>
      <c r="G157" s="107"/>
      <c r="H157" s="107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07"/>
      <c r="B158" s="107"/>
      <c r="C158" s="107"/>
      <c r="D158" s="107"/>
      <c r="E158" s="107"/>
      <c r="F158" s="107"/>
      <c r="G158" s="107"/>
      <c r="H158" s="107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07"/>
      <c r="B159" s="107"/>
      <c r="C159" s="107"/>
      <c r="D159" s="107"/>
      <c r="E159" s="107"/>
      <c r="F159" s="107"/>
      <c r="G159" s="107"/>
      <c r="H159" s="107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07"/>
      <c r="B160" s="107"/>
      <c r="C160" s="107"/>
      <c r="D160" s="107"/>
      <c r="E160" s="107"/>
      <c r="F160" s="107"/>
      <c r="G160" s="107"/>
      <c r="H160" s="107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07"/>
      <c r="B161" s="107"/>
      <c r="C161" s="107"/>
      <c r="D161" s="107"/>
      <c r="E161" s="107"/>
      <c r="F161" s="107"/>
      <c r="G161" s="107"/>
      <c r="H161" s="107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07"/>
      <c r="B162" s="107"/>
      <c r="C162" s="107"/>
      <c r="D162" s="107"/>
      <c r="E162" s="107"/>
      <c r="F162" s="107"/>
      <c r="G162" s="107"/>
      <c r="H162" s="107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07"/>
      <c r="B163" s="107"/>
      <c r="C163" s="107"/>
      <c r="D163" s="107"/>
      <c r="E163" s="107"/>
      <c r="F163" s="107"/>
      <c r="G163" s="107"/>
      <c r="H163" s="107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07"/>
      <c r="B164" s="107"/>
      <c r="C164" s="107"/>
      <c r="D164" s="107"/>
      <c r="E164" s="107"/>
      <c r="F164" s="107"/>
      <c r="G164" s="107"/>
      <c r="H164" s="107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07"/>
      <c r="B165" s="107"/>
      <c r="C165" s="107"/>
      <c r="D165" s="107"/>
      <c r="E165" s="107"/>
      <c r="F165" s="107"/>
      <c r="G165" s="107"/>
      <c r="H165" s="107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07"/>
      <c r="B166" s="107"/>
      <c r="C166" s="107"/>
      <c r="D166" s="107"/>
      <c r="E166" s="107"/>
      <c r="F166" s="107"/>
      <c r="G166" s="107"/>
      <c r="H166" s="107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07"/>
      <c r="B167" s="107"/>
      <c r="C167" s="107"/>
      <c r="D167" s="107"/>
      <c r="E167" s="107"/>
      <c r="F167" s="107"/>
      <c r="G167" s="107"/>
      <c r="H167" s="107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07"/>
      <c r="B168" s="107"/>
      <c r="C168" s="107"/>
      <c r="D168" s="107"/>
      <c r="E168" s="107"/>
      <c r="F168" s="107"/>
      <c r="G168" s="107"/>
      <c r="H168" s="107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07"/>
      <c r="B169" s="107"/>
      <c r="C169" s="107"/>
      <c r="D169" s="107"/>
      <c r="E169" s="107"/>
      <c r="F169" s="107"/>
      <c r="G169" s="107"/>
      <c r="H169" s="107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07"/>
      <c r="B170" s="107"/>
      <c r="C170" s="107"/>
      <c r="D170" s="107"/>
      <c r="E170" s="107"/>
      <c r="F170" s="107"/>
      <c r="G170" s="107"/>
      <c r="H170" s="107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07"/>
      <c r="B171" s="107"/>
      <c r="C171" s="107"/>
      <c r="D171" s="107"/>
      <c r="E171" s="107"/>
      <c r="F171" s="107"/>
      <c r="G171" s="107"/>
      <c r="H171" s="107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07"/>
      <c r="B172" s="107"/>
      <c r="C172" s="107"/>
      <c r="D172" s="107"/>
      <c r="E172" s="107"/>
      <c r="F172" s="107"/>
      <c r="G172" s="107"/>
      <c r="H172" s="107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07"/>
      <c r="B173" s="107"/>
      <c r="C173" s="107"/>
      <c r="D173" s="107"/>
      <c r="E173" s="107"/>
      <c r="F173" s="107"/>
      <c r="G173" s="107"/>
      <c r="H173" s="107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07"/>
      <c r="B174" s="107"/>
      <c r="C174" s="107"/>
      <c r="D174" s="107"/>
      <c r="E174" s="107"/>
      <c r="F174" s="107"/>
      <c r="G174" s="107"/>
      <c r="H174" s="107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07"/>
      <c r="B175" s="107"/>
      <c r="C175" s="107"/>
      <c r="D175" s="107"/>
      <c r="E175" s="107"/>
      <c r="F175" s="107"/>
      <c r="G175" s="107"/>
      <c r="H175" s="107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07"/>
      <c r="B176" s="107"/>
      <c r="C176" s="107"/>
      <c r="D176" s="107"/>
      <c r="E176" s="107"/>
      <c r="F176" s="107"/>
      <c r="G176" s="107"/>
      <c r="H176" s="107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07"/>
      <c r="B177" s="107"/>
      <c r="C177" s="107"/>
      <c r="D177" s="107"/>
      <c r="E177" s="107"/>
      <c r="F177" s="107"/>
      <c r="G177" s="107"/>
      <c r="H177" s="107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07"/>
      <c r="B178" s="107"/>
      <c r="C178" s="107"/>
      <c r="D178" s="107"/>
      <c r="E178" s="107"/>
      <c r="F178" s="107"/>
      <c r="G178" s="107"/>
      <c r="H178" s="107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07"/>
      <c r="B179" s="107"/>
      <c r="C179" s="107"/>
      <c r="D179" s="107"/>
      <c r="E179" s="107"/>
      <c r="F179" s="107"/>
      <c r="G179" s="107"/>
      <c r="H179" s="107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07"/>
      <c r="B180" s="107"/>
      <c r="C180" s="107"/>
      <c r="D180" s="107"/>
      <c r="E180" s="107"/>
      <c r="F180" s="107"/>
      <c r="G180" s="107"/>
      <c r="H180" s="107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01"/>
      <c r="B181" s="101"/>
      <c r="C181" s="101"/>
      <c r="D181" s="101"/>
      <c r="E181" s="101"/>
      <c r="F181" s="101"/>
      <c r="G181" s="101"/>
      <c r="H181" s="101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01"/>
      <c r="B182" s="101"/>
      <c r="C182" s="101"/>
      <c r="D182" s="101"/>
      <c r="E182" s="101"/>
      <c r="F182" s="101"/>
      <c r="G182" s="101"/>
      <c r="H182" s="101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01"/>
      <c r="B183" s="101"/>
      <c r="C183" s="101"/>
      <c r="D183" s="101"/>
      <c r="E183" s="101"/>
      <c r="F183" s="101"/>
      <c r="G183" s="101"/>
      <c r="H183" s="101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01"/>
      <c r="B184" s="101"/>
      <c r="C184" s="101"/>
      <c r="D184" s="101"/>
      <c r="E184" s="101"/>
      <c r="F184" s="101"/>
      <c r="G184" s="101"/>
      <c r="H184" s="101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01"/>
      <c r="B185" s="101"/>
      <c r="C185" s="101"/>
      <c r="D185" s="101"/>
      <c r="E185" s="101"/>
      <c r="F185" s="101"/>
      <c r="G185" s="101"/>
      <c r="H185" s="101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01"/>
      <c r="B186" s="101"/>
      <c r="C186" s="101"/>
      <c r="D186" s="101"/>
      <c r="E186" s="101"/>
      <c r="F186" s="101"/>
      <c r="G186" s="101"/>
      <c r="H186" s="101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01"/>
      <c r="B187" s="101"/>
      <c r="C187" s="101"/>
      <c r="D187" s="101"/>
      <c r="E187" s="101"/>
      <c r="F187" s="101"/>
      <c r="G187" s="101"/>
      <c r="H187" s="101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01"/>
      <c r="B188" s="101"/>
      <c r="C188" s="101"/>
      <c r="D188" s="101"/>
      <c r="E188" s="101"/>
      <c r="F188" s="101"/>
      <c r="G188" s="101"/>
      <c r="H188" s="101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01"/>
      <c r="B189" s="101"/>
      <c r="C189" s="101"/>
      <c r="D189" s="101"/>
      <c r="E189" s="101"/>
      <c r="F189" s="101"/>
      <c r="G189" s="101"/>
      <c r="H189" s="101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01"/>
      <c r="B190" s="101"/>
      <c r="C190" s="101"/>
      <c r="D190" s="101"/>
      <c r="E190" s="101"/>
      <c r="F190" s="101"/>
      <c r="G190" s="101"/>
      <c r="H190" s="101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01"/>
      <c r="B191" s="101"/>
      <c r="C191" s="101"/>
      <c r="D191" s="101"/>
      <c r="E191" s="101"/>
      <c r="F191" s="101"/>
      <c r="G191" s="101"/>
      <c r="H191" s="101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01"/>
      <c r="B192" s="101"/>
      <c r="C192" s="101"/>
      <c r="D192" s="101"/>
      <c r="E192" s="101"/>
      <c r="F192" s="101"/>
      <c r="G192" s="101"/>
      <c r="H192" s="101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01"/>
      <c r="B193" s="101"/>
      <c r="C193" s="101"/>
      <c r="D193" s="101"/>
      <c r="E193" s="101"/>
      <c r="F193" s="101"/>
      <c r="G193" s="101"/>
      <c r="H193" s="101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01"/>
      <c r="B194" s="101"/>
      <c r="C194" s="101"/>
      <c r="D194" s="101"/>
      <c r="E194" s="101"/>
      <c r="F194" s="101"/>
      <c r="G194" s="101"/>
      <c r="H194" s="101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01"/>
      <c r="B195" s="101"/>
      <c r="C195" s="101"/>
      <c r="D195" s="101"/>
      <c r="E195" s="101"/>
      <c r="F195" s="101"/>
      <c r="G195" s="101"/>
      <c r="H195" s="101"/>
      <c r="AL195" s="11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01"/>
      <c r="B196" s="101"/>
      <c r="C196" s="101"/>
      <c r="D196" s="101"/>
      <c r="E196" s="101"/>
      <c r="F196" s="101"/>
      <c r="G196" s="101"/>
      <c r="H196" s="101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01"/>
      <c r="B197" s="101"/>
      <c r="C197" s="101"/>
      <c r="D197" s="101"/>
      <c r="E197" s="101"/>
      <c r="F197" s="101"/>
      <c r="G197" s="101"/>
      <c r="H197" s="101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01"/>
      <c r="B198" s="101"/>
      <c r="C198" s="101"/>
      <c r="D198" s="101"/>
      <c r="E198" s="101"/>
      <c r="F198" s="101"/>
      <c r="G198" s="101"/>
      <c r="H198" s="101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01"/>
      <c r="B199" s="101"/>
      <c r="C199" s="101"/>
      <c r="D199" s="101"/>
      <c r="E199" s="101"/>
      <c r="F199" s="101"/>
      <c r="G199" s="101"/>
      <c r="H199" s="101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01"/>
      <c r="B200" s="101"/>
      <c r="C200" s="101"/>
      <c r="D200" s="101"/>
      <c r="E200" s="101"/>
      <c r="F200" s="101"/>
      <c r="G200" s="101"/>
      <c r="H200" s="101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01"/>
      <c r="B201" s="101"/>
      <c r="C201" s="101"/>
      <c r="D201" s="101"/>
      <c r="E201" s="101"/>
      <c r="F201" s="101"/>
      <c r="G201" s="101"/>
      <c r="H201" s="101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01"/>
      <c r="B202" s="101"/>
      <c r="C202" s="101"/>
      <c r="D202" s="101"/>
      <c r="E202" s="101"/>
      <c r="F202" s="101"/>
      <c r="G202" s="101"/>
      <c r="H202" s="101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01"/>
      <c r="B203" s="101"/>
      <c r="C203" s="101"/>
      <c r="D203" s="101"/>
      <c r="E203" s="101"/>
      <c r="F203" s="101"/>
      <c r="G203" s="101"/>
      <c r="H203" s="101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01"/>
      <c r="B204" s="101"/>
      <c r="C204" s="101"/>
      <c r="D204" s="101"/>
      <c r="E204" s="101"/>
      <c r="F204" s="101"/>
      <c r="G204" s="101"/>
      <c r="H204" s="101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01"/>
      <c r="B205" s="101"/>
      <c r="C205" s="101"/>
      <c r="D205" s="101"/>
      <c r="E205" s="101"/>
      <c r="F205" s="101"/>
      <c r="G205" s="101"/>
      <c r="H205" s="101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01"/>
      <c r="B206" s="101"/>
      <c r="C206" s="101"/>
      <c r="D206" s="101"/>
      <c r="E206" s="101"/>
      <c r="F206" s="101"/>
      <c r="G206" s="101"/>
      <c r="H206" s="101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01"/>
      <c r="B207" s="101"/>
      <c r="C207" s="101"/>
      <c r="D207" s="101"/>
      <c r="E207" s="101"/>
      <c r="F207" s="101"/>
      <c r="G207" s="101"/>
      <c r="H207" s="101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01"/>
      <c r="B208" s="101"/>
      <c r="C208" s="101"/>
      <c r="D208" s="101"/>
      <c r="E208" s="101"/>
      <c r="F208" s="101"/>
      <c r="G208" s="101"/>
      <c r="H208" s="101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01"/>
      <c r="B209" s="101"/>
      <c r="C209" s="101"/>
      <c r="D209" s="101"/>
      <c r="E209" s="101"/>
      <c r="F209" s="101"/>
      <c r="G209" s="101"/>
      <c r="H209" s="101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01"/>
      <c r="B210" s="101"/>
      <c r="C210" s="101"/>
      <c r="D210" s="101"/>
      <c r="E210" s="101"/>
      <c r="F210" s="101"/>
      <c r="G210" s="101"/>
      <c r="H210" s="101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01"/>
      <c r="B211" s="101"/>
      <c r="C211" s="101"/>
      <c r="D211" s="101"/>
      <c r="E211" s="101"/>
      <c r="F211" s="101"/>
      <c r="G211" s="101"/>
      <c r="H211" s="101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01"/>
      <c r="B212" s="101"/>
      <c r="C212" s="101"/>
      <c r="D212" s="101"/>
      <c r="E212" s="101"/>
      <c r="F212" s="101"/>
      <c r="G212" s="101"/>
      <c r="H212" s="101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01"/>
      <c r="B213" s="101"/>
      <c r="C213" s="101"/>
      <c r="D213" s="101"/>
      <c r="E213" s="101"/>
      <c r="F213" s="101"/>
      <c r="G213" s="101"/>
      <c r="H213" s="101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01"/>
      <c r="B214" s="101"/>
      <c r="C214" s="101"/>
      <c r="D214" s="101"/>
      <c r="E214" s="101"/>
      <c r="F214" s="101"/>
      <c r="G214" s="101"/>
      <c r="H214" s="101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01"/>
      <c r="B215" s="101"/>
      <c r="C215" s="101"/>
      <c r="D215" s="101"/>
      <c r="E215" s="101"/>
      <c r="F215" s="101"/>
      <c r="G215" s="101"/>
      <c r="H215" s="101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01"/>
      <c r="B216" s="101"/>
      <c r="C216" s="101"/>
      <c r="D216" s="101"/>
      <c r="E216" s="101"/>
      <c r="F216" s="101"/>
      <c r="G216" s="101"/>
      <c r="H216" s="101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14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6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6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6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6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6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6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6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6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6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6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6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6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6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6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6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6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6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6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6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6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6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6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7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7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7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7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7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7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7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7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7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7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7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7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7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7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7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7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7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7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7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7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7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7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7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7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7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7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7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7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7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7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7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7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7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7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7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7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7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7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7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7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7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7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7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7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7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7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7" t="s">
        <v>613</v>
      </c>
      <c r="J70" s="43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7" t="s">
        <v>613</v>
      </c>
      <c r="J71" s="43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7" t="s">
        <v>613</v>
      </c>
      <c r="J72" s="43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7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7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7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7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6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6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6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6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6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6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6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6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6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6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6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6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6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6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6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6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6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6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6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6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6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6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6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6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6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6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6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6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6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6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96">
        <v>14020013</v>
      </c>
      <c r="F114" s="97" t="s">
        <v>660</v>
      </c>
      <c r="H114" s="2">
        <v>0.025</v>
      </c>
      <c r="J114" s="2">
        <v>1</v>
      </c>
      <c r="K114" s="21">
        <v>10000131</v>
      </c>
      <c r="L114" s="22" t="s">
        <v>661</v>
      </c>
      <c r="M114" s="2">
        <v>0.3</v>
      </c>
      <c r="N114" s="2">
        <v>1</v>
      </c>
      <c r="O114" s="2">
        <v>5</v>
      </c>
      <c r="R114" s="2">
        <v>2</v>
      </c>
      <c r="S114" s="21">
        <v>10000131</v>
      </c>
      <c r="T114" s="22" t="s">
        <v>661</v>
      </c>
      <c r="U114" s="2">
        <v>0.25</v>
      </c>
      <c r="V114" s="2">
        <v>5</v>
      </c>
      <c r="W114" s="2">
        <v>10</v>
      </c>
      <c r="Z114" s="2">
        <v>3</v>
      </c>
      <c r="AA114" s="21">
        <v>10000131</v>
      </c>
      <c r="AB114" s="22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96">
        <v>14030013</v>
      </c>
      <c r="F115" s="97" t="s">
        <v>663</v>
      </c>
      <c r="H115" s="2">
        <v>0.025</v>
      </c>
      <c r="K115" s="21">
        <v>10000132</v>
      </c>
      <c r="L115" s="22" t="s">
        <v>114</v>
      </c>
      <c r="M115" s="2">
        <v>0.1</v>
      </c>
      <c r="N115" s="2">
        <v>1</v>
      </c>
      <c r="O115" s="2">
        <v>3</v>
      </c>
      <c r="S115" s="21">
        <v>10000132</v>
      </c>
      <c r="T115" s="22" t="s">
        <v>114</v>
      </c>
      <c r="U115" s="2">
        <v>0.09</v>
      </c>
      <c r="V115" s="2">
        <v>2</v>
      </c>
      <c r="W115" s="2">
        <v>6</v>
      </c>
      <c r="AA115" s="21">
        <v>10000132</v>
      </c>
      <c r="AB115" s="22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96">
        <v>14080004</v>
      </c>
      <c r="F116" s="97" t="s">
        <v>664</v>
      </c>
      <c r="H116" s="2">
        <v>0.025</v>
      </c>
      <c r="K116" s="21">
        <v>10010091</v>
      </c>
      <c r="L116" s="24" t="s">
        <v>665</v>
      </c>
      <c r="M116" s="2">
        <v>0.075</v>
      </c>
      <c r="N116" s="2">
        <v>1</v>
      </c>
      <c r="O116" s="2">
        <v>1</v>
      </c>
      <c r="S116" s="21">
        <v>10010091</v>
      </c>
      <c r="T116" s="24" t="s">
        <v>665</v>
      </c>
      <c r="U116" s="2">
        <v>0.05</v>
      </c>
      <c r="V116" s="2">
        <v>1</v>
      </c>
      <c r="W116" s="2">
        <v>1</v>
      </c>
      <c r="AA116" s="21">
        <v>10010092</v>
      </c>
      <c r="AB116" s="24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96">
        <v>14090004</v>
      </c>
      <c r="F117" s="97" t="s">
        <v>667</v>
      </c>
      <c r="H117" s="2">
        <v>0.025</v>
      </c>
      <c r="K117" s="21">
        <v>10010092</v>
      </c>
      <c r="L117" s="24" t="s">
        <v>666</v>
      </c>
      <c r="M117" s="2">
        <v>0.025</v>
      </c>
      <c r="N117" s="2">
        <v>1</v>
      </c>
      <c r="O117" s="2">
        <v>1</v>
      </c>
      <c r="S117" s="21">
        <v>10010092</v>
      </c>
      <c r="T117" s="24" t="s">
        <v>666</v>
      </c>
      <c r="U117" s="2">
        <v>0.05</v>
      </c>
      <c r="V117" s="2">
        <v>1</v>
      </c>
      <c r="W117" s="2">
        <v>1</v>
      </c>
      <c r="AA117" s="21">
        <v>10010093</v>
      </c>
      <c r="AB117" s="24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25">
        <v>10010098</v>
      </c>
      <c r="L118" s="26" t="s">
        <v>669</v>
      </c>
      <c r="M118" s="2">
        <v>0.3</v>
      </c>
      <c r="N118" s="2">
        <v>1</v>
      </c>
      <c r="O118" s="2">
        <v>3</v>
      </c>
      <c r="S118" s="21">
        <v>10010093</v>
      </c>
      <c r="T118" s="24" t="s">
        <v>668</v>
      </c>
      <c r="U118" s="2">
        <v>0.01</v>
      </c>
      <c r="V118" s="2">
        <v>1</v>
      </c>
      <c r="W118" s="2">
        <v>1</v>
      </c>
      <c r="AA118" s="25">
        <v>10010098</v>
      </c>
      <c r="AB118" s="26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21">
        <v>10031001</v>
      </c>
      <c r="L119" s="24" t="s">
        <v>670</v>
      </c>
      <c r="M119" s="2">
        <v>0.04</v>
      </c>
      <c r="N119" s="2">
        <v>1</v>
      </c>
      <c r="O119" s="2">
        <v>1</v>
      </c>
      <c r="S119" s="25">
        <v>10010098</v>
      </c>
      <c r="T119" s="26" t="s">
        <v>669</v>
      </c>
      <c r="U119" s="2">
        <v>0.2</v>
      </c>
      <c r="V119" s="2">
        <v>1</v>
      </c>
      <c r="W119" s="2">
        <v>5</v>
      </c>
      <c r="Z119"/>
      <c r="AA119" s="25">
        <v>10010099</v>
      </c>
      <c r="AB119" s="26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96">
        <v>15205007</v>
      </c>
      <c r="F120" s="97" t="s">
        <v>672</v>
      </c>
      <c r="H120" s="2">
        <v>0.025</v>
      </c>
      <c r="K120" s="21">
        <v>10031002</v>
      </c>
      <c r="L120" s="24" t="s">
        <v>673</v>
      </c>
      <c r="M120" s="2">
        <v>0.04</v>
      </c>
      <c r="N120" s="2">
        <v>1</v>
      </c>
      <c r="O120" s="2">
        <v>1</v>
      </c>
      <c r="S120" s="25">
        <v>10010099</v>
      </c>
      <c r="T120" s="26" t="s">
        <v>671</v>
      </c>
      <c r="U120" s="2">
        <v>0.05</v>
      </c>
      <c r="V120" s="2">
        <v>1</v>
      </c>
      <c r="W120" s="2">
        <v>5</v>
      </c>
      <c r="Z120"/>
      <c r="AA120" s="21">
        <v>10010086</v>
      </c>
      <c r="AB120" s="24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96">
        <v>15207003</v>
      </c>
      <c r="F121" s="97" t="s">
        <v>675</v>
      </c>
      <c r="H121" s="2">
        <v>0.025</v>
      </c>
      <c r="K121" s="21">
        <v>10031003</v>
      </c>
      <c r="L121" s="24" t="s">
        <v>676</v>
      </c>
      <c r="M121" s="2">
        <v>0.04</v>
      </c>
      <c r="N121" s="2">
        <v>1</v>
      </c>
      <c r="O121" s="2">
        <v>1</v>
      </c>
      <c r="S121" s="21">
        <v>10010086</v>
      </c>
      <c r="T121" s="24" t="s">
        <v>674</v>
      </c>
      <c r="U121" s="2">
        <v>0.1</v>
      </c>
      <c r="V121" s="2">
        <v>1</v>
      </c>
      <c r="W121" s="2">
        <v>5</v>
      </c>
      <c r="Z121"/>
      <c r="AA121" s="21">
        <v>10031004</v>
      </c>
      <c r="AB121" s="24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96">
        <v>15208003</v>
      </c>
      <c r="F122" s="97" t="s">
        <v>678</v>
      </c>
      <c r="H122" s="2">
        <v>0.025</v>
      </c>
      <c r="K122" s="21">
        <v>10031004</v>
      </c>
      <c r="L122" s="24" t="s">
        <v>677</v>
      </c>
      <c r="M122" s="2">
        <v>0.04</v>
      </c>
      <c r="N122" s="2">
        <v>1</v>
      </c>
      <c r="O122" s="2">
        <v>1</v>
      </c>
      <c r="S122" s="21">
        <v>10031001</v>
      </c>
      <c r="T122" s="24" t="s">
        <v>670</v>
      </c>
      <c r="U122" s="2">
        <v>0.02</v>
      </c>
      <c r="V122" s="2">
        <v>1</v>
      </c>
      <c r="W122" s="2">
        <v>1</v>
      </c>
      <c r="AA122" s="21">
        <v>10031005</v>
      </c>
      <c r="AB122" s="24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21">
        <v>10031005</v>
      </c>
      <c r="L123" s="24" t="s">
        <v>679</v>
      </c>
      <c r="M123" s="2">
        <v>0.04</v>
      </c>
      <c r="N123" s="2">
        <v>1</v>
      </c>
      <c r="O123" s="2">
        <v>1</v>
      </c>
      <c r="S123" s="21">
        <v>10031002</v>
      </c>
      <c r="T123" s="24" t="s">
        <v>673</v>
      </c>
      <c r="U123" s="2">
        <v>0.03</v>
      </c>
      <c r="V123" s="2">
        <v>1</v>
      </c>
      <c r="W123" s="2">
        <v>1</v>
      </c>
      <c r="AA123" s="21">
        <v>10031006</v>
      </c>
      <c r="AB123" s="24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21">
        <v>10031003</v>
      </c>
      <c r="T124" s="24" t="s">
        <v>676</v>
      </c>
      <c r="U124" s="2">
        <v>0.03</v>
      </c>
      <c r="V124" s="2">
        <v>1</v>
      </c>
      <c r="W124" s="2">
        <v>1</v>
      </c>
      <c r="AA124" s="21">
        <v>10031007</v>
      </c>
      <c r="AB124" s="24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96">
        <v>15302007</v>
      </c>
      <c r="F125" s="97" t="s">
        <v>682</v>
      </c>
      <c r="H125" s="2">
        <v>0.025</v>
      </c>
      <c r="S125" s="21">
        <v>10031004</v>
      </c>
      <c r="T125" s="24" t="s">
        <v>677</v>
      </c>
      <c r="U125" s="2">
        <v>0.03</v>
      </c>
      <c r="V125" s="2">
        <v>1</v>
      </c>
      <c r="W125" s="2">
        <v>1</v>
      </c>
      <c r="AA125" s="21">
        <v>10031008</v>
      </c>
      <c r="AB125" s="24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96">
        <v>15308003</v>
      </c>
      <c r="F126" s="97" t="s">
        <v>684</v>
      </c>
      <c r="H126" s="2">
        <v>0.025</v>
      </c>
      <c r="S126" s="21">
        <v>10031005</v>
      </c>
      <c r="T126" s="24" t="s">
        <v>679</v>
      </c>
      <c r="U126" s="2">
        <v>0.03</v>
      </c>
      <c r="V126" s="2">
        <v>1</v>
      </c>
      <c r="W126" s="2">
        <v>1</v>
      </c>
      <c r="AA126" s="21">
        <v>10031009</v>
      </c>
      <c r="AB126" s="24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96">
        <v>15308004</v>
      </c>
      <c r="F127" s="97" t="s">
        <v>686</v>
      </c>
      <c r="H127" s="2">
        <v>0.025</v>
      </c>
      <c r="S127" s="21">
        <v>10031006</v>
      </c>
      <c r="T127" s="24" t="s">
        <v>680</v>
      </c>
      <c r="U127" s="2">
        <v>0.015</v>
      </c>
      <c r="V127" s="2">
        <v>1</v>
      </c>
      <c r="W127" s="2">
        <v>1</v>
      </c>
      <c r="AA127" s="21">
        <v>10031010</v>
      </c>
      <c r="AB127" s="24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96">
        <v>15309003</v>
      </c>
      <c r="F128" s="97" t="s">
        <v>688</v>
      </c>
      <c r="H128" s="2">
        <v>0.025</v>
      </c>
      <c r="S128" s="21">
        <v>10031007</v>
      </c>
      <c r="T128" s="24" t="s">
        <v>681</v>
      </c>
      <c r="U128" s="2">
        <v>0.015</v>
      </c>
      <c r="V128" s="2">
        <v>1</v>
      </c>
      <c r="W128" s="2">
        <v>1</v>
      </c>
      <c r="AA128" s="21">
        <v>10031011</v>
      </c>
      <c r="AB128" s="24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21">
        <v>10031008</v>
      </c>
      <c r="T129" s="24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21">
        <v>10031009</v>
      </c>
      <c r="T130" s="24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96">
        <v>15401007</v>
      </c>
      <c r="F131" s="97" t="s">
        <v>690</v>
      </c>
      <c r="H131" s="2">
        <v>0.025</v>
      </c>
    </row>
    <row r="132" s="2" customFormat="1" ht="20.1" customHeight="1" spans="5:8">
      <c r="E132" s="96">
        <v>15407003</v>
      </c>
      <c r="F132" s="97" t="s">
        <v>691</v>
      </c>
      <c r="H132" s="2">
        <v>0.025</v>
      </c>
    </row>
    <row r="133" s="2" customFormat="1" ht="20.1" customHeight="1" spans="5:8">
      <c r="E133" s="96">
        <v>15408003</v>
      </c>
      <c r="F133" s="97" t="s">
        <v>692</v>
      </c>
      <c r="H133" s="2">
        <v>0.025</v>
      </c>
    </row>
    <row r="134" ht="20.1" customHeight="1"/>
    <row r="135" ht="20.1" customHeight="1"/>
    <row r="136" ht="20.1" customHeight="1" spans="5:8">
      <c r="E136" s="96">
        <v>15503007</v>
      </c>
      <c r="F136" s="97" t="s">
        <v>693</v>
      </c>
      <c r="H136" s="2">
        <v>0.025</v>
      </c>
    </row>
    <row r="137" ht="20.1" customHeight="1" spans="5:8">
      <c r="E137" s="96">
        <v>15507003</v>
      </c>
      <c r="F137" s="97" t="s">
        <v>694</v>
      </c>
      <c r="H137" s="2">
        <v>0.025</v>
      </c>
    </row>
    <row r="138" ht="20.1" customHeight="1" spans="5:8">
      <c r="E138" s="96">
        <v>15508003</v>
      </c>
      <c r="F138" s="97" t="s">
        <v>695</v>
      </c>
      <c r="H138" s="2">
        <v>0.025</v>
      </c>
    </row>
    <row r="139" ht="20.1" customHeight="1" spans="5:8">
      <c r="E139" s="96">
        <v>15509003</v>
      </c>
      <c r="F139" s="97" t="s">
        <v>696</v>
      </c>
      <c r="H139" s="2">
        <v>0.025</v>
      </c>
    </row>
    <row r="140" ht="20.1" customHeight="1"/>
    <row r="141" ht="20.1" customHeight="1"/>
    <row r="142" ht="20.1" customHeight="1" spans="11:12">
      <c r="K142" s="21">
        <v>10031001</v>
      </c>
      <c r="L142" s="24" t="s">
        <v>670</v>
      </c>
    </row>
    <row r="143" ht="20.1" customHeight="1" spans="11:12">
      <c r="K143" s="21">
        <v>10031002</v>
      </c>
      <c r="L143" s="24" t="s">
        <v>673</v>
      </c>
    </row>
    <row r="144" ht="20.1" customHeight="1" spans="11:12">
      <c r="K144" s="21">
        <v>10031003</v>
      </c>
      <c r="L144" s="24" t="s">
        <v>676</v>
      </c>
    </row>
    <row r="145" ht="20.1" customHeight="1" spans="11:12">
      <c r="K145" s="21">
        <v>10031004</v>
      </c>
      <c r="L145" s="24" t="s">
        <v>677</v>
      </c>
    </row>
    <row r="146" ht="20.1" customHeight="1" spans="11:12">
      <c r="K146" s="21">
        <v>10031005</v>
      </c>
      <c r="L146" s="24" t="s">
        <v>679</v>
      </c>
    </row>
    <row r="147" ht="20.1" customHeight="1" spans="11:12">
      <c r="K147" s="21">
        <v>10031006</v>
      </c>
      <c r="L147" s="24" t="s">
        <v>680</v>
      </c>
    </row>
    <row r="148" ht="20.1" customHeight="1" spans="11:12">
      <c r="K148" s="21">
        <v>10031007</v>
      </c>
      <c r="L148" s="24" t="s">
        <v>681</v>
      </c>
    </row>
    <row r="149" ht="20.1" customHeight="1" spans="11:12">
      <c r="K149" s="21">
        <v>10031008</v>
      </c>
      <c r="L149" s="24" t="s">
        <v>683</v>
      </c>
    </row>
    <row r="150" ht="20.1" customHeight="1" spans="11:12">
      <c r="K150" s="21">
        <v>10031009</v>
      </c>
      <c r="L150" s="24" t="s">
        <v>685</v>
      </c>
    </row>
    <row r="151" ht="20.1" customHeight="1" spans="11:12">
      <c r="K151" s="21">
        <v>10031010</v>
      </c>
      <c r="L151" s="24" t="s">
        <v>687</v>
      </c>
    </row>
    <row r="152" ht="20.1" customHeight="1" spans="11:12">
      <c r="K152" s="21">
        <v>10031011</v>
      </c>
      <c r="L152" s="24" t="s">
        <v>689</v>
      </c>
    </row>
    <row r="153" ht="20.1" customHeight="1" spans="11:12">
      <c r="K153" s="21">
        <v>10031012</v>
      </c>
      <c r="L153" s="24" t="s">
        <v>697</v>
      </c>
    </row>
    <row r="154" ht="20.1" customHeight="1" spans="11:12">
      <c r="K154" s="21">
        <v>10031013</v>
      </c>
      <c r="L154" s="24" t="s">
        <v>698</v>
      </c>
    </row>
    <row r="155" ht="20.1" customHeight="1" spans="11:12">
      <c r="K155" s="21">
        <v>10031014</v>
      </c>
      <c r="L155" s="24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="3" customFormat="1" ht="20.1" customHeight="1" spans="1:5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="4" customFormat="1" ht="20.1" customHeight="1" spans="1:52">
      <c r="A2" s="10">
        <v>1</v>
      </c>
      <c r="B2" s="87" t="s">
        <v>449</v>
      </c>
      <c r="C2" s="88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="4" customFormat="1" ht="20.1" customHeight="1" spans="1:52">
      <c r="A3" s="10">
        <v>2</v>
      </c>
      <c r="B3" s="87" t="s">
        <v>748</v>
      </c>
      <c r="C3" s="88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="4" customFormat="1" ht="20.1" customHeight="1" spans="1:52">
      <c r="A4" s="10">
        <v>3</v>
      </c>
      <c r="B4" s="87" t="s">
        <v>749</v>
      </c>
      <c r="C4" s="88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="4" customFormat="1" ht="20.1" customHeight="1" spans="1:52">
      <c r="A5" s="10">
        <v>4</v>
      </c>
      <c r="B5" s="87" t="s">
        <v>455</v>
      </c>
      <c r="C5" s="88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="4" customFormat="1" ht="20.1" customHeight="1" spans="1:52">
      <c r="A6" s="10">
        <v>5</v>
      </c>
      <c r="B6" s="87" t="s">
        <v>791</v>
      </c>
      <c r="C6" s="88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4" customFormat="1" ht="20.1" customHeight="1" spans="1:52">
      <c r="A7" s="10">
        <v>6</v>
      </c>
      <c r="B7" s="87" t="s">
        <v>792</v>
      </c>
      <c r="C7" s="88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4" customFormat="1" ht="20.1" customHeight="1" spans="1:52">
      <c r="A8" s="10">
        <v>7</v>
      </c>
      <c r="B8" s="87" t="s">
        <v>461</v>
      </c>
      <c r="C8" s="88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4" customFormat="1" ht="20.1" customHeight="1" spans="1:52">
      <c r="A9" s="10">
        <v>8</v>
      </c>
      <c r="B9" s="87" t="s">
        <v>793</v>
      </c>
      <c r="C9" s="88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4" customFormat="1" ht="20.1" customHeight="1" spans="1:52">
      <c r="A10" s="10">
        <v>9</v>
      </c>
      <c r="B10" s="87"/>
      <c r="C10" s="88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4" customFormat="1" ht="20.1" customHeight="1" spans="1:52">
      <c r="A11" s="10">
        <v>10</v>
      </c>
      <c r="B11" s="87"/>
      <c r="C11" s="88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4" customFormat="1" ht="20.1" customHeight="1" spans="1:52">
      <c r="A12" s="10">
        <v>11</v>
      </c>
      <c r="B12" s="87"/>
      <c r="C12" s="88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4" customFormat="1" ht="20.1" customHeight="1" spans="1:52">
      <c r="A13" s="10">
        <v>12</v>
      </c>
      <c r="B13" s="87"/>
      <c r="C13" s="88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4" customFormat="1" ht="20.1" customHeight="1" spans="1:52">
      <c r="A14" s="10">
        <v>13</v>
      </c>
      <c r="B14" s="87"/>
      <c r="C14" s="88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4" customFormat="1" ht="20.1" customHeight="1" spans="1:52">
      <c r="A15" s="10">
        <v>14</v>
      </c>
      <c r="B15" s="87"/>
      <c r="C15" s="88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4" customFormat="1" ht="20.1" customHeight="1" spans="1:52">
      <c r="A16" s="10">
        <v>15</v>
      </c>
      <c r="B16" s="87"/>
      <c r="C16" s="88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4" customFormat="1" ht="20.1" customHeight="1" spans="1:52">
      <c r="A17" s="10">
        <v>16</v>
      </c>
      <c r="B17" s="87"/>
      <c r="C17" s="88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4" customFormat="1" ht="20.1" customHeight="1" spans="1:52">
      <c r="A18" s="10">
        <v>17</v>
      </c>
      <c r="B18" s="87"/>
      <c r="C18" s="88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4" customFormat="1" ht="20.1" customHeight="1" spans="1:52">
      <c r="A19" s="2">
        <v>18</v>
      </c>
      <c r="B19" s="87"/>
      <c r="C19" s="88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1"/>
      <c r="O19" s="22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4" customFormat="1" ht="20.1" customHeight="1" spans="1:52">
      <c r="A20" s="2">
        <v>19</v>
      </c>
      <c r="B20" s="87"/>
      <c r="C20" s="88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1"/>
      <c r="O20" s="22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4" customFormat="1" ht="20.1" customHeight="1" spans="1:52">
      <c r="A21" s="2">
        <v>20</v>
      </c>
      <c r="B21" s="87"/>
      <c r="C21" s="88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1"/>
      <c r="O21" s="22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4" customFormat="1" ht="20.1" customHeight="1" spans="1:52">
      <c r="A22" s="2">
        <v>21</v>
      </c>
      <c r="B22" s="87"/>
      <c r="C22" s="88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1"/>
      <c r="O22" s="22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4" customFormat="1" ht="20.1" customHeight="1" spans="1:52">
      <c r="A23" s="2">
        <v>22</v>
      </c>
      <c r="B23" s="24"/>
      <c r="C23" s="88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1"/>
      <c r="O23" s="22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4" customFormat="1" ht="20.1" customHeight="1" spans="1:52">
      <c r="A24" s="2">
        <v>23</v>
      </c>
      <c r="B24" s="24"/>
      <c r="C24" s="88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1"/>
      <c r="O24" s="22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4" customFormat="1" ht="20.1" customHeight="1" spans="1:52">
      <c r="A25" s="2">
        <v>24</v>
      </c>
      <c r="B25" s="87"/>
      <c r="C25" s="88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1"/>
      <c r="O25" s="22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4" customFormat="1" ht="20.1" customHeight="1" spans="1:52">
      <c r="A26" s="2">
        <v>25</v>
      </c>
      <c r="B26" s="87"/>
      <c r="C26" s="88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1"/>
      <c r="O26" s="23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4" customFormat="1" ht="20.1" customHeight="1" spans="1:52">
      <c r="A27" s="2">
        <v>26</v>
      </c>
      <c r="B27" s="87"/>
      <c r="C27" s="88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4" customFormat="1" ht="20.1" customHeight="1" spans="1:5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4" customFormat="1" ht="20.1" customHeight="1" spans="1:5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4" customFormat="1" ht="20.1" customHeight="1" spans="1:5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4" customFormat="1" ht="20.1" customHeight="1" spans="1:5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4" customFormat="1" ht="20.1" customHeight="1" spans="1:5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4" customFormat="1" ht="20.1" customHeight="1" spans="1:52">
      <c r="A33" s="2">
        <v>32</v>
      </c>
      <c r="B33" s="10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4" customFormat="1" ht="20.1" customHeight="1" spans="1:52">
      <c r="A34" s="2">
        <v>33</v>
      </c>
      <c r="B34" s="10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4" customFormat="1" ht="20.1" customHeight="1" spans="1:52">
      <c r="A35" s="2">
        <v>34</v>
      </c>
      <c r="B35" s="10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4" customFormat="1" ht="20.1" customHeight="1" spans="1:52">
      <c r="A36" s="2">
        <v>35</v>
      </c>
      <c r="B36" s="10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4" customFormat="1" ht="20.1" customHeight="1" spans="1:52">
      <c r="A37" s="2">
        <v>36</v>
      </c>
      <c r="B37" s="10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4" customFormat="1" ht="20.1" customHeight="1" spans="1:52">
      <c r="A38" s="2">
        <v>37</v>
      </c>
      <c r="B38" s="10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4" customFormat="1" ht="20.1" customHeight="1" spans="1:52">
      <c r="A39" s="2">
        <v>38</v>
      </c>
      <c r="B39" s="10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4" customFormat="1" ht="20.1" customHeight="1" spans="1:52">
      <c r="A40" s="2">
        <v>39</v>
      </c>
      <c r="B40" s="10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4" customFormat="1" ht="20.1" customHeight="1" spans="1:52">
      <c r="A41" s="2">
        <v>40</v>
      </c>
      <c r="B41" s="10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4" customFormat="1" ht="20.1" customHeight="1" spans="1:52">
      <c r="A42" s="2">
        <v>41</v>
      </c>
      <c r="B42" s="10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4" customFormat="1" ht="20.1" customHeight="1" spans="1:52">
      <c r="A43" s="2">
        <v>42</v>
      </c>
      <c r="B43" s="10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4" customFormat="1" ht="20.1" customHeight="1" spans="1:52">
      <c r="A44" s="2">
        <v>43</v>
      </c>
      <c r="B44" s="10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4" customFormat="1" ht="20.1" customHeight="1" spans="1:52">
      <c r="A45" s="2">
        <v>44</v>
      </c>
      <c r="B45" s="10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4" customFormat="1" ht="20.1" customHeight="1" spans="1:52">
      <c r="A46" s="2">
        <v>45</v>
      </c>
      <c r="B46" s="10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4" customFormat="1" ht="20.1" customHeight="1" spans="1:52">
      <c r="A47" s="2">
        <v>46</v>
      </c>
      <c r="B47" s="10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4" customFormat="1" ht="20.1" customHeight="1" spans="1:52">
      <c r="A48" s="2">
        <v>47</v>
      </c>
      <c r="B48" s="10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4" customFormat="1" ht="20.1" customHeight="1" spans="1:52">
      <c r="A49" s="2">
        <v>48</v>
      </c>
      <c r="B49" s="10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4" customFormat="1" ht="20.1" customHeight="1" spans="1:52">
      <c r="A50" s="2">
        <v>49</v>
      </c>
      <c r="B50" s="10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4" customFormat="1" ht="20.1" customHeight="1" spans="1:52">
      <c r="A51" s="2">
        <v>50</v>
      </c>
      <c r="B51" s="10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4" customFormat="1" ht="20.1" customHeight="1" spans="1:52">
      <c r="A52" s="2">
        <v>51</v>
      </c>
      <c r="B52" s="10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4" customFormat="1" ht="20.1" customHeight="1" spans="1:52">
      <c r="A53" s="2">
        <v>52</v>
      </c>
      <c r="B53" s="10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4" customFormat="1" ht="20.1" customHeight="1" spans="1:52">
      <c r="A54" s="2">
        <v>53</v>
      </c>
      <c r="B54" s="10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4" customFormat="1" ht="20.1" customHeight="1" spans="1:52">
      <c r="A55" s="2">
        <v>54</v>
      </c>
      <c r="B55" s="10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4" customFormat="1" ht="20.1" customHeight="1" spans="1:52">
      <c r="A56" s="2">
        <v>55</v>
      </c>
      <c r="B56" s="10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4" customFormat="1" ht="20.1" customHeight="1" spans="1:5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4" customFormat="1" ht="20.1" customHeight="1" spans="1:5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4" customFormat="1" ht="20.1" customHeight="1" spans="1:5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4" customFormat="1" ht="20.1" customHeight="1" spans="1:5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4" customFormat="1" ht="20.1" customHeight="1" spans="1:5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4" customFormat="1" ht="20.1" customHeight="1" spans="1:5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4" customFormat="1" ht="20.1" customHeight="1" spans="1:5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4" customFormat="1" ht="20.1" customHeight="1" spans="1:5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4" customFormat="1" ht="20.1" customHeight="1" spans="1:5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4" customFormat="1" ht="20.1" customHeight="1" spans="1:5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4" customFormat="1" ht="20.1" customHeight="1" spans="1:5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4" customFormat="1" ht="20.1" customHeight="1" spans="1:5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4" customFormat="1" ht="20.1" customHeight="1" spans="1:5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4" customFormat="1" ht="20.1" customHeight="1" spans="1:5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4" customFormat="1" ht="20.1" customHeight="1" spans="1:5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4" customFormat="1" ht="20.1" customHeight="1" spans="1:5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4" customFormat="1" ht="20.1" customHeight="1" spans="1:5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4" customFormat="1" ht="20.1" customHeight="1" spans="1:5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4" customFormat="1" ht="20.1" customHeight="1" spans="1:5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4" customFormat="1" ht="20.1" customHeight="1" spans="1:5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4" customFormat="1" ht="20.1" customHeight="1" spans="1:5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4" customFormat="1" ht="20.1" customHeight="1" spans="1:5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4" customFormat="1" ht="20.1" customHeight="1" spans="1:5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4" customFormat="1" ht="20.1" customHeight="1" spans="1:5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4" customFormat="1" ht="20.1" customHeight="1" spans="1:5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4" customFormat="1" ht="20.1" customHeight="1" spans="1:5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4" customFormat="1" ht="20.1" customHeight="1" spans="1:5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4" customFormat="1" ht="20.1" customHeight="1" spans="1:5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4" customFormat="1" ht="20.1" customHeight="1" spans="1:5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4" customFormat="1" ht="20.1" customHeight="1" spans="1:5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4" customFormat="1" ht="20.1" customHeight="1" spans="1:5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4" customFormat="1" ht="20.1" customHeight="1" spans="1:5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4" customFormat="1" ht="20.1" customHeight="1" spans="1:5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4" customFormat="1" ht="20.1" customHeight="1" spans="1:5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4" customFormat="1" ht="20.1" customHeight="1" spans="1:5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4" customFormat="1" ht="20.1" customHeight="1" spans="1:5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4" customFormat="1" ht="20.1" customHeight="1" spans="1:5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4" customFormat="1" ht="20.1" customHeight="1" spans="1:5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4" customFormat="1" ht="20.1" customHeight="1" spans="1:52">
      <c r="A95" s="2">
        <v>94</v>
      </c>
      <c r="B95" s="2"/>
      <c r="C95" s="24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4" customFormat="1" ht="20.1" customHeight="1" spans="1:52">
      <c r="A96" s="2">
        <v>95</v>
      </c>
      <c r="B96" s="2"/>
      <c r="C96" s="24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4" customFormat="1" ht="20.1" customHeight="1" spans="1:52">
      <c r="A97" s="2">
        <v>96</v>
      </c>
      <c r="B97" s="2"/>
      <c r="C97" s="24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4" customFormat="1" ht="20.1" customHeight="1" spans="1:52">
      <c r="A98" s="2">
        <v>97</v>
      </c>
      <c r="B98" s="2"/>
      <c r="C98" s="24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4" customFormat="1" ht="20.1" customHeight="1" spans="1:5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4" customFormat="1" ht="20.1" customHeight="1" spans="1:5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4" customFormat="1" ht="20.1" customHeight="1" spans="1:5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4" customFormat="1" ht="20.1" customHeight="1" spans="1:5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4" customFormat="1" ht="20.1" customHeight="1" spans="1:5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4" customFormat="1" ht="20.1" customHeight="1" spans="1:5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4" customFormat="1" ht="20.1" customHeight="1" spans="1:5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4" customFormat="1" ht="20.1" customHeight="1" spans="1:5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4" customFormat="1" ht="20.1" customHeight="1" spans="1:5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4" customFormat="1" ht="20.1" customHeight="1" spans="1:5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4" customFormat="1" ht="20.1" customHeight="1" spans="1:5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4" customFormat="1" ht="20.1" customHeight="1" spans="1:5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4" customFormat="1" ht="20.1" customHeight="1" spans="1:5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4" customFormat="1" ht="20.1" customHeight="1" spans="1:5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4" customFormat="1" ht="20.1" customHeight="1" spans="1:5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4" customFormat="1" ht="20.1" customHeight="1" spans="1:5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4" customFormat="1" ht="20.1" customHeight="1" spans="1:5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4" customFormat="1" ht="20.1" customHeight="1" spans="1:5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4" customFormat="1" ht="20.1" customHeight="1" spans="1:5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4" customFormat="1" ht="20.1" customHeight="1" spans="1:5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4" customFormat="1" ht="20.1" customHeight="1" spans="1:5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4" customFormat="1" ht="20.1" customHeight="1" spans="1:5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10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10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10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10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10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10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10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>
      <c r="A257" s="85"/>
      <c r="E257" s="85"/>
      <c r="F257" s="85"/>
      <c r="G257" s="85"/>
      <c r="H257" s="85"/>
      <c r="I257" s="85"/>
      <c r="J257" s="85"/>
    </row>
    <row r="258" spans="1:10">
      <c r="A258" s="85"/>
      <c r="E258" s="85"/>
      <c r="F258" s="85"/>
      <c r="G258" s="85"/>
      <c r="H258" s="85"/>
      <c r="I258" s="85"/>
      <c r="J258" s="8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0"/>
  </cols>
  <sheetData>
    <row r="2" spans="2:27">
      <c r="B2" s="10">
        <v>1</v>
      </c>
      <c r="C2" s="10">
        <v>3</v>
      </c>
      <c r="D2" s="10" t="s">
        <v>795</v>
      </c>
      <c r="E2" s="10">
        <v>300</v>
      </c>
      <c r="F2" s="21">
        <v>10010083</v>
      </c>
      <c r="G2" s="27" t="s">
        <v>804</v>
      </c>
      <c r="H2" s="10">
        <v>10</v>
      </c>
      <c r="I2" s="21">
        <v>10010041</v>
      </c>
      <c r="J2" s="22" t="s">
        <v>805</v>
      </c>
      <c r="K2" s="10">
        <v>5</v>
      </c>
      <c r="L2" s="21">
        <v>10010046</v>
      </c>
      <c r="M2" s="22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0">
        <v>2</v>
      </c>
      <c r="C3" s="10">
        <v>3</v>
      </c>
      <c r="D3" s="10" t="s">
        <v>795</v>
      </c>
      <c r="E3" s="10">
        <v>400</v>
      </c>
      <c r="F3" s="21">
        <v>10010083</v>
      </c>
      <c r="G3" s="27" t="s">
        <v>804</v>
      </c>
      <c r="H3" s="10">
        <v>10</v>
      </c>
      <c r="I3" s="21">
        <v>10010041</v>
      </c>
      <c r="J3" s="22" t="s">
        <v>805</v>
      </c>
      <c r="K3" s="10">
        <v>5</v>
      </c>
      <c r="L3" s="21">
        <v>10000104</v>
      </c>
      <c r="M3" s="22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0">
        <v>3</v>
      </c>
      <c r="C4" s="10">
        <v>3</v>
      </c>
      <c r="D4" s="10" t="s">
        <v>795</v>
      </c>
      <c r="E4" s="10">
        <v>500</v>
      </c>
      <c r="F4" s="21">
        <v>10010083</v>
      </c>
      <c r="G4" s="27" t="s">
        <v>804</v>
      </c>
      <c r="H4" s="10">
        <v>10</v>
      </c>
      <c r="I4" s="21">
        <v>10010041</v>
      </c>
      <c r="J4" s="22" t="s">
        <v>805</v>
      </c>
      <c r="K4" s="10">
        <v>5</v>
      </c>
      <c r="L4" s="21">
        <v>10010093</v>
      </c>
      <c r="M4" s="24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0">
        <v>4</v>
      </c>
      <c r="C5" s="10">
        <v>3</v>
      </c>
      <c r="D5" s="10" t="s">
        <v>795</v>
      </c>
      <c r="E5" s="10">
        <v>500</v>
      </c>
      <c r="F5" s="21">
        <v>10010083</v>
      </c>
      <c r="G5" s="27" t="s">
        <v>804</v>
      </c>
      <c r="H5" s="10">
        <v>20</v>
      </c>
      <c r="I5" s="21">
        <v>10010043</v>
      </c>
      <c r="J5" s="23" t="s">
        <v>807</v>
      </c>
      <c r="K5" s="10">
        <v>5</v>
      </c>
      <c r="L5" s="21">
        <v>10000143</v>
      </c>
      <c r="M5" s="22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0">
        <v>5</v>
      </c>
      <c r="C6" s="10">
        <v>3</v>
      </c>
      <c r="D6" s="10" t="s">
        <v>795</v>
      </c>
      <c r="E6" s="10">
        <v>500</v>
      </c>
      <c r="F6" s="21">
        <v>10010083</v>
      </c>
      <c r="G6" s="27" t="s">
        <v>804</v>
      </c>
      <c r="H6" s="10">
        <v>20</v>
      </c>
      <c r="I6" s="21">
        <v>10010043</v>
      </c>
      <c r="J6" s="23" t="s">
        <v>807</v>
      </c>
      <c r="K6" s="10">
        <v>5</v>
      </c>
      <c r="L6" s="21">
        <v>10000143</v>
      </c>
      <c r="M6" s="22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0">
        <v>6</v>
      </c>
      <c r="C7" s="10">
        <v>3</v>
      </c>
      <c r="D7" s="10" t="s">
        <v>795</v>
      </c>
      <c r="E7" s="10">
        <v>500</v>
      </c>
      <c r="F7" s="21">
        <v>10010083</v>
      </c>
      <c r="G7" s="27" t="s">
        <v>804</v>
      </c>
      <c r="H7" s="10">
        <v>20</v>
      </c>
      <c r="I7" s="21">
        <v>10010043</v>
      </c>
      <c r="J7" s="23" t="s">
        <v>807</v>
      </c>
      <c r="K7" s="10">
        <v>5</v>
      </c>
      <c r="L7" s="21">
        <v>10000143</v>
      </c>
      <c r="M7" s="22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21">
        <v>10000132</v>
      </c>
      <c r="L14" s="2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1">
        <v>10010083</v>
      </c>
      <c r="T2" s="27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1">
        <v>10010083</v>
      </c>
      <c r="T3" s="27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1">
        <v>10010083</v>
      </c>
      <c r="T4" s="27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1">
        <v>10010083</v>
      </c>
      <c r="T5" s="27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1">
        <v>10010083</v>
      </c>
      <c r="T6" s="27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1">
        <v>10010083</v>
      </c>
      <c r="T7" s="27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21">
        <v>10010083</v>
      </c>
      <c r="T8" s="27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21">
        <v>10010083</v>
      </c>
      <c r="T9" s="27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21">
        <v>10010083</v>
      </c>
      <c r="T10" s="27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21">
        <v>10010083</v>
      </c>
      <c r="T11" s="27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21">
        <v>10010083</v>
      </c>
      <c r="T12" s="27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21">
        <v>10010083</v>
      </c>
      <c r="T13" s="27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21">
        <v>10010083</v>
      </c>
      <c r="T14" s="27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21">
        <v>10010083</v>
      </c>
      <c r="T15" s="27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21">
        <v>10010083</v>
      </c>
      <c r="T16" s="27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21">
        <v>10010083</v>
      </c>
      <c r="T17" s="27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21">
        <v>10010083</v>
      </c>
      <c r="T18" s="27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21">
        <v>10010083</v>
      </c>
      <c r="T19" s="27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="2" customFormat="1" ht="20.1" customHeight="1" spans="12:26">
      <c r="L20" s="21">
        <v>10010035</v>
      </c>
      <c r="M20" s="22" t="s">
        <v>818</v>
      </c>
      <c r="P20" s="2">
        <v>19</v>
      </c>
      <c r="Q20" s="2">
        <v>1</v>
      </c>
      <c r="R20" s="2">
        <v>100000</v>
      </c>
      <c r="S20" s="21">
        <v>10010083</v>
      </c>
      <c r="T20" s="27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21">
        <v>10010083</v>
      </c>
      <c r="T21" s="27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21">
        <v>10010083</v>
      </c>
      <c r="T22" s="27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21">
        <v>10010083</v>
      </c>
      <c r="T23" s="27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1">
        <v>10010083</v>
      </c>
      <c r="T24" s="27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21">
        <v>10010083</v>
      </c>
      <c r="T25" s="27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21">
        <v>10010083</v>
      </c>
      <c r="T26" s="27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1">
        <v>10010083</v>
      </c>
      <c r="T27" s="27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21">
        <v>10010083</v>
      </c>
      <c r="T28" s="27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21">
        <v>10010083</v>
      </c>
      <c r="T29" s="27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1">
        <v>10010083</v>
      </c>
      <c r="T30" s="27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21">
        <v>10010083</v>
      </c>
      <c r="T31" s="27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21">
        <v>10010083</v>
      </c>
      <c r="T32" s="27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1">
        <v>10010083</v>
      </c>
      <c r="T33" s="27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21">
        <v>10010083</v>
      </c>
      <c r="T34" s="27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21">
        <v>10010083</v>
      </c>
      <c r="T35" s="27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21">
        <v>10010083</v>
      </c>
      <c r="T36" s="27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21">
        <v>10010083</v>
      </c>
      <c r="T37" s="27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="2" customFormat="1" ht="20.1" customHeight="1" spans="2:26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1">
        <v>10010083</v>
      </c>
      <c r="T38" s="27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="2" customFormat="1" ht="20.1" customHeight="1" spans="2:26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1">
        <v>10010083</v>
      </c>
      <c r="T39" s="27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="2" customFormat="1" ht="20.1" customHeight="1" spans="2:26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1">
        <v>10010083</v>
      </c>
      <c r="T40" s="27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="2" customFormat="1" ht="20.1" customHeight="1" spans="2:26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1">
        <v>10010083</v>
      </c>
      <c r="T41" s="27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="2" customFormat="1" ht="20.1" customHeight="1" spans="2:26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1">
        <v>10010083</v>
      </c>
      <c r="T42" s="27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="2" customFormat="1" ht="20.1" customHeight="1" spans="2:26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1">
        <v>10010083</v>
      </c>
      <c r="T43" s="27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="2" customFormat="1" ht="20.1" customHeight="1" spans="2:26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1">
        <v>10010083</v>
      </c>
      <c r="T44" s="27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="2" customFormat="1" ht="20.1" customHeight="1" spans="2:26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1">
        <v>10010083</v>
      </c>
      <c r="T45" s="27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="2" customFormat="1" ht="20.1" customHeight="1" spans="2:26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1">
        <v>10010083</v>
      </c>
      <c r="T46" s="27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="2" customFormat="1" ht="20.1" customHeight="1" spans="2:26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1">
        <v>10010083</v>
      </c>
      <c r="T47" s="27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="2" customFormat="1" ht="20.1" customHeight="1" spans="2:26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1">
        <v>10010083</v>
      </c>
      <c r="T48" s="27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="2" customFormat="1" ht="20.1" customHeight="1" spans="2:26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1">
        <v>10010083</v>
      </c>
      <c r="T49" s="27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="2" customFormat="1" ht="20.1" customHeight="1" spans="2:26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1">
        <v>10010083</v>
      </c>
      <c r="T50" s="27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="2" customFormat="1" ht="20.1" customHeight="1" spans="2:26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1">
        <v>10010083</v>
      </c>
      <c r="T51" s="27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="2" customFormat="1" ht="20.1" customHeight="1" spans="2:26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1">
        <v>10010083</v>
      </c>
      <c r="T52" s="27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="2" customFormat="1" ht="20.1" customHeight="1" spans="2:26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1">
        <v>10010083</v>
      </c>
      <c r="T53" s="27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="2" customFormat="1" ht="20.1" customHeight="1" spans="2:26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1">
        <v>10010083</v>
      </c>
      <c r="T54" s="27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="2" customFormat="1" ht="20.1" customHeight="1" spans="2:26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1">
        <v>10010083</v>
      </c>
      <c r="T55" s="27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="2" customFormat="1" ht="20.1" customHeight="1" spans="2:26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1">
        <v>10010083</v>
      </c>
      <c r="T56" s="27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="2" customFormat="1" ht="20.1" customHeight="1" spans="2:26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1">
        <v>10010083</v>
      </c>
      <c r="T57" s="27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="2" customFormat="1" ht="20.1" customHeight="1" spans="2:26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1">
        <v>10010083</v>
      </c>
      <c r="T58" s="27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="2" customFormat="1" ht="20.1" customHeight="1" spans="2:26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1">
        <v>10010083</v>
      </c>
      <c r="T59" s="27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="2" customFormat="1" ht="20.1" customHeight="1" spans="2:26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1">
        <v>10010083</v>
      </c>
      <c r="T60" s="27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="2" customFormat="1" ht="20.1" customHeight="1" spans="2:26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1">
        <v>10010083</v>
      </c>
      <c r="T61" s="27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="2" customFormat="1" ht="20.1" customHeight="1" spans="2:7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Q15" sqref="Q15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0">
        <f>SUM(C2:C9)</f>
        <v>100</v>
      </c>
    </row>
    <row r="2" ht="20.1" customHeight="1" spans="2:18">
      <c r="B2" s="22" t="s">
        <v>831</v>
      </c>
      <c r="C2" s="10">
        <v>15</v>
      </c>
      <c r="D2">
        <f>C2/100/100</f>
        <v>0.0015</v>
      </c>
      <c r="H2" s="22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22" t="s">
        <v>834</v>
      </c>
      <c r="C3" s="10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2" t="s">
        <v>831</v>
      </c>
      <c r="S3" s="10">
        <v>0.2</v>
      </c>
    </row>
    <row r="4" ht="20.1" customHeight="1" spans="2:19">
      <c r="B4" s="22" t="s">
        <v>835</v>
      </c>
      <c r="C4" s="10">
        <v>10</v>
      </c>
      <c r="D4">
        <f t="shared" si="0"/>
        <v>0.001</v>
      </c>
      <c r="H4" s="2"/>
      <c r="I4" s="81">
        <v>10030011</v>
      </c>
      <c r="J4" s="22" t="s">
        <v>831</v>
      </c>
      <c r="K4" s="2">
        <v>1</v>
      </c>
      <c r="L4" s="2">
        <v>3</v>
      </c>
      <c r="M4" s="2"/>
      <c r="N4" s="2">
        <v>0.025</v>
      </c>
      <c r="Q4" s="81">
        <v>10030012</v>
      </c>
      <c r="R4" s="22" t="s">
        <v>834</v>
      </c>
      <c r="S4" s="10">
        <v>0.2</v>
      </c>
    </row>
    <row r="5" ht="20.1" customHeight="1" spans="2:19">
      <c r="B5" s="22" t="s">
        <v>836</v>
      </c>
      <c r="C5" s="10">
        <v>15</v>
      </c>
      <c r="D5">
        <f t="shared" si="0"/>
        <v>0.0015</v>
      </c>
      <c r="H5" s="2"/>
      <c r="I5" s="81">
        <v>10030012</v>
      </c>
      <c r="J5" s="22" t="s">
        <v>834</v>
      </c>
      <c r="K5" s="2">
        <v>1</v>
      </c>
      <c r="L5" s="2">
        <v>3</v>
      </c>
      <c r="M5" s="2"/>
      <c r="N5" s="2">
        <v>0.025</v>
      </c>
      <c r="Q5" s="81">
        <v>10030013</v>
      </c>
      <c r="R5" s="22" t="s">
        <v>835</v>
      </c>
      <c r="S5" s="10">
        <v>0.2</v>
      </c>
    </row>
    <row r="6" ht="20.1" customHeight="1" spans="2:19">
      <c r="B6" s="22" t="s">
        <v>837</v>
      </c>
      <c r="C6" s="10">
        <v>15</v>
      </c>
      <c r="D6">
        <f t="shared" si="0"/>
        <v>0.0015</v>
      </c>
      <c r="H6" s="2"/>
      <c r="I6" s="81">
        <v>10030013</v>
      </c>
      <c r="J6" s="22" t="s">
        <v>835</v>
      </c>
      <c r="K6" s="2">
        <v>1</v>
      </c>
      <c r="L6" s="2">
        <v>3</v>
      </c>
      <c r="M6" s="2"/>
      <c r="N6" s="2">
        <v>0.025</v>
      </c>
      <c r="Q6" s="81">
        <v>10030014</v>
      </c>
      <c r="R6" s="22" t="s">
        <v>836</v>
      </c>
      <c r="S6" s="10">
        <v>0.2</v>
      </c>
    </row>
    <row r="7" ht="20.1" customHeight="1" spans="2:19">
      <c r="B7" s="22" t="s">
        <v>838</v>
      </c>
      <c r="C7" s="10">
        <v>10</v>
      </c>
      <c r="D7">
        <f t="shared" si="0"/>
        <v>0.001</v>
      </c>
      <c r="H7" s="2"/>
      <c r="I7" s="81">
        <v>10030014</v>
      </c>
      <c r="J7" s="22" t="s">
        <v>836</v>
      </c>
      <c r="K7" s="2">
        <v>1</v>
      </c>
      <c r="L7" s="2">
        <v>3</v>
      </c>
      <c r="M7" s="2"/>
      <c r="N7" s="2">
        <v>0.025</v>
      </c>
      <c r="Q7" s="81">
        <v>10030015</v>
      </c>
      <c r="R7" s="22" t="s">
        <v>837</v>
      </c>
      <c r="S7" s="10">
        <v>0.2</v>
      </c>
    </row>
    <row r="8" ht="20.1" customHeight="1" spans="2:19">
      <c r="B8" s="22" t="s">
        <v>839</v>
      </c>
      <c r="C8" s="10">
        <v>10</v>
      </c>
      <c r="D8">
        <f t="shared" si="0"/>
        <v>0.001</v>
      </c>
      <c r="H8" s="2"/>
      <c r="I8" s="81">
        <v>10030015</v>
      </c>
      <c r="J8" s="22" t="s">
        <v>837</v>
      </c>
      <c r="K8" s="2">
        <v>1</v>
      </c>
      <c r="L8" s="2">
        <v>3</v>
      </c>
      <c r="M8" s="2"/>
      <c r="N8" s="2">
        <v>0.025</v>
      </c>
      <c r="Q8" s="81">
        <v>10030016</v>
      </c>
      <c r="R8" s="22" t="s">
        <v>838</v>
      </c>
      <c r="S8" s="10">
        <v>0.2</v>
      </c>
    </row>
    <row r="9" ht="20.1" customHeight="1" spans="2:19">
      <c r="B9" s="22" t="s">
        <v>840</v>
      </c>
      <c r="C9" s="10">
        <v>10</v>
      </c>
      <c r="D9">
        <f t="shared" si="0"/>
        <v>0.001</v>
      </c>
      <c r="H9" s="2"/>
      <c r="I9" s="81">
        <v>10030016</v>
      </c>
      <c r="J9" s="22" t="s">
        <v>838</v>
      </c>
      <c r="K9" s="2">
        <v>1</v>
      </c>
      <c r="L9" s="2">
        <v>3</v>
      </c>
      <c r="M9" s="2"/>
      <c r="N9" s="2">
        <v>0.025</v>
      </c>
      <c r="Q9" s="81">
        <v>10030017</v>
      </c>
      <c r="R9" s="22" t="s">
        <v>839</v>
      </c>
      <c r="S9" s="10">
        <v>0.2</v>
      </c>
    </row>
    <row r="10" ht="20.1" customHeight="1" spans="2:19">
      <c r="B10" s="22"/>
      <c r="H10" s="2"/>
      <c r="I10" s="81">
        <v>10030017</v>
      </c>
      <c r="J10" s="22" t="s">
        <v>839</v>
      </c>
      <c r="K10" s="2">
        <v>1</v>
      </c>
      <c r="L10" s="2">
        <v>3</v>
      </c>
      <c r="M10" s="2"/>
      <c r="N10" s="2">
        <v>0.025</v>
      </c>
      <c r="Q10" s="81">
        <v>10030018</v>
      </c>
      <c r="R10" s="22" t="s">
        <v>840</v>
      </c>
      <c r="S10" s="10">
        <v>0.2</v>
      </c>
    </row>
    <row r="11" ht="20.1" customHeight="1" spans="8:19">
      <c r="H11" s="2"/>
      <c r="I11" s="81">
        <v>10030018</v>
      </c>
      <c r="J11" s="22" t="s">
        <v>840</v>
      </c>
      <c r="K11" s="2">
        <v>1</v>
      </c>
      <c r="L11" s="2">
        <v>3</v>
      </c>
      <c r="M11" s="2"/>
      <c r="N11" s="2">
        <v>0.025</v>
      </c>
      <c r="Q11" s="81">
        <v>10030011</v>
      </c>
      <c r="R11" s="22" t="s">
        <v>831</v>
      </c>
      <c r="S11" s="10">
        <v>0.1</v>
      </c>
    </row>
    <row r="12" ht="20.1" customHeight="1" spans="2:14">
      <c r="B12" s="22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21">
        <v>10000132</v>
      </c>
      <c r="J13" s="22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22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21">
        <v>10000143</v>
      </c>
      <c r="J15" s="22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21">
        <v>10010046</v>
      </c>
      <c r="J16" s="22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21">
        <v>10010041</v>
      </c>
      <c r="J17" s="22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21">
        <v>10010042</v>
      </c>
      <c r="J18" s="23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81">
        <v>10030002</v>
      </c>
      <c r="J19" s="22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2023-03-25T12:35:06Z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