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5" activeTab="18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</sheets>
  <externalReferences>
    <externalReference r:id="rId20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<sst xmlns="http://schemas.openxmlformats.org/spreadsheetml/2006/main" count="2072">
  <si>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</si>
  <si>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</si>
  <si>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</si>
  <si>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</si>
  <si>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</si>
  <si>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</si>
  <si>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</si>
  <si>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</si>
  <si>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</si>
  <si>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</si>
  <si>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</si>
  <si>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</si>
  <si>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</si>
  <si>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</si>
  <si>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</si>
  <si>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</si>
  <si>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</si>
  <si>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</si>
  <si>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</si>
  <si>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</si>
  <si>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</si>
  <si>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</si>
  <si>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</si>
  <si>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</si>
  <si>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</si>
  <si>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</si>
  <si>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</si>
  <si>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</si>
  <si>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</si>
  <si>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</si>
  <si>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</si>
  <si>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</si>
  <si>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</si>
  <si>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</si>
  <si>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</si>
  <si>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</si>
  <si>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</si>
  <si>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</si>
  <si>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</si>
  <si>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</si>
  <si>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</si>
  <si>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</si>
  <si>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</si>
  <si>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</si>
  <si>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</si>
  <si>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</si>
  <si>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</si>
  <si>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</si>
  <si>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</si>
  <si>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</si>
  <si>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</si>
  <si>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</si>
  <si>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</si>
  <si>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</si>
  <si>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</si>
  <si>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</si>
  <si>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</si>
  <si>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</si>
  <si>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</si>
  <si>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</si>
  <si>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</si>
  <si>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</si>
  <si>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</si>
  <si>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</si>
  <si>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</si>
  <si>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</si>
  <si>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</si>
  <si>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</si>
  <si>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</si>
  <si>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</si>
  <si>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</si>
  <si>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</si>
  <si>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</si>
  <si>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</si>
  <si>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</si>
  <si>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</si>
  <si>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</si>
  <si>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</si>
  <si>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</si>
  <si>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</si>
  <si>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</si>
  <si>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</si>
  <si>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</si>
  <si>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</si>
  <si>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</si>
  <si>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</si>
  <si>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</si>
  <si>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</si>
  <si>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</si>
  <si>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</si>
  <si>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</si>
  <si>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</si>
  <si>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</si>
  <si>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</si>
  <si>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</si>
  <si>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</si>
  <si>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</si>
  <si>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</si>
  <si>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</si>
  <si>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</si>
  <si>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</si>
  <si>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</si>
  <si>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</si>
  <si>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</si>
  <si>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</si>
  <si>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</si>
  <si>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</si>
  <si>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</si>
  <si>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</si>
  <si>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</si>
  <si>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</si>
  <si>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</si>
  <si>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</si>
  <si>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</si>
  <si>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</si>
  <si>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</si>
  <si>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</si>
  <si>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</si>
  <si>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</si>
  <si>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</si>
  <si>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</si>
  <si>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</si>
  <si>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</si>
  <si>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</si>
  <si>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</si>
  <si>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</si>
  <si>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</si>
  <si>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</si>
  <si>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</si>
  <si>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</si>
  <si>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</si>
  <si>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</si>
  <si>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</si>
  <si>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</si>
  <si>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</si>
  <si>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</si>
  <si>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</si>
  <si>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</si>
  <si>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</si>
  <si>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</si>
  <si>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</si>
  <si>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</si>
  <si>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</si>
  <si>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</si>
  <si>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</si>
  <si>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</si>
  <si>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</si>
  <si>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</si>
  <si>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</si>
  <si>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</si>
  <si>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</si>
  <si>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</si>
  <si>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</si>
  <si>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</si>
  <si>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</si>
  <si>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</si>
  <si>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</si>
  <si>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</si>
  <si>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</si>
  <si>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</si>
  <si>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</si>
  <si>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</si>
  <si>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</si>
  <si>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</si>
  <si>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</si>
  <si>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</si>
  <si>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</si>
  <si>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</si>
  <si>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</si>
  <si>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</si>
  <si>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</si>
  <si>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</si>
  <si>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</si>
  <si>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</si>
  <si>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</si>
  <si>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</si>
  <si>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</si>
  <si>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</si>
  <si>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</si>
  <si>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</si>
  <si>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</si>
  <si>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</si>
  <si>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</si>
  <si>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</si>
  <si>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</si>
  <si>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</si>
  <si>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</si>
  <si>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</si>
  <si>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</si>
  <si>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</si>
  <si>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</si>
  <si>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</si>
  <si>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</si>
  <si>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</si>
  <si>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</si>
  <si>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</si>
  <si>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</si>
  <si>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</si>
  <si>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</si>
  <si>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</si>
  <si>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</si>
  <si>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</si>
  <si>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</si>
  <si>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</si>
  <si>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</si>
  <si>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</si>
  <si>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</si>
  <si>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</si>
  <si>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</si>
  <si>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</si>
  <si>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</si>
  <si>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</si>
  <si>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</si>
  <si>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</si>
  <si>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</si>
  <si>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</si>
  <si>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</si>
  <si>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</si>
  <si>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</si>
  <si>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</si>
  <si>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</si>
  <si>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</si>
  <si>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</si>
  <si>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</si>
  <si>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</si>
  <si>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</si>
  <si>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</si>
  <si>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</si>
  <si>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</si>
  <si>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</si>
  <si>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</si>
  <si>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</si>
  <si>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</si>
  <si>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</si>
  <si>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</si>
  <si>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</si>
  <si>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</si>
  <si>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</si>
  <si>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</si>
  <si>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</si>
  <si>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</si>
  <si>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</si>
  <si>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</si>
  <si>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</si>
  <si>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</si>
  <si>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</si>
  <si>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</si>
  <si>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</si>
  <si>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</si>
  <si>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</si>
  <si>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</si>
  <si>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</si>
  <si>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</si>
  <si>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</si>
  <si>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</si>
  <si>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</si>
  <si>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</si>
  <si>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</si>
  <si>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</si>
  <si>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</si>
  <si>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</si>
  <si>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</si>
  <si>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</si>
  <si>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</si>
  <si>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</si>
  <si>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</si>
  <si>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</si>
  <si>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</si>
  <si>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</si>
  <si>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</si>
  <si>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</si>
  <si>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</si>
  <si>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</si>
  <si>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</si>
  <si>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</si>
  <si>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</si>
  <si>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</si>
  <si>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</si>
  <si>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</si>
  <si>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</si>
  <si>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</si>
  <si>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</si>
  <si>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</si>
  <si>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</si>
  <si>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</si>
  <si>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</si>
  <si>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</si>
  <si>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</si>
  <si>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</si>
  <si>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</si>
  <si>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</si>
  <si>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</si>
  <si>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</si>
  <si>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</si>
  <si>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</si>
  <si>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</si>
  <si>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</si>
  <si>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</si>
  <si>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</si>
  <si>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</si>
  <si>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</si>
  <si>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</si>
  <si>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</si>
  <si>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</si>
  <si>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</si>
  <si>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</si>
  <si>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</si>
  <si>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</si>
  <si>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</si>
  <si>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</si>
  <si>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</si>
  <si>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</si>
  <si>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</si>
  <si>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</si>
  <si>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</si>
  <si>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</si>
  <si>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</si>
  <si>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</si>
  <si>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</si>
  <si>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</si>
  <si>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</si>
  <si>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</si>
  <si>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</si>
  <si>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</si>
  <si>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</si>
  <si>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</si>
  <si>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</si>
  <si>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</si>
  <si>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</si>
  <si>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</si>
  <si>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</si>
  <si>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</si>
  <si>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</si>
  <si>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</si>
  <si>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</si>
  <si>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</si>
  <si>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</si>
  <si>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</si>
  <si>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</si>
  <si>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</si>
  <si>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</si>
  <si>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</si>
  <si>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</si>
  <si>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</si>
  <si>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</si>
  <si>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</si>
  <si>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</si>
  <si>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</si>
  <si>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</si>
  <si>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</si>
  <si>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</si>
  <si>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</si>
  <si>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</si>
  <si>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</si>
  <si>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</si>
  <si>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</si>
  <si>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</si>
  <si>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</si>
  <si>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</si>
  <si>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</si>
  <si>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</si>
  <si>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</si>
  <si>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</si>
  <si>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</si>
  <si>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</si>
  <si>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</si>
  <si>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</si>
  <si>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</si>
  <si>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</si>
  <si>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</si>
  <si>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</si>
  <si>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</si>
  <si>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</si>
  <si>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</si>
  <si>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</si>
  <si>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</si>
  <si>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</si>
  <si>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</si>
  <si>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</si>
  <si>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</si>
  <si>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</si>
  <si>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</si>
  <si>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</si>
  <si>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</si>
  <si>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</si>
  <si>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</si>
  <si>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</si>
  <si>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</si>
  <si>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</si>
  <si>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</si>
  <si>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</si>
  <si>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</si>
  <si>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</si>
  <si>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</si>
  <si>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</si>
  <si>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</si>
  <si>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</si>
  <si>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</si>
  <si>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</si>
  <si>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</si>
  <si>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</si>
  <si>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</si>
  <si>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</si>
  <si>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</si>
  <si>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</si>
  <si>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</si>
  <si>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</si>
  <si>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</si>
  <si>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</si>
  <si>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</si>
  <si>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</si>
  <si>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</si>
  <si>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</si>
  <si>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</si>
  <si>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</si>
  <si>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</si>
  <si>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</si>
  <si>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</si>
  <si>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</si>
  <si>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</si>
  <si>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</si>
  <si>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</si>
  <si>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</si>
  <si>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</si>
  <si>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</si>
  <si>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</si>
  <si>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</si>
  <si>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</si>
  <si>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</si>
  <si>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</si>
  <si>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</si>
  <si>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</si>
  <si>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</si>
  <si>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</si>
  <si>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</si>
  <si>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</si>
  <si>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</si>
  <si>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</si>
  <si>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</si>
  <si>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</si>
  <si>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</si>
  <si>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</si>
  <si>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</si>
  <si>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</si>
  <si>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</si>
  <si>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</si>
  <si>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</si>
  <si>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</si>
  <si>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</si>
  <si>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</si>
  <si>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</si>
  <si>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</si>
  <si>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</si>
  <si>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</si>
  <si>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</si>
  <si>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</si>
  <si>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</si>
  <si>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</si>
  <si>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</si>
  <si>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</si>
  <si>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</si>
  <si>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</si>
  <si>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</si>
  <si>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</si>
  <si>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</si>
  <si>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</si>
  <si>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</si>
  <si>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</si>
  <si>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</si>
  <si>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</si>
  <si>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</si>
  <si>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</si>
  <si>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</si>
  <si>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</si>
  <si>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</si>
  <si>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</si>
  <si>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</si>
  <si>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</si>
  <si>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</si>
  <si>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</si>
  <si>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</si>
  <si>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</si>
  <si>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</si>
  <si>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</si>
  <si>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</si>
  <si>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</si>
  <si>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</si>
  <si>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</si>
  <si>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</si>
  <si>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</si>
  <si>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</si>
  <si>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</si>
  <si>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</si>
  <si>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</si>
  <si>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</si>
  <si>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</si>
  <si>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</si>
  <si>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</si>
  <si>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</si>
  <si>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</si>
  <si>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</si>
  <si>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</si>
  <si>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</si>
  <si>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</si>
  <si>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</si>
  <si>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</si>
  <si>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</si>
  <si>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</si>
  <si>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</si>
  <si>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</si>
  <si>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</si>
  <si>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</si>
  <si>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</si>
  <si>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</si>
  <si>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</si>
  <si>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</si>
  <si>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</si>
  <si>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</si>
  <si>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</si>
  <si>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</si>
  <si>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</si>
  <si>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</si>
  <si>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</si>
  <si>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</si>
  <si>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</si>
  <si>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</si>
  <si>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</si>
  <si>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</si>
  <si>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</si>
  <si>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</si>
  <si>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</si>
  <si>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</si>
  <si>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</si>
  <si>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</si>
  <si>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</si>
  <si>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</si>
  <si>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</si>
  <si>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</si>
  <si>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</si>
  <si>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</si>
  <si>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</si>
  <si>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</si>
  <si>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</si>
  <si>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</si>
  <si>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</si>
  <si>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</si>
  <si>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</si>
  <si>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</si>
  <si>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</si>
  <si>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</si>
  <si>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</si>
  <si>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</si>
  <si>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</si>
  <si>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</si>
  <si>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</si>
  <si>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</si>
  <si>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</si>
  <si>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</si>
  <si>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</si>
  <si>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</si>
  <si>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</si>
  <si>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</si>
  <si>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</si>
  <si>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</si>
  <si>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</si>
  <si>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</si>
  <si>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</si>
  <si>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</si>
  <si>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</si>
  <si>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</si>
  <si>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</si>
  <si>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</si>
  <si>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</si>
  <si>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</si>
  <si>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</si>
  <si>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</si>
  <si>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</si>
  <si>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</si>
  <si>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</si>
  <si>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</si>
  <si>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</si>
  <si>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</si>
  <si>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</si>
  <si>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</si>
  <si>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</si>
  <si>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</si>
  <si>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</si>
  <si>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</si>
  <si>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</si>
  <si>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</si>
  <si>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</si>
  <si>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</si>
  <si>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</si>
  <si>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</si>
  <si>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</si>
  <si>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</si>
  <si>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</si>
  <si>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</si>
  <si>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</si>
  <si>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</si>
  <si>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</si>
  <si>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</si>
  <si>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</si>
  <si>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</si>
  <si>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</si>
  <si>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</si>
  <si>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</si>
  <si>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</si>
  <si>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</si>
  <si>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</si>
  <si>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</si>
  <si>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</si>
  <si>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</si>
  <si>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</si>
  <si>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</si>
  <si>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</si>
  <si>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</si>
  <si>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</si>
  <si>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</si>
  <si>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</si>
  <si>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</si>
  <si>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</si>
  <si>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</si>
  <si>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</si>
  <si>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</si>
  <si>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</si>
  <si>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</si>
  <si>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</si>
  <si>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</si>
  <si>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</si>
  <si>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</si>
  <si>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</si>
  <si>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</si>
  <si>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</si>
  <si>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</si>
  <si>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</si>
  <si>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</si>
  <si>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</si>
  <si>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</si>
  <si>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</si>
  <si>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</si>
  <si>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</si>
  <si>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</si>
  <si>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</si>
  <si>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</si>
  <si>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</si>
  <si>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</si>
  <si>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</si>
  <si>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</si>
  <si>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</si>
  <si>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</si>
  <si>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</si>
  <si>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</si>
  <si>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</si>
  <si>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</si>
  <si>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</si>
  <si>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</si>
  <si>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</si>
  <si>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</si>
  <si>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</si>
  <si>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</si>
  <si>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</si>
  <si>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</si>
  <si>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</si>
  <si>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</si>
  <si>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</si>
  <si>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</si>
  <si>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</si>
  <si>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</si>
  <si>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</si>
  <si>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</si>
  <si>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</si>
  <si>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</si>
  <si>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</si>
  <si>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</si>
  <si>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</si>
  <si>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</si>
  <si>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</si>
  <si>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</si>
  <si>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</si>
  <si>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</si>
  <si>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</si>
  <si>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</si>
  <si>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</si>
  <si>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</si>
  <si>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</si>
  <si>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</si>
  <si>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</si>
  <si>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</si>
  <si>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</si>
  <si>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</si>
  <si>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</si>
  <si>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</si>
  <si>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</si>
  <si>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</si>
  <si>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</si>
  <si>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</si>
  <si>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</si>
  <si>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</si>
  <si>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</si>
  <si>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</si>
  <si>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</si>
  <si>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</si>
  <si>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</si>
  <si>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</si>
  <si>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</si>
  <si>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</si>
  <si>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</si>
  <si>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</si>
  <si>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</si>
  <si>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</si>
  <si>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</si>
  <si>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</si>
  <si>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</si>
  <si>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</si>
  <si>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</si>
  <si>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</si>
  <si>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</si>
  <si>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</si>
  <si>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</si>
  <si>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</si>
  <si>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</si>
  <si>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</si>
  <si>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</si>
  <si>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</si>
  <si>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</si>
  <si>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</si>
  <si>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</si>
  <si>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</si>
  <si>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</si>
  <si>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</si>
  <si>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</si>
  <si>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</si>
  <si>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</si>
  <si>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</si>
  <si>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</si>
  <si>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</si>
  <si>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</si>
  <si>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</si>
  <si>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</si>
  <si>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</si>
  <si>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</si>
  <si>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</si>
  <si>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</si>
  <si>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</si>
  <si>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</si>
  <si>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</si>
  <si>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</si>
  <si>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</si>
  <si>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</si>
  <si>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</si>
  <si>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</si>
  <si>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</si>
  <si>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</si>
  <si>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</si>
  <si>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</si>
  <si>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</si>
  <si>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</si>
  <si>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</si>
  <si>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</si>
  <si>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</si>
  <si>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</si>
  <si>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</si>
  <si>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</si>
  <si>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</si>
  <si>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</si>
  <si>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</si>
  <si>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</si>
  <si>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</si>
  <si>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</si>
  <si>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</si>
  <si>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</si>
  <si>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</si>
  <si>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</si>
  <si>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</si>
  <si>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</si>
  <si>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</si>
  <si>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</si>
  <si>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</si>
  <si>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</si>
  <si>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</si>
  <si>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</si>
  <si>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</si>
  <si>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</si>
  <si>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</si>
  <si>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</si>
  <si>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</si>
  <si>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</si>
  <si>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</si>
  <si>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</si>
  <si>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</si>
  <si>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</si>
  <si>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</si>
  <si>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</si>
  <si>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</si>
  <si>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</si>
  <si>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</si>
  <si>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</si>
  <si>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</si>
  <si>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</si>
  <si>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</si>
  <si>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</si>
  <si>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</si>
  <si>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</si>
  <si>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</si>
  <si>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</si>
  <si>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</si>
  <si>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</si>
  <si>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</si>
  <si>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</si>
  <si>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</si>
  <si>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</si>
  <si>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</si>
  <si>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</si>
  <si>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</si>
  <si>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</si>
  <si>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</si>
  <si>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</si>
  <si>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</si>
  <si>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</si>
  <si>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</si>
  <si>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</si>
  <si>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</si>
  <si>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</si>
  <si>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</si>
  <si>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</si>
  <si>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</si>
  <si>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</si>
  <si>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</si>
  <si>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</si>
  <si>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</si>
  <si>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</si>
  <si>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</si>
  <si>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</si>
  <si>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</si>
  <si>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</si>
  <si>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</si>
  <si>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</si>
  <si>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</si>
  <si>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</si>
  <si>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</si>
  <si>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</si>
  <si>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</si>
  <si>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</si>
  <si>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</si>
  <si>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</si>
  <si>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</si>
  <si>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</si>
  <si>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</si>
  <si>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</si>
  <si>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</si>
  <si>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</si>
  <si>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</si>
  <si>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</si>
  <si>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</si>
  <si>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</si>
  <si>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</si>
  <si>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</si>
  <si>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</si>
  <si>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</si>
  <si>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</si>
  <si>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</si>
  <si>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</si>
  <si>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</si>
  <si>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</si>
  <si>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</si>
  <si>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</si>
  <si>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</si>
  <si>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</si>
  <si>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</si>
  <si>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</si>
  <si>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</si>
  <si>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</si>
  <si>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</si>
  <si>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</si>
  <si>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</si>
  <si>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</si>
  <si>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</si>
  <si>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</si>
  <si>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</si>
  <si>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</si>
  <si>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</si>
  <si>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</si>
  <si>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</si>
  <si>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</si>
  <si>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</si>
  <si>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</si>
  <si>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</si>
  <si>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</si>
  <si>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</si>
  <si>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</si>
  <si>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</si>
  <si>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</si>
  <si>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</si>
  <si>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</si>
  <si>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</si>
  <si>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</si>
  <si>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</si>
  <si>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</si>
  <si>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</si>
  <si>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</si>
  <si>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</si>
  <si>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</si>
  <si>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</si>
  <si>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</si>
  <si>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</si>
  <si>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</si>
  <si>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</si>
  <si>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</si>
  <si>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</si>
  <si>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</si>
  <si>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</si>
  <si>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</si>
  <si>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</si>
  <si>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</si>
  <si>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</si>
  <si>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</si>
  <si>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</si>
  <si>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</si>
  <si>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</si>
  <si>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</si>
  <si>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</si>
  <si>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</si>
  <si>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</si>
  <si>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</si>
  <si>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</si>
  <si>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</si>
  <si>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</si>
  <si>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</si>
  <si>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</si>
  <si>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</si>
  <si>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</si>
  <si>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</si>
  <si>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</si>
  <si>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</si>
  <si>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</si>
  <si>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</si>
  <si>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</si>
  <si>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</si>
  <si>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</si>
  <si>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</si>
  <si>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</si>
  <si>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</si>
  <si>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</si>
  <si>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</si>
  <si>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</si>
  <si>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</si>
  <si>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</si>
  <si>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</si>
  <si>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</si>
  <si>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</si>
  <si>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</si>
  <si>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</si>
  <si>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</si>
  <si>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</si>
  <si>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</si>
  <si>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</si>
  <si>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</si>
  <si>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</si>
  <si>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</si>
  <si>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</si>
  <si>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</si>
  <si>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</si>
  <si>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</si>
  <si>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</si>
  <si>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</si>
  <si>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</si>
  <si>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</si>
  <si>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</si>
  <si>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</si>
  <si>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</si>
  <si>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</si>
  <si>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</si>
  <si>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</si>
  <si>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</si>
  <si>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</si>
  <si>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</si>
  <si>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</si>
  <si>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</si>
  <si>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</si>
  <si>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</si>
  <si>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</si>
  <si>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</si>
  <si>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</si>
  <si>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</si>
  <si>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</si>
  <si>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</si>
  <si>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</si>
  <si>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</si>
  <si>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</si>
  <si>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</si>
  <si>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</si>
  <si>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</si>
  <si>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</si>
  <si>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</si>
  <si>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</si>
  <si>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</si>
  <si>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</si>
  <si>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</si>
  <si>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</si>
  <si>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</si>
  <si>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</si>
  <si>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</si>
  <si>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</si>
  <si>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</si>
  <si>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</si>
  <si>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</si>
  <si>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</si>
  <si>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</si>
  <si>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</si>
  <si>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</si>
  <si>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</si>
  <si>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</si>
  <si>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</si>
  <si>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</si>
  <si>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</si>
  <si>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</si>
  <si>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</si>
  <si>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</si>
  <si>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</si>
  <si>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</si>
  <si>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</si>
  <si>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</si>
  <si>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</si>
  <si>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</si>
  <si>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</si>
  <si>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</si>
  <si>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</si>
  <si>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</si>
  <si>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</si>
  <si>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</si>
  <si>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</si>
  <si>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</si>
  <si>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</si>
  <si>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</si>
  <si>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</si>
  <si>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</si>
  <si>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</si>
  <si>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</si>
  <si>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</si>
  <si>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</si>
  <si>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</si>
  <si>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</si>
  <si>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</si>
  <si>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</si>
  <si>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</si>
  <si>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</si>
  <si>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</si>
  <si>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</si>
  <si>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</si>
  <si>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</si>
  <si>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</si>
  <si>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</si>
  <si>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</si>
  <si>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</si>
  <si>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</si>
  <si>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</si>
  <si>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</si>
  <si>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</si>
  <si>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</si>
  <si>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</si>
  <si>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</si>
  <si>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</si>
  <si>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</si>
  <si>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</si>
  <si>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</si>
  <si>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</si>
  <si>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</si>
  <si>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</si>
  <si>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</si>
  <si>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</si>
  <si>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</si>
  <si>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</si>
  <si>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</si>
  <si>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</si>
  <si>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</si>
  <si>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</si>
  <si>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</si>
  <si>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</si>
  <si>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</si>
  <si>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</si>
  <si>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</si>
  <si>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</si>
  <si>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</si>
  <si>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</si>
  <si>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</si>
  <si>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</si>
  <si>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</si>
  <si>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</si>
  <si>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</si>
  <si>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</si>
  <si>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</si>
  <si>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</si>
  <si>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</si>
  <si>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</si>
  <si>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</si>
  <si>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</si>
  <si>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</si>
  <si>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</si>
  <si>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</si>
  <si>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</si>
  <si>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</si>
  <si>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</si>
  <si>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</si>
  <si>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</si>
  <si>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</si>
  <si>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</si>
  <si>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</si>
  <si>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</si>
  <si>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</si>
  <si>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</si>
  <si>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</si>
  <si>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</si>
  <si>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</si>
  <si>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</si>
  <si>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</si>
  <si>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</si>
  <si>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</si>
  <si>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</si>
  <si>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</si>
  <si>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</si>
  <si>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</si>
  <si>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</si>
  <si>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</si>
  <si>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</si>
  <si>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</si>
  <si>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</si>
  <si>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</si>
  <si>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</si>
  <si>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</si>
  <si>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</si>
  <si>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</si>
  <si>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</si>
  <si>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</si>
  <si>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</si>
  <si>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</si>
  <si>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</si>
  <si>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</si>
  <si>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</si>
  <si>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</si>
  <si>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</si>
  <si>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</si>
  <si>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</si>
  <si>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</si>
  <si>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</si>
  <si>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</si>
  <si>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</si>
  <si>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</si>
  <si>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</si>
  <si>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</si>
  <si>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</si>
  <si>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</si>
  <si>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</si>
  <si>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</si>
  <si>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</si>
  <si>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</si>
  <si>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</si>
  <si>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</si>
  <si>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</si>
  <si>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</si>
  <si>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</si>
  <si>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</si>
  <si>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</si>
  <si>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</si>
  <si>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</si>
  <si>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</si>
  <si>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</si>
  <si>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</si>
  <si>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</si>
  <si>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</si>
  <si>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</si>
  <si>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</si>
  <si>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</si>
  <si>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</si>
  <si>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</si>
  <si>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</si>
  <si>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</si>
  <si>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</si>
  <si>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</si>
  <si>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</si>
  <si>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</si>
  <si>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</si>
  <si>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</si>
  <si>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</si>
  <si>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</si>
  <si>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</si>
  <si>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</si>
  <si>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</si>
  <si>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</si>
  <si>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</si>
  <si>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</si>
  <si>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</si>
  <si>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</si>
  <si>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</si>
  <si>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</si>
  <si>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</si>
  <si>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</si>
  <si>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</si>
  <si>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</si>
  <si>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</si>
  <si>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</si>
  <si>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</si>
  <si>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</si>
  <si>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</si>
  <si>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</si>
  <si>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</si>
  <si>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</si>
  <si>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</si>
  <si>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</si>
  <si>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</si>
  <si>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</si>
  <si>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</si>
  <si>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</si>
  <si>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</si>
  <si>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</si>
  <si>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</si>
  <si>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</si>
  <si>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</si>
  <si>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</si>
  <si>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</si>
  <si>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</si>
  <si>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</si>
  <si>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</si>
  <si>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</si>
  <si>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</si>
  <si>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</si>
  <si>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</si>
  <si>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</si>
  <si>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</si>
  <si>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</si>
  <si>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</si>
  <si>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</si>
  <si>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</si>
  <si>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</si>
  <si>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</si>
  <si>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</si>
  <si>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</si>
  <si>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</si>
  <si>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</si>
  <si>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</si>
  <si>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</si>
  <si>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</si>
  <si>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</si>
  <si>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</si>
  <si>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</si>
  <si>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</si>
  <si>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</si>
  <si>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</si>
  <si>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</si>
  <si>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</si>
  <si>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</si>
  <si>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</si>
  <si>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</si>
  <si>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</si>
  <si>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</si>
  <si>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</si>
  <si>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</si>
  <si>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</si>
  <si>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</si>
  <si>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</si>
  <si>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</si>
  <si>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</si>
  <si>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</si>
  <si>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</si>
  <si>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</si>
  <si>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</si>
  <si>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</si>
  <si>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</si>
  <si>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</si>
  <si>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</si>
  <si>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</si>
  <si>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</si>
  <si>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</si>
  <si>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</si>
  <si>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</si>
  <si>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</si>
  <si>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</si>
  <si>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</si>
  <si>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</si>
  <si>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</si>
  <si>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</si>
  <si>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</si>
  <si>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</si>
  <si>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</si>
  <si>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</si>
  <si>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</si>
  <si>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</si>
  <si>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</si>
  <si>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</si>
  <si>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</si>
  <si>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</si>
  <si>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</si>
  <si>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</si>
  <si>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</si>
  <si>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</si>
  <si>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</si>
  <si>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</si>
  <si>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</si>
  <si>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</si>
  <si>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</si>
  <si>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</si>
  <si>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</si>
  <si>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</si>
  <si>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</si>
  <si>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</si>
  <si>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</si>
  <si>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</si>
  <si>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</si>
  <si>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</si>
  <si>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</si>
  <si>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</si>
  <si>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</si>
  <si>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</si>
  <si>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</si>
  <si>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</si>
  <si>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</si>
  <si>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</si>
  <si>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</si>
  <si>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</si>
  <si>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</si>
  <si>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</si>
  <si>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</si>
  <si>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</si>
  <si>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</si>
  <si>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</si>
  <si>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</si>
  <si>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</si>
  <si>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</si>
  <si>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</si>
  <si>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</si>
  <si>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</si>
  <si>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</si>
  <si>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</si>
  <si>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</si>
  <si>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</si>
  <si>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</si>
  <si>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</si>
  <si>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</si>
  <si>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</si>
  <si>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</si>
  <si>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</si>
  <si>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</si>
  <si>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</si>
  <si>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</si>
  <si>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</si>
  <si>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</si>
  <si>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</si>
  <si>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</si>
  <si>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</si>
  <si>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</si>
  <si>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</si>
  <si>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</si>
  <si>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</si>
  <si>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</si>
  <si>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</si>
  <si>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</si>
  <si>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</si>
  <si>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</si>
  <si>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</si>
  <si>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</si>
  <si>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</si>
  <si>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</si>
  <si>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</si>
  <si>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</si>
  <si>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</si>
  <si>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</si>
  <si>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</si>
  <si>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</si>
  <si>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</si>
  <si>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</si>
  <si>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</si>
  <si>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</si>
  <si>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</si>
  <si>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</si>
  <si>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</si>
  <si>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</si>
  <si>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</si>
  <si>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</si>
  <si>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</si>
  <si>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</si>
  <si>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</si>
  <si>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</si>
  <si>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</si>
  <si>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</si>
  <si>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</si>
  <si>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</si>
  <si>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</si>
  <si>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</si>
  <si>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</si>
  <si>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</si>
  <si>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</si>
  <si>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</si>
  <si>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</si>
  <si>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</si>
  <si>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</si>
  <si>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</si>
  <si>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</si>
  <si>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</si>
  <si>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</si>
  <si>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</si>
  <si>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</si>
  <si>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</si>
  <si>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</si>
  <si>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</si>
  <si>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</si>
  <si>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</si>
  <si>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</si>
  <si>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</si>
  <si>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</si>
  <si>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</si>
  <si>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</si>
  <si>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</si>
  <si>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</si>
  <si>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</si>
  <si>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</si>
  <si>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</si>
  <si>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</si>
  <si>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</si>
  <si>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</si>
  <si>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</si>
  <si>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</si>
  <si>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</si>
  <si>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</si>
  <si>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</si>
  <si>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</si>
  <si>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</si>
  <si>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</si>
  <si>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</si>
  <si>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</si>
  <si>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</si>
  <si>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</si>
  <si>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</si>
  <si>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</si>
  <si>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</si>
  <si>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</si>
  <si>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</si>
  <si>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</si>
  <si>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</si>
  <si>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</si>
  <si>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</si>
  <si>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</si>
  <si>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</si>
  <si>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</si>
  <si>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</si>
  <si>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</si>
  <si>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</si>
  <si>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</si>
  <si>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</si>
  <si>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</si>
  <si>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</si>
  <si>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</si>
  <si>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</si>
  <si>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</si>
  <si>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</si>
  <si>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</si>
  <si>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</si>
  <si>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</si>
  <si>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</si>
  <si>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</si>
  <si>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</si>
  <si>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</si>
  <si>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</si>
  <si>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</si>
  <si>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</si>
  <si>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</si>
  <si>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</si>
  <si>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</si>
  <si>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</si>
  <si>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</si>
  <si>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</si>
  <si>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</si>
  <si>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</si>
  <si>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</si>
  <si>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</si>
  <si>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</si>
  <si>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</si>
  <si>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</si>
  <si>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</si>
  <si>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</si>
  <si>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</si>
  <si>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</si>
  <si>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</si>
  <si>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</si>
  <si>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</si>
  <si>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</si>
  <si>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</si>
  <si>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</si>
  <si>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</si>
  <si>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</si>
  <si>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</si>
  <si>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</si>
  <si>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</si>
  <si>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</si>
  <si>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</si>
  <si>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</si>
  <si>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</si>
  <si>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</si>
  <si>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</si>
  <si>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</si>
  <si>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</si>
  <si>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</si>
  <si>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</si>
  <si>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</si>
  <si>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</si>
  <si>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</si>
  <si>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</si>
  <si>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</si>
  <si>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</si>
  <si>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</si>
  <si>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</si>
  <si>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</si>
  <si>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</si>
  <si>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</si>
  <si>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</si>
  <si>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</si>
  <si>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</si>
  <si>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</si>
  <si>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</si>
  <si>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</si>
  <si>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</si>
  <si>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</si>
  <si>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</si>
  <si>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</si>
  <si>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</si>
  <si>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</si>
  <si>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</si>
  <si>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</si>
  <si>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</si>
  <si>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</si>
  <si>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</si>
  <si>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</si>
  <si>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</si>
  <si>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</si>
  <si>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</si>
  <si>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</si>
  <si>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</si>
  <si>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</si>
  <si>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</si>
  <si>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</si>
  <si>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</si>
  <si>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</si>
  <si>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</si>
  <si>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</si>
  <si>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</si>
  <si>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</si>
  <si>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</si>
  <si>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</si>
  <si>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</si>
  <si>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</si>
  <si>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</si>
  <si>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</si>
  <si>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</si>
  <si>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</si>
  <si>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</si>
  <si>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</si>
  <si>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</si>
  <si>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</si>
  <si>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</si>
  <si>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</si>
  <si>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</si>
  <si>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</si>
  <si>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</si>
  <si>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</si>
  <si>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</si>
  <si>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</si>
  <si>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</si>
  <si>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</si>
  <si>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</si>
  <si>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</si>
  <si>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</si>
  <si>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</si>
  <si>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</si>
  <si>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</si>
  <si>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</si>
  <si>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</si>
  <si>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</si>
  <si>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</si>
  <si>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</si>
  <si>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</si>
  <si>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</si>
  <si>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</si>
  <si>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</si>
  <si>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</si>
  <si>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</si>
  <si>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</si>
  <si>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</si>
  <si>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</si>
  <si>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</si>
  <si>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</si>
  <si>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</si>
  <si>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</si>
  <si>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</si>
  <si>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</si>
  <si>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</si>
  <si>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</si>
  <si>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</si>
  <si>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</si>
  <si>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</si>
  <si>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</si>
  <si>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</si>
  <si>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</si>
  <si>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</si>
  <si>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</si>
  <si>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</si>
  <si>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</si>
  <si>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</si>
  <si>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</si>
  <si>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</si>
  <si>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</si>
  <si>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</si>
  <si>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</si>
  <si>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</si>
  <si>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</si>
  <si>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</si>
  <si>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</si>
  <si>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</si>
  <si>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</si>
  <si>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</si>
  <si>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</si>
  <si>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</si>
  <si>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</si>
  <si>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</si>
  <si>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</si>
  <si>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</si>
  <si>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</si>
  <si>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</si>
  <si>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</si>
  <si>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</si>
  <si>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</si>
  <si>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</si>
  <si>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</si>
  <si>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</si>
  <si>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</si>
  <si>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</si>
  <si>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</si>
  <si>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</si>
  <si>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</si>
  <si>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</si>
  <si>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</si>
  <si>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</si>
  <si>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</si>
  <si>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</si>
  <si>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</si>
  <si>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</si>
  <si>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</si>
  <si>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</si>
  <si>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</si>
  <si>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</si>
  <si>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</si>
  <si>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</si>
  <si>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</si>
  <si>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</si>
  <si>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</si>
  <si>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</si>
  <si>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</si>
  <si>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</si>
  <si>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</si>
  <si>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</si>
  <si>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</si>
  <si>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</si>
  <si>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</si>
  <si>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</si>
  <si>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</si>
  <si>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</si>
  <si>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</si>
  <si>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</si>
  <si>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</si>
  <si>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</si>
  <si>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</si>
  <si>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</si>
  <si>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</si>
  <si>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</si>
  <si>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</si>
  <si>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</si>
  <si>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</si>
  <si>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</si>
  <si>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</si>
  <si>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</si>
  <si>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</si>
  <si>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</si>
  <si>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</si>
  <si>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</si>
  <si>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</si>
  <si>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</si>
  <si>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</si>
  <si>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</si>
  <si>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</si>
  <si>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</si>
  <si>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</si>
  <si>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</si>
  <si>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</si>
  <si>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</si>
  <si>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</si>
  <si>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</si>
  <si>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</si>
  <si>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</si>
  <si>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</si>
  <si>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</si>
  <si>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</si>
  <si>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</si>
  <si>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</si>
  <si>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</si>
  <si>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</si>
  <si>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</si>
  <si>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</si>
  <si>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</si>
  <si>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</si>
  <si>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</si>
  <si>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</si>
  <si>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</si>
  <si>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</si>
  <si>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</si>
  <si>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</si>
  <si>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</si>
  <si>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</si>
  <si>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</si>
  <si>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</si>
  <si>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</si>
  <si>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</si>
  <si>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</si>
  <si>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</si>
  <si>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</si>
  <si>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</si>
  <si>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</si>
  <si>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</si>
  <si>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</si>
  <si>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</si>
  <si>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</si>
  <si>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</si>
  <si>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</si>
  <si>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</si>
  <si>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</si>
  <si>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</si>
  <si>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</si>
  <si>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</si>
  <si>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</si>
  <si>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</si>
  <si>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</si>
  <si>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</si>
  <si>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</si>
  <si>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</si>
  <si>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</si>
  <si>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</si>
  <si>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</si>
  <si>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</si>
  <si>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</si>
  <si>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</si>
  <si>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</si>
  <si>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</si>
  <si>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</si>
  <si>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</si>
  <si>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</si>
  <si>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</si>
  <si>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</si>
  <si>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</si>
  <si>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</si>
  <si>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</si>
  <si>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</si>
  <si>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</si>
  <si>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</si>
  <si>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</si>
  <si>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</si>
  <si>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</si>
  <si>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</si>
  <si>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魔焰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</si>
  <si>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</si>
  <si>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</si>
  <si>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</si>
  <si>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</si>
  <si>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</si>
  <si>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</si>
  <si>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</si>
  <si>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</si>
  <si>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</si>
  <si>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</si>
  <si>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</si>
  <si>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</si>
  <si>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</si>
  <si>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</si>
  <si>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</si>
  <si>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</si>
  <si>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</si>
  <si>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</si>
  <si>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</si>
  <si>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</si>
  <si>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</si>
  <si>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</si>
  <si>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</si>
  <si>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</si>
  <si>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</si>
  <si>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</si>
  <si>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</si>
  <si>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</si>
  <si>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</si>
  <si>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</si>
  <si>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</si>
  <si>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</si>
  <si>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</si>
  <si>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</si>
  <si>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</si>
  <si>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</si>
  <si>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</si>
  <si>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</si>
  <si>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</si>
  <si>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</si>
  <si>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</si>
  <si>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</si>
  <si>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</si>
  <si>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</si>
  <si>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</si>
  <si>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</si>
  <si>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</si>
  <si>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</si>
  <si>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</si>
  <si>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</si>
  <si>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</si>
  <si>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</si>
  <si>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</si>
  <si>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</si>
  <si>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</si>
  <si>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</si>
  <si>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</si>
  <si>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</si>
  <si>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</si>
  <si>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</si>
  <si>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</si>
  <si>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</si>
  <si>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</si>
  <si>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</si>
  <si>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</si>
  <si>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</si>
  <si>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</si>
  <si>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</si>
  <si>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</si>
  <si>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</si>
  <si>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</si>
  <si>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</si>
  <si>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</si>
  <si>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</si>
  <si>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</si>
  <si>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</si>
  <si>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</si>
  <si>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</si>
  <si>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</si>
  <si>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</si>
  <si>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</si>
  <si>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</si>
  <si>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</si>
  <si>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</si>
  <si>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</si>
  <si>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</si>
  <si>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</si>
  <si>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</si>
  <si>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</si>
  <si>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</si>
  <si>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</si>
  <si>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</si>
  <si>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</si>
  <si>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</si>
  <si>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</si>
  <si>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</si>
  <si>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</si>
  <si>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</si>
  <si>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</si>
  <si>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</si>
  <si>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</si>
  <si>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</si>
  <si>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</si>
  <si>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</si>
  <si>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</si>
  <si>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</si>
  <si>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</si>
  <si>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</si>
  <si>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</si>
  <si>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</si>
  <si>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</si>
  <si>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</si>
  <si>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</si>
  <si>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</si>
  <si>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</si>
  <si>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</si>
  <si>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</si>
  <si>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</si>
  <si>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</si>
  <si>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</si>
  <si>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</si>
  <si>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</si>
  <si>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</si>
  <si>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</si>
  <si>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</si>
  <si>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</si>
  <si>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</si>
  <si>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</si>
  <si>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</si>
  <si>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</si>
  <si>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</si>
  <si>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</si>
  <si>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</si>
  <si>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</si>
  <si>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</si>
  <si>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</si>
  <si>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</si>
  <si>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</si>
  <si>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</si>
  <si>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</si>
  <si>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</si>
  <si>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</si>
  <si>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</si>
  <si>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</si>
  <si>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</si>
  <si>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</si>
  <si>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</si>
  <si>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</si>
  <si>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</si>
  <si>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</si>
  <si>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</si>
  <si>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</si>
  <si>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</si>
  <si>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</si>
  <si>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</si>
  <si>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</si>
  <si>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</si>
  <si>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</si>
  <si>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</si>
  <si>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</si>
  <si>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</si>
  <si>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</si>
  <si>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</si>
  <si>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</si>
  <si>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</si>
  <si>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</si>
  <si>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</si>
  <si>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</si>
  <si>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</si>
  <si>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</si>
  <si>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</si>
  <si>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</si>
  <si>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</si>
  <si>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</si>
  <si>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</si>
  <si>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</si>
  <si>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</si>
  <si>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</si>
  <si>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</si>
  <si>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</si>
  <si>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</si>
  <si>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</si>
  <si>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</si>
  <si>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</si>
  <si>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</si>
  <si>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</si>
  <si>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</si>
  <si>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</si>
  <si>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</si>
  <si>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</si>
  <si>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</si>
  <si>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</si>
  <si>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</si>
  <si>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</si>
  <si>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</si>
  <si>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</si>
  <si>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</si>
  <si>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</si>
  <si>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</si>
  <si>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</si>
  <si>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</si>
  <si>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</si>
  <si>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</si>
  <si>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</si>
  <si>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</si>
  <si>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</si>
  <si>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</si>
  <si>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</si>
  <si>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</si>
  <si>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</si>
  <si>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</si>
  <si>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</si>
  <si>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</si>
  <si>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</si>
  <si>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</si>
  <si>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</si>
  <si>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</si>
  <si>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</si>
  <si>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</si>
  <si>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</si>
  <si>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</si>
  <si>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</si>
  <si>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</si>
  <si>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</si>
  <si>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</si>
  <si>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</si>
  <si>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</si>
  <si>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</si>
  <si>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</si>
  <si>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</si>
  <si>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</si>
  <si>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</si>
  <si>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</si>
  <si>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</si>
  <si>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</si>
  <si>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</si>
  <si>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</si>
  <si>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</si>
  <si>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</si>
  <si>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</si>
  <si>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</si>
  <si>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</si>
  <si>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</si>
  <si>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</si>
  <si>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</si>
  <si>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</si>
  <si>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</si>
  <si>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</si>
  <si>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</si>
  <si>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</si>
  <si>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</si>
  <si>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</si>
  <si>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</si>
  <si>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</si>
  <si>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</si>
  <si>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</si>
  <si>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</si>
  <si>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</si>
  <si>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</si>
  <si>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</si>
  <si>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</si>
  <si>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</si>
  <si>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</si>
  <si>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</si>
  <si>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</si>
  <si>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</si>
  <si>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</si>
  <si>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</si>
  <si>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</si>
  <si>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</si>
  <si>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</si>
  <si>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</si>
  <si>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</si>
  <si>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</si>
  <si>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初入江湖</t>
  </si>
  <si>
    <t>文字</t>
  </si>
  <si>
    <t>60级</t>
  </si>
  <si>
    <t>无名之辈</t>
  </si>
  <si>
    <t>成就</t>
  </si>
  <si>
    <t>武林俊杰</t>
  </si>
  <si>
    <t>红尘本无道</t>
  </si>
  <si>
    <t>98令牌</t>
  </si>
  <si>
    <t>独孤求败</t>
  </si>
  <si>
    <t>战场</t>
  </si>
  <si>
    <t>勇者无敌</t>
  </si>
  <si>
    <t>竞技场</t>
  </si>
  <si>
    <t>武林至尊</t>
  </si>
  <si>
    <t>首冲</t>
  </si>
  <si>
    <t>绝世英豪</t>
  </si>
  <si>
    <t>充值奖励</t>
  </si>
  <si>
    <t>八荒雷动</t>
  </si>
  <si>
    <t>九霄风云</t>
  </si>
  <si>
    <t>免费签到30天</t>
  </si>
  <si>
    <t>名扬四海</t>
  </si>
  <si>
    <t>排行榜第一奖励</t>
  </si>
  <si>
    <t>时效</t>
  </si>
  <si>
    <t>天下无双</t>
  </si>
  <si>
    <t>排行榜前五</t>
  </si>
  <si>
    <t>宠物天梯第一奖励</t>
  </si>
  <si>
    <t>名震八方</t>
  </si>
  <si>
    <t>世人笑我太疯癫</t>
  </si>
  <si>
    <t>成就特殊奖励</t>
  </si>
  <si>
    <t>特殊</t>
  </si>
  <si>
    <t>抽奖</t>
  </si>
  <si>
    <t>拍卖行交易频繁</t>
  </si>
  <si>
    <t>猎杀怪物数量</t>
  </si>
  <si>
    <t>宠物技能很多的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</si>
</sst>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</numFmts>
  <fonts count="4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4" fillId="3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26" borderId="9" applyNumberFormat="0" applyFon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44" fillId="41" borderId="12" applyNumberFormat="0" applyAlignment="0" applyProtection="0">
      <alignment vertical="center"/>
    </xf>
    <xf numFmtId="0" fontId="41" fillId="41" borderId="10" applyNumberFormat="0" applyAlignment="0" applyProtection="0">
      <alignment vertical="center"/>
    </xf>
    <xf numFmtId="0" fontId="31" fillId="25" borderId="7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Font="1"/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8" fillId="7" borderId="3" xfId="0" applyNumberFormat="1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4" fillId="0" borderId="0" xfId="0" applyFont="1"/>
    <xf numFmtId="0" fontId="16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82"/>
    <col min="3" max="3" width="10.25" style="82" customWidth="1"/>
    <col min="4" max="15" width="9" style="82"/>
    <col min="16" max="16" width="11.25" style="82" customWidth="1"/>
    <col min="17" max="16384" width="9" style="82"/>
  </cols>
  <sheetData>
    <row r="1" ht="20.1" customHeight="1"/>
    <row r="2" ht="20.1" customHeight="1" spans="10:10">
      <c r="J2" s="84" t="s">
        <v>0</v>
      </c>
    </row>
    <row r="3" ht="20.1" customHeight="1" spans="2:23">
      <c r="B3" s="83"/>
      <c r="C3" s="65" t="s">
        <v>1</v>
      </c>
      <c r="D3" s="65" t="s">
        <v>2</v>
      </c>
      <c r="E3" s="65" t="s">
        <v>3</v>
      </c>
      <c r="F3" s="65" t="s">
        <v>4</v>
      </c>
      <c r="G3" s="65" t="s">
        <v>5</v>
      </c>
      <c r="H3" s="83"/>
      <c r="I3" s="83"/>
      <c r="J3" s="65"/>
      <c r="K3" s="65" t="s">
        <v>6</v>
      </c>
      <c r="L3" s="65" t="s">
        <v>7</v>
      </c>
      <c r="M3" s="65" t="s">
        <v>8</v>
      </c>
      <c r="N3" s="65" t="s">
        <v>9</v>
      </c>
      <c r="O3" s="65" t="s">
        <v>10</v>
      </c>
      <c r="P3" s="83"/>
      <c r="Q3" s="83"/>
      <c r="R3" s="65" t="s">
        <v>11</v>
      </c>
      <c r="S3" s="65" t="s">
        <v>6</v>
      </c>
      <c r="T3" s="65" t="s">
        <v>7</v>
      </c>
      <c r="U3" s="65" t="s">
        <v>3</v>
      </c>
      <c r="V3" s="65" t="s">
        <v>2</v>
      </c>
      <c r="W3" s="65" t="s">
        <v>12</v>
      </c>
    </row>
    <row r="4" ht="20.1" customHeight="1" spans="2:23">
      <c r="B4" s="65"/>
      <c r="C4" s="65"/>
      <c r="D4" s="65">
        <f>(E4-F4)*D7</f>
        <v>1050</v>
      </c>
      <c r="E4" s="65">
        <v>100</v>
      </c>
      <c r="F4" s="65">
        <v>30</v>
      </c>
      <c r="G4" s="65">
        <v>30</v>
      </c>
      <c r="H4" s="83"/>
      <c r="I4" s="83"/>
      <c r="J4" s="65" t="s">
        <v>1</v>
      </c>
      <c r="K4" s="65">
        <v>5</v>
      </c>
      <c r="L4" s="65">
        <v>5</v>
      </c>
      <c r="M4" s="65">
        <f>L4*$D$4</f>
        <v>5250</v>
      </c>
      <c r="N4" s="65">
        <f>K4*$E$4</f>
        <v>500</v>
      </c>
      <c r="O4" s="65">
        <f>G4*K4</f>
        <v>150</v>
      </c>
      <c r="P4" s="83"/>
      <c r="Q4" s="83"/>
      <c r="R4" s="65" t="s">
        <v>13</v>
      </c>
      <c r="S4" s="65">
        <v>1</v>
      </c>
      <c r="T4" s="65">
        <v>1</v>
      </c>
      <c r="U4" s="65">
        <v>500</v>
      </c>
      <c r="V4" s="65">
        <v>5000</v>
      </c>
      <c r="W4" s="65">
        <v>200</v>
      </c>
    </row>
    <row r="5" ht="20.1" customHeight="1" spans="2:23">
      <c r="B5" s="83"/>
      <c r="C5" s="65"/>
      <c r="D5" s="65"/>
      <c r="E5" s="65"/>
      <c r="F5" s="65"/>
      <c r="G5" s="65"/>
      <c r="H5" s="83"/>
      <c r="I5" s="83"/>
      <c r="J5" s="65" t="s">
        <v>14</v>
      </c>
      <c r="K5" s="65">
        <v>10</v>
      </c>
      <c r="L5" s="65">
        <v>20</v>
      </c>
      <c r="M5" s="65">
        <f>L5*$D$4</f>
        <v>21000</v>
      </c>
      <c r="N5" s="65">
        <f t="shared" ref="N5:N6" si="0">K5*$E$4</f>
        <v>1000</v>
      </c>
      <c r="O5" s="65">
        <f>G4*K5</f>
        <v>300</v>
      </c>
      <c r="P5" s="83"/>
      <c r="Q5" s="83"/>
      <c r="R5" s="65" t="s">
        <v>1</v>
      </c>
      <c r="S5" s="65">
        <v>2.5</v>
      </c>
      <c r="T5" s="65">
        <v>2.5</v>
      </c>
      <c r="U5" s="65">
        <f>U4*S5</f>
        <v>1250</v>
      </c>
      <c r="V5" s="65">
        <f>V4*T5</f>
        <v>12500</v>
      </c>
      <c r="W5" s="65">
        <f>W4*S5</f>
        <v>500</v>
      </c>
    </row>
    <row r="6" ht="20.1" customHeight="1" spans="2:23">
      <c r="B6" s="83"/>
      <c r="C6" s="83"/>
      <c r="D6" s="83"/>
      <c r="E6" s="65" t="s">
        <v>15</v>
      </c>
      <c r="F6" s="65" t="s">
        <v>16</v>
      </c>
      <c r="G6" s="65"/>
      <c r="H6" s="83"/>
      <c r="I6" s="83"/>
      <c r="J6" s="65" t="s">
        <v>17</v>
      </c>
      <c r="K6" s="65">
        <v>35</v>
      </c>
      <c r="L6" s="65">
        <v>25</v>
      </c>
      <c r="M6" s="65">
        <f>L6*$D$4</f>
        <v>26250</v>
      </c>
      <c r="N6" s="65">
        <f t="shared" si="0"/>
        <v>3500</v>
      </c>
      <c r="O6" s="65">
        <f>$G$4*K6</f>
        <v>1050</v>
      </c>
      <c r="P6" s="83"/>
      <c r="Q6" s="83"/>
      <c r="R6" s="65" t="s">
        <v>18</v>
      </c>
      <c r="S6" s="65">
        <v>7</v>
      </c>
      <c r="T6" s="65">
        <v>7</v>
      </c>
      <c r="U6" s="65">
        <f>S6*U4</f>
        <v>3500</v>
      </c>
      <c r="V6" s="65">
        <f>T6*V4</f>
        <v>35000</v>
      </c>
      <c r="W6" s="65">
        <f>S6*W4</f>
        <v>1400</v>
      </c>
    </row>
    <row r="7" ht="20.1" customHeight="1" spans="2:23">
      <c r="B7" s="83"/>
      <c r="C7" s="65" t="s">
        <v>19</v>
      </c>
      <c r="D7" s="65">
        <v>15</v>
      </c>
      <c r="E7" s="65">
        <v>7.5</v>
      </c>
      <c r="F7" s="65">
        <v>7.5</v>
      </c>
      <c r="G7" s="83"/>
      <c r="H7" s="83"/>
      <c r="I7" s="83"/>
      <c r="J7" s="65" t="s">
        <v>20</v>
      </c>
      <c r="K7" s="65">
        <v>10</v>
      </c>
      <c r="L7" s="65">
        <v>10</v>
      </c>
      <c r="M7" s="65">
        <f>L7*$D$4</f>
        <v>10500</v>
      </c>
      <c r="N7" s="65">
        <f t="shared" ref="N7" si="1">K7*$E$4</f>
        <v>1000</v>
      </c>
      <c r="O7" s="65">
        <f>$G$4*K7</f>
        <v>300</v>
      </c>
      <c r="P7" s="83"/>
      <c r="Q7" s="83"/>
      <c r="R7" s="83"/>
      <c r="S7" s="83"/>
      <c r="T7" s="83"/>
      <c r="U7" s="83"/>
      <c r="V7" s="83"/>
      <c r="W7" s="83"/>
    </row>
    <row r="8" ht="20.1" customHeight="1" spans="2:23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65">
        <f>U6+U5</f>
        <v>4750</v>
      </c>
      <c r="V8" s="65">
        <f t="shared" ref="V8:W8" si="2">V6+V5</f>
        <v>47500</v>
      </c>
      <c r="W8" s="65">
        <f t="shared" si="2"/>
        <v>1900</v>
      </c>
    </row>
    <row r="9" ht="20.1" customHeight="1" spans="2:23">
      <c r="B9" s="83"/>
      <c r="C9" s="83"/>
      <c r="D9" s="83"/>
      <c r="E9" s="83"/>
      <c r="F9" s="83"/>
      <c r="G9" s="83"/>
      <c r="H9" s="83"/>
      <c r="I9" s="83"/>
      <c r="P9" s="65" t="s">
        <v>21</v>
      </c>
      <c r="Q9" s="83"/>
      <c r="R9" s="83"/>
      <c r="S9" s="83"/>
      <c r="T9" s="83"/>
      <c r="U9" s="83"/>
      <c r="V9" s="83"/>
      <c r="W9" s="83"/>
    </row>
    <row r="10" ht="20.1" customHeight="1" spans="2:23">
      <c r="B10" s="74"/>
      <c r="C10" s="74"/>
      <c r="D10" s="74"/>
      <c r="E10" s="74"/>
      <c r="F10" s="74"/>
      <c r="G10" s="65"/>
      <c r="H10" s="83"/>
      <c r="I10" s="83"/>
      <c r="J10" s="65" t="s">
        <v>22</v>
      </c>
      <c r="K10" s="65">
        <f t="shared" ref="K10:M10" si="3">SUM(K$4:K$7)</f>
        <v>60</v>
      </c>
      <c r="L10" s="65">
        <f t="shared" si="3"/>
        <v>60</v>
      </c>
      <c r="M10" s="65">
        <f t="shared" si="3"/>
        <v>63000</v>
      </c>
      <c r="N10" s="65">
        <f t="shared" ref="N10:O10" si="4">SUM(N$4:N$7)</f>
        <v>6000</v>
      </c>
      <c r="O10" s="65">
        <f t="shared" si="4"/>
        <v>1800</v>
      </c>
      <c r="P10" s="65">
        <f>M10/(N10-O10)</f>
        <v>15</v>
      </c>
      <c r="Q10" s="83"/>
      <c r="R10" s="83"/>
      <c r="S10" s="83"/>
      <c r="T10" s="83"/>
      <c r="U10" s="83"/>
      <c r="V10" s="83"/>
      <c r="W10" s="83"/>
    </row>
    <row r="11" ht="20.1" customHeight="1" spans="2:23">
      <c r="B11" s="74"/>
      <c r="C11" s="65"/>
      <c r="D11" s="74"/>
      <c r="E11" s="74"/>
      <c r="F11" s="74"/>
      <c r="G11" s="74"/>
      <c r="H11" s="65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</row>
    <row r="12" ht="20.1" customHeight="1"/>
    <row r="13" ht="20.1" customHeight="1"/>
    <row r="14" ht="20.1" customHeight="1" spans="10:10">
      <c r="J14" s="84" t="s">
        <v>11</v>
      </c>
    </row>
    <row r="15" ht="20.1" customHeight="1" spans="10:15">
      <c r="J15" s="65"/>
      <c r="K15" s="65" t="s">
        <v>6</v>
      </c>
      <c r="L15" s="65" t="s">
        <v>7</v>
      </c>
      <c r="M15" s="65" t="s">
        <v>8</v>
      </c>
      <c r="N15" s="65" t="s">
        <v>9</v>
      </c>
      <c r="O15" s="65" t="s">
        <v>10</v>
      </c>
    </row>
    <row r="16" ht="20.1" customHeight="1" spans="10:15">
      <c r="J16" s="65" t="s">
        <v>1</v>
      </c>
      <c r="K16" s="65">
        <v>20</v>
      </c>
      <c r="L16" s="65">
        <v>10</v>
      </c>
      <c r="M16" s="65">
        <f>L16*$D$4</f>
        <v>10500</v>
      </c>
      <c r="N16" s="65">
        <f>K16*$E$4</f>
        <v>2000</v>
      </c>
      <c r="O16" s="65">
        <f>L16*$F$4</f>
        <v>300</v>
      </c>
    </row>
    <row r="17" ht="20.1" customHeight="1" spans="10:15">
      <c r="J17" s="65" t="s">
        <v>23</v>
      </c>
      <c r="K17" s="85">
        <v>10</v>
      </c>
      <c r="L17" s="85">
        <v>10</v>
      </c>
      <c r="M17" s="65">
        <f t="shared" ref="M17:M18" si="5">L17*$D$4</f>
        <v>10500</v>
      </c>
      <c r="N17" s="65">
        <f t="shared" ref="N17:N18" si="6">K17*$E$4</f>
        <v>1000</v>
      </c>
      <c r="O17" s="65">
        <f t="shared" ref="O17:O18" si="7">L17*$F$4</f>
        <v>300</v>
      </c>
    </row>
    <row r="18" ht="20.1" customHeight="1" spans="10:15">
      <c r="J18" s="65" t="s">
        <v>24</v>
      </c>
      <c r="K18" s="85">
        <v>15</v>
      </c>
      <c r="L18" s="85">
        <v>15</v>
      </c>
      <c r="M18" s="65">
        <f t="shared" si="5"/>
        <v>15750</v>
      </c>
      <c r="N18" s="65">
        <f t="shared" si="6"/>
        <v>1500</v>
      </c>
      <c r="O18" s="65">
        <f t="shared" si="7"/>
        <v>450</v>
      </c>
    </row>
    <row r="19" ht="20.1" customHeight="1"/>
    <row r="20" ht="20.1" customHeight="1"/>
    <row r="21" ht="20.1" customHeight="1" spans="10:15">
      <c r="J21" s="65" t="s">
        <v>22</v>
      </c>
      <c r="K21" s="65">
        <f t="shared" ref="K21:M21" si="8">SUM(K$4:K$7)</f>
        <v>60</v>
      </c>
      <c r="L21" s="65">
        <f t="shared" si="8"/>
        <v>60</v>
      </c>
      <c r="M21" s="65">
        <f t="shared" si="8"/>
        <v>63000</v>
      </c>
      <c r="N21" s="65">
        <f t="shared" ref="N21:O21" si="9">SUM(N$4:N$7)</f>
        <v>6000</v>
      </c>
      <c r="O21" s="65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2" customFormat="1" ht="20.1" customHeight="1"/>
    <row r="34" s="82" customFormat="1" ht="20.1" customHeight="1"/>
    <row r="35" s="82" customFormat="1" ht="20.1" customHeight="1"/>
    <row r="36" s="82" customFormat="1" ht="20.1" customHeight="1"/>
    <row r="37" s="82" customFormat="1" ht="20.1" customHeight="1"/>
    <row r="38" s="82" customFormat="1" ht="20.1" customHeight="1"/>
    <row r="39" s="82" customFormat="1" ht="20.1" customHeight="1"/>
    <row r="40" s="82" customFormat="1" ht="20.1" customHeight="1"/>
    <row r="41" s="82" customFormat="1" ht="20.1" customHeight="1"/>
    <row r="42" s="82" customFormat="1" ht="20.1" customHeight="1"/>
    <row r="43" s="82" customFormat="1" ht="20.1" customHeight="1"/>
    <row r="44" s="82" customFormat="1" ht="20.1" customHeight="1"/>
    <row r="45" s="82" customFormat="1" ht="20.1" customHeight="1"/>
    <row r="46" s="82" customFormat="1" ht="20.1" customHeight="1"/>
    <row r="47" s="82" customFormat="1" ht="20.1" customHeight="1"/>
    <row r="48" s="82" customFormat="1" ht="20.1" customHeight="1"/>
    <row r="49" s="82" customFormat="1" ht="20.1" customHeight="1"/>
    <row r="50" s="82" customFormat="1" ht="20.1" customHeight="1"/>
    <row r="51" s="82" customFormat="1" ht="20.1" customHeight="1"/>
    <row r="52" s="82" customFormat="1" ht="20.1" customHeight="1"/>
    <row r="53" s="82" customFormat="1" ht="20.1" customHeight="1"/>
    <row r="54" s="82" customFormat="1" ht="20.1" customHeight="1"/>
    <row r="55" s="82" customFormat="1" ht="20.1" customHeight="1"/>
    <row r="56" s="82" customFormat="1" ht="20.1" customHeight="1"/>
    <row r="57" s="82" customFormat="1" ht="20.1" customHeight="1"/>
    <row r="58" s="82" customFormat="1" ht="20.1" customHeight="1"/>
    <row r="59" s="82" customFormat="1" ht="20.1" customHeight="1"/>
    <row r="60" s="82" customFormat="1" ht="20.1" customHeight="1"/>
    <row r="61" s="82" customFormat="1" ht="20.1" customHeight="1"/>
    <row r="62" s="82" customFormat="1" ht="20.1" customHeight="1"/>
    <row r="63" s="82" customFormat="1" ht="20.1" customHeight="1"/>
    <row r="64" s="82" customFormat="1" ht="20.1" customHeight="1"/>
    <row r="65" s="82" customFormat="1" ht="20.1" customHeight="1"/>
    <row r="66" s="82" customFormat="1" ht="20.1" customHeight="1"/>
    <row r="67" s="82" customFormat="1" ht="20.1" customHeight="1"/>
    <row r="68" s="82" customFormat="1" ht="20.1" customHeight="1"/>
    <row r="69" s="82" customFormat="1" ht="20.1" customHeight="1"/>
    <row r="70" s="82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6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354</v>
      </c>
    </row>
    <row r="8" ht="20.1" customHeight="1"/>
    <row r="9" ht="20.1" customHeight="1" spans="4:10">
      <c r="D9" s="13"/>
      <c r="E9" s="13" t="s">
        <v>1185</v>
      </c>
      <c r="F9" s="13"/>
      <c r="G9" s="29"/>
      <c r="H9" s="29"/>
      <c r="I9" s="29"/>
      <c r="J9" s="30"/>
    </row>
    <row r="10" ht="20.1" customHeight="1" spans="2:16">
      <c r="B10" s="1">
        <v>40</v>
      </c>
      <c r="C10" s="1">
        <v>100</v>
      </c>
      <c r="D10" s="13" t="s">
        <v>920</v>
      </c>
      <c r="E10" s="13" t="s">
        <v>2</v>
      </c>
      <c r="F10" s="13" t="s">
        <v>1186</v>
      </c>
      <c r="G10" s="30"/>
      <c r="I10" s="13" t="s">
        <v>1187</v>
      </c>
      <c r="N10" s="13" t="s">
        <v>1188</v>
      </c>
      <c r="O10" s="29"/>
      <c r="P10" s="13" t="s">
        <v>397</v>
      </c>
    </row>
    <row r="11" ht="20.1" customHeight="1" spans="2:16">
      <c r="B11" s="1">
        <v>6</v>
      </c>
      <c r="C11" s="1">
        <v>10</v>
      </c>
      <c r="D11" s="13" t="s">
        <v>922</v>
      </c>
      <c r="E11" s="13" t="s">
        <v>3</v>
      </c>
      <c r="F11" s="13" t="s">
        <v>1189</v>
      </c>
      <c r="I11" s="13" t="s">
        <v>1190</v>
      </c>
      <c r="N11" s="13" t="s">
        <v>1191</v>
      </c>
      <c r="O11" s="29"/>
      <c r="P11" s="13" t="s">
        <v>401</v>
      </c>
    </row>
    <row r="12" ht="20.1" customHeight="1" spans="2:16">
      <c r="B12" s="1" t="s">
        <v>1192</v>
      </c>
      <c r="C12" s="1" t="s">
        <v>1193</v>
      </c>
      <c r="D12" s="13" t="s">
        <v>916</v>
      </c>
      <c r="E12" s="13" t="s">
        <v>1194</v>
      </c>
      <c r="F12" s="13" t="s">
        <v>430</v>
      </c>
      <c r="G12" s="30"/>
      <c r="I12" s="13" t="s">
        <v>1195</v>
      </c>
      <c r="N12" s="13" t="s">
        <v>430</v>
      </c>
      <c r="O12" s="29"/>
      <c r="P12" s="13" t="s">
        <v>394</v>
      </c>
    </row>
    <row r="13" ht="20.1" customHeight="1" spans="2:16">
      <c r="B13" s="1" t="s">
        <v>1196</v>
      </c>
      <c r="C13" s="1" t="s">
        <v>1197</v>
      </c>
      <c r="D13" s="13" t="s">
        <v>918</v>
      </c>
      <c r="E13" s="13" t="s">
        <v>1198</v>
      </c>
      <c r="F13" s="13" t="s">
        <v>1199</v>
      </c>
      <c r="G13" s="30"/>
      <c r="N13" s="13" t="s">
        <v>1200</v>
      </c>
      <c r="O13" s="29"/>
      <c r="P13" s="13" t="s">
        <v>405</v>
      </c>
    </row>
    <row r="14" ht="20.1" customHeight="1" spans="2:10">
      <c r="B14" s="1" t="s">
        <v>1201</v>
      </c>
      <c r="C14" s="1" t="s">
        <v>1193</v>
      </c>
      <c r="D14" s="13" t="s">
        <v>924</v>
      </c>
      <c r="E14" s="13" t="s">
        <v>1202</v>
      </c>
      <c r="F14" s="1" t="s">
        <v>433</v>
      </c>
      <c r="G14" s="29"/>
      <c r="H14" s="29"/>
      <c r="I14" s="13" t="s">
        <v>1203</v>
      </c>
      <c r="J14" s="30"/>
    </row>
    <row r="15" ht="20.1" customHeight="1"/>
    <row r="16" ht="20.1" customHeight="1" spans="4:6">
      <c r="D16" s="13"/>
      <c r="F16" s="13"/>
    </row>
    <row r="17" ht="20.1" customHeight="1" spans="4:6">
      <c r="D17" s="13"/>
      <c r="F17" s="13"/>
    </row>
    <row r="18" ht="20.1" customHeight="1" spans="4:6">
      <c r="D18" s="13"/>
      <c r="F18" s="13"/>
    </row>
    <row r="19" ht="20.1" customHeight="1" spans="4:6">
      <c r="D19" s="13"/>
      <c r="E19" s="13"/>
      <c r="F19" s="13"/>
    </row>
    <row r="20" ht="20.1" customHeight="1"/>
    <row r="21" ht="20.1" customHeight="1" spans="15:15">
      <c r="O21" s="30"/>
    </row>
    <row r="22" ht="20.1" customHeight="1" spans="9:15">
      <c r="I22"/>
      <c r="O22" s="30"/>
    </row>
    <row r="23" ht="20.1" customHeight="1" spans="3:15">
      <c r="C23" s="1" t="s">
        <v>1204</v>
      </c>
      <c r="F23" s="1" t="s">
        <v>1205</v>
      </c>
      <c r="G23"/>
      <c r="H23"/>
      <c r="I23"/>
      <c r="K23" s="1" t="s">
        <v>1206</v>
      </c>
      <c r="L23" s="1" t="s">
        <v>604</v>
      </c>
      <c r="O23" s="30"/>
    </row>
    <row r="24" ht="20.1" customHeight="1" spans="4:15">
      <c r="D24" s="1" t="s">
        <v>409</v>
      </c>
      <c r="G24"/>
      <c r="H24"/>
      <c r="I24"/>
      <c r="K24" s="1"/>
      <c r="L24" s="1" t="s">
        <v>591</v>
      </c>
      <c r="O24" s="30"/>
    </row>
    <row r="25" ht="20.1" customHeight="1" spans="4:15">
      <c r="D25" s="1" t="s">
        <v>1207</v>
      </c>
      <c r="G25"/>
      <c r="H25"/>
      <c r="I25"/>
      <c r="K25" s="1"/>
      <c r="L25" s="1" t="s">
        <v>598</v>
      </c>
      <c r="O25" s="30"/>
    </row>
    <row r="26" ht="20.1" customHeight="1" spans="4:15">
      <c r="D26" s="1" t="s">
        <v>412</v>
      </c>
      <c r="G26"/>
      <c r="H26"/>
      <c r="I26"/>
      <c r="L26" s="1" t="s">
        <v>1208</v>
      </c>
      <c r="O26" s="30"/>
    </row>
    <row r="27" ht="20.1" customHeight="1" spans="4:13">
      <c r="D27" s="1" t="s">
        <v>413</v>
      </c>
      <c r="G27"/>
      <c r="H27"/>
      <c r="I27"/>
      <c r="L27" s="1" t="s">
        <v>610</v>
      </c>
      <c r="M27" s="1" t="s">
        <v>613</v>
      </c>
    </row>
    <row r="28" ht="20.1" customHeight="1" spans="4:9">
      <c r="D28" s="1" t="s">
        <v>430</v>
      </c>
      <c r="G28"/>
      <c r="H28"/>
      <c r="I28"/>
    </row>
    <row r="29" ht="20.1" customHeight="1" spans="4:9">
      <c r="D29" s="1" t="s">
        <v>1209</v>
      </c>
      <c r="G29"/>
      <c r="H29"/>
      <c r="I29"/>
    </row>
    <row r="30" ht="20.1" customHeight="1" spans="4:9">
      <c r="D30" s="1" t="s">
        <v>390</v>
      </c>
      <c r="G30"/>
      <c r="H30"/>
      <c r="I30"/>
    </row>
    <row r="31" ht="20.1" customHeight="1" spans="4:9">
      <c r="D31" s="1" t="s">
        <v>1210</v>
      </c>
      <c r="G31"/>
      <c r="H31"/>
      <c r="I31"/>
    </row>
    <row r="32" ht="20.1" customHeight="1" spans="4:9">
      <c r="D32" s="1" t="s">
        <v>1211</v>
      </c>
      <c r="G32"/>
      <c r="H32"/>
      <c r="I32"/>
    </row>
    <row r="33" ht="20.1" customHeight="1" spans="4:10">
      <c r="D33" s="13"/>
      <c r="E33" s="13"/>
      <c r="F33" s="13"/>
      <c r="G33" s="30"/>
      <c r="H33" s="13"/>
      <c r="I33" s="29"/>
      <c r="J33" s="13"/>
    </row>
    <row r="34" ht="20.1" customHeight="1" spans="4:10">
      <c r="D34" s="13"/>
      <c r="E34" s="13"/>
      <c r="F34" s="13"/>
      <c r="G34" s="29"/>
      <c r="H34" s="29"/>
      <c r="I34" s="29"/>
      <c r="J34" s="30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3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6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12</v>
      </c>
      <c r="G1" s="2" t="s">
        <v>1212</v>
      </c>
      <c r="H1" s="2" t="s">
        <v>1213</v>
      </c>
      <c r="I1" s="2" t="s">
        <v>1214</v>
      </c>
      <c r="J1" s="2" t="s">
        <v>1215</v>
      </c>
      <c r="K1" s="2" t="s">
        <v>1216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2" t="s">
        <v>1217</v>
      </c>
      <c r="Q2" s="1">
        <v>13</v>
      </c>
      <c r="R2" s="1"/>
      <c r="T2" s="2" t="s">
        <v>1218</v>
      </c>
      <c r="U2" s="1" t="s">
        <v>1219</v>
      </c>
      <c r="AF2" s="3"/>
      <c r="AG2" s="3"/>
      <c r="AH2" s="3"/>
      <c r="AI2" s="3"/>
      <c r="AJ2" s="3"/>
      <c r="AK2" s="3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2" t="s">
        <v>1220</v>
      </c>
      <c r="Q3" s="1">
        <v>3</v>
      </c>
      <c r="R3" s="1"/>
      <c r="S3">
        <v>101</v>
      </c>
      <c r="T3" s="1" t="s">
        <v>1221</v>
      </c>
      <c r="U3" s="1" t="s">
        <v>850</v>
      </c>
      <c r="V3" s="1" t="s">
        <v>1222</v>
      </c>
      <c r="AD3" s="1" t="s">
        <v>1223</v>
      </c>
      <c r="AE3" s="6" t="s">
        <v>1224</v>
      </c>
      <c r="AF3" s="1" t="s">
        <v>1225</v>
      </c>
      <c r="AG3" s="3"/>
      <c r="AH3" s="1" t="s">
        <v>1226</v>
      </c>
      <c r="AI3" s="1" t="s">
        <v>1227</v>
      </c>
      <c r="AJ3" s="1" t="s">
        <v>3</v>
      </c>
      <c r="AK3" s="3"/>
      <c r="AN3" t="s">
        <v>918</v>
      </c>
      <c r="AR3" s="13"/>
      <c r="AS3" s="13" t="s">
        <v>1185</v>
      </c>
      <c r="AT3" s="13"/>
      <c r="AU3" s="29"/>
      <c r="AV3" s="29"/>
      <c r="AW3" s="29"/>
      <c r="AX3" s="30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2" t="s">
        <v>1228</v>
      </c>
      <c r="Q4" s="1">
        <f>Q3*总表!K7</f>
        <v>30</v>
      </c>
      <c r="R4" s="1"/>
      <c r="S4">
        <v>102</v>
      </c>
      <c r="T4" s="1" t="s">
        <v>1229</v>
      </c>
      <c r="U4" s="1" t="s">
        <v>855</v>
      </c>
      <c r="V4" s="1" t="s">
        <v>1230</v>
      </c>
      <c r="X4" s="3"/>
      <c r="Z4" s="3"/>
      <c r="AD4" s="1" t="s">
        <v>1231</v>
      </c>
      <c r="AE4" s="6" t="s">
        <v>1232</v>
      </c>
      <c r="AF4" s="1" t="s">
        <v>1233</v>
      </c>
      <c r="AG4" s="3"/>
      <c r="AH4" s="1" t="s">
        <v>1234</v>
      </c>
      <c r="AI4" s="1" t="s">
        <v>1235</v>
      </c>
      <c r="AJ4" s="1" t="s">
        <v>12</v>
      </c>
      <c r="AK4" s="3"/>
      <c r="AN4" t="s">
        <v>916</v>
      </c>
      <c r="AR4" s="13" t="s">
        <v>920</v>
      </c>
      <c r="AS4" s="13" t="s">
        <v>2</v>
      </c>
      <c r="AT4" s="13" t="s">
        <v>1187</v>
      </c>
      <c r="AU4" s="30"/>
      <c r="AV4" s="13" t="s">
        <v>1188</v>
      </c>
      <c r="AW4" s="29"/>
      <c r="AX4" s="13" t="s">
        <v>397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1236</v>
      </c>
      <c r="U5" s="1" t="s">
        <v>859</v>
      </c>
      <c r="V5" s="1" t="s">
        <v>1237</v>
      </c>
      <c r="X5" s="3"/>
      <c r="Z5" s="3"/>
      <c r="AD5" s="1" t="s">
        <v>1238</v>
      </c>
      <c r="AE5" s="6" t="s">
        <v>1239</v>
      </c>
      <c r="AF5" s="1" t="s">
        <v>1240</v>
      </c>
      <c r="AG5" s="3"/>
      <c r="AH5" s="1" t="s">
        <v>1241</v>
      </c>
      <c r="AI5" s="1" t="s">
        <v>1242</v>
      </c>
      <c r="AJ5" s="1" t="s">
        <v>29</v>
      </c>
      <c r="AK5" s="3"/>
      <c r="AN5" t="s">
        <v>924</v>
      </c>
      <c r="AR5" s="13" t="s">
        <v>922</v>
      </c>
      <c r="AS5" s="13" t="s">
        <v>3</v>
      </c>
      <c r="AT5" s="13" t="s">
        <v>1195</v>
      </c>
      <c r="AU5" s="30"/>
      <c r="AV5" s="13" t="s">
        <v>1191</v>
      </c>
      <c r="AW5" s="29"/>
      <c r="AX5" s="13" t="s">
        <v>401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1243</v>
      </c>
      <c r="O6" s="2" t="s">
        <v>2</v>
      </c>
      <c r="P6" s="2" t="s">
        <v>3</v>
      </c>
      <c r="Q6" s="2" t="s">
        <v>12</v>
      </c>
      <c r="R6" s="2"/>
      <c r="S6">
        <v>104</v>
      </c>
      <c r="T6" s="1" t="s">
        <v>1244</v>
      </c>
      <c r="U6" s="1" t="s">
        <v>864</v>
      </c>
      <c r="V6" s="1" t="s">
        <v>1245</v>
      </c>
      <c r="X6" s="3"/>
      <c r="Z6" s="3"/>
      <c r="AD6" s="1" t="s">
        <v>1246</v>
      </c>
      <c r="AE6" s="6" t="s">
        <v>1247</v>
      </c>
      <c r="AF6" s="3"/>
      <c r="AG6" s="3"/>
      <c r="AH6" s="1" t="s">
        <v>1248</v>
      </c>
      <c r="AI6" s="1" t="s">
        <v>1249</v>
      </c>
      <c r="AJ6" s="1" t="s">
        <v>2</v>
      </c>
      <c r="AK6" s="3"/>
      <c r="AN6" t="s">
        <v>1250</v>
      </c>
      <c r="AR6" s="13" t="s">
        <v>916</v>
      </c>
      <c r="AS6" s="13" t="s">
        <v>1194</v>
      </c>
      <c r="AT6" s="13" t="s">
        <v>1190</v>
      </c>
      <c r="AU6" s="30"/>
      <c r="AV6" s="13" t="s">
        <v>430</v>
      </c>
      <c r="AW6" s="29"/>
      <c r="AX6" s="13" t="s">
        <v>394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3"/>
      <c r="Z7" s="3"/>
      <c r="AD7" s="1" t="s">
        <v>1251</v>
      </c>
      <c r="AE7" s="6" t="s">
        <v>1252</v>
      </c>
      <c r="AF7" s="3"/>
      <c r="AG7" s="3"/>
      <c r="AH7" s="3"/>
      <c r="AI7" s="1" t="s">
        <v>1253</v>
      </c>
      <c r="AJ7" s="1" t="s">
        <v>394</v>
      </c>
      <c r="AK7" s="3"/>
      <c r="AR7" s="13" t="s">
        <v>918</v>
      </c>
      <c r="AS7" s="31" t="s">
        <v>1198</v>
      </c>
      <c r="AT7" s="13"/>
      <c r="AU7" s="30"/>
      <c r="AV7" s="13" t="s">
        <v>1200</v>
      </c>
      <c r="AW7" s="29"/>
      <c r="AX7" s="13" t="s">
        <v>405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3"/>
      <c r="T8" s="1" t="s">
        <v>1254</v>
      </c>
      <c r="U8" s="2" t="s">
        <v>1255</v>
      </c>
      <c r="V8" s="3"/>
      <c r="W8" s="25"/>
      <c r="X8" s="1" t="s">
        <v>1256</v>
      </c>
      <c r="Y8" s="1" t="s">
        <v>1257</v>
      </c>
      <c r="Z8" s="3"/>
      <c r="AD8" s="1" t="s">
        <v>1258</v>
      </c>
      <c r="AE8" s="6" t="s">
        <v>1259</v>
      </c>
      <c r="AF8" s="3"/>
      <c r="AG8" s="3"/>
      <c r="AH8" s="3"/>
      <c r="AI8" s="1" t="s">
        <v>1260</v>
      </c>
      <c r="AJ8" s="1" t="s">
        <v>397</v>
      </c>
      <c r="AK8" s="3"/>
      <c r="AR8" s="13" t="s">
        <v>924</v>
      </c>
      <c r="AS8" s="13" t="s">
        <v>1202</v>
      </c>
      <c r="AT8" s="13" t="s">
        <v>1203</v>
      </c>
      <c r="AU8" s="29"/>
      <c r="AV8" s="29"/>
      <c r="AW8" s="29"/>
      <c r="AX8" s="30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1229</v>
      </c>
      <c r="U9" s="1" t="s">
        <v>1261</v>
      </c>
      <c r="V9" s="6" t="s">
        <v>1262</v>
      </c>
      <c r="X9" s="1" t="s">
        <v>1263</v>
      </c>
      <c r="Y9" s="1">
        <v>1</v>
      </c>
      <c r="AD9" s="1" t="s">
        <v>1264</v>
      </c>
      <c r="AE9" s="6" t="s">
        <v>1265</v>
      </c>
      <c r="AF9" s="3"/>
      <c r="AG9" s="3"/>
      <c r="AH9" s="3"/>
      <c r="AI9" s="1" t="s">
        <v>1266</v>
      </c>
      <c r="AJ9" s="1" t="s">
        <v>401</v>
      </c>
      <c r="AK9" s="3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3"/>
      <c r="T10" s="1" t="s">
        <v>1221</v>
      </c>
      <c r="U10" s="1" t="s">
        <v>1222</v>
      </c>
      <c r="V10" s="6" t="s">
        <v>1267</v>
      </c>
      <c r="X10" s="1" t="s">
        <v>1268</v>
      </c>
      <c r="Y10" s="1">
        <v>2</v>
      </c>
      <c r="AD10" s="1" t="s">
        <v>1269</v>
      </c>
      <c r="AE10" s="6" t="s">
        <v>1270</v>
      </c>
      <c r="AF10" s="3"/>
      <c r="AG10" s="3"/>
      <c r="AH10" s="3"/>
      <c r="AI10" s="1" t="s">
        <v>1271</v>
      </c>
      <c r="AJ10" s="1" t="s">
        <v>405</v>
      </c>
      <c r="AK10" s="3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2">
        <v>104</v>
      </c>
      <c r="T11" s="1" t="s">
        <v>1244</v>
      </c>
      <c r="U11" s="1" t="s">
        <v>1272</v>
      </c>
      <c r="V11" s="5" t="s">
        <v>1273</v>
      </c>
      <c r="X11" s="1" t="s">
        <v>1274</v>
      </c>
      <c r="Y11" s="1">
        <f>Y10*2</f>
        <v>4</v>
      </c>
      <c r="AD11" s="1" t="s">
        <v>1275</v>
      </c>
      <c r="AE11" s="6" t="s">
        <v>1276</v>
      </c>
      <c r="AF11" s="3"/>
      <c r="AG11" s="3"/>
      <c r="AH11" s="3"/>
      <c r="AI11" s="1"/>
      <c r="AJ11" s="6"/>
      <c r="AK11" s="3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1236</v>
      </c>
      <c r="U12" s="1" t="s">
        <v>1277</v>
      </c>
      <c r="V12" s="5" t="s">
        <v>1278</v>
      </c>
      <c r="X12" s="1" t="s">
        <v>1279</v>
      </c>
      <c r="Y12" s="1">
        <f t="shared" ref="Y12:Y18" si="5">Y11*2</f>
        <v>8</v>
      </c>
      <c r="AD12" s="1" t="s">
        <v>1280</v>
      </c>
      <c r="AE12" s="6" t="s">
        <v>1281</v>
      </c>
      <c r="AI12" s="1"/>
      <c r="AJ12" s="6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2" t="s">
        <v>1282</v>
      </c>
      <c r="R13" s="1">
        <v>102</v>
      </c>
      <c r="T13" s="1" t="s">
        <v>1229</v>
      </c>
      <c r="U13" s="1" t="s">
        <v>1283</v>
      </c>
      <c r="V13" s="5" t="s">
        <v>1284</v>
      </c>
      <c r="X13" s="1" t="s">
        <v>1285</v>
      </c>
      <c r="Y13" s="1">
        <f t="shared" si="5"/>
        <v>16</v>
      </c>
      <c r="AD13" s="1" t="s">
        <v>1286</v>
      </c>
      <c r="AE13" s="6" t="s">
        <v>1287</v>
      </c>
      <c r="AF13" s="5"/>
      <c r="AG13" s="5"/>
      <c r="AH13" s="5"/>
      <c r="AI13" s="1"/>
      <c r="AJ13" s="6"/>
      <c r="AK13" s="3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1243</v>
      </c>
      <c r="O14" s="2" t="s">
        <v>2</v>
      </c>
      <c r="P14" s="2" t="s">
        <v>3</v>
      </c>
      <c r="Q14" s="2" t="s">
        <v>12</v>
      </c>
      <c r="R14" s="2">
        <v>104</v>
      </c>
      <c r="T14" s="1" t="s">
        <v>1244</v>
      </c>
      <c r="U14" s="1" t="s">
        <v>1288</v>
      </c>
      <c r="V14" s="5" t="s">
        <v>1289</v>
      </c>
      <c r="X14" s="1" t="s">
        <v>1290</v>
      </c>
      <c r="Y14" s="1">
        <f t="shared" si="5"/>
        <v>32</v>
      </c>
      <c r="AD14" s="1" t="s">
        <v>1291</v>
      </c>
      <c r="AE14" s="6" t="s">
        <v>1292</v>
      </c>
      <c r="AF14" s="1" t="s">
        <v>1293</v>
      </c>
      <c r="AG14" s="2" t="s">
        <v>15</v>
      </c>
      <c r="AH14" s="1" t="s">
        <v>1294</v>
      </c>
      <c r="AI14" s="3"/>
      <c r="AJ14" s="1" t="s">
        <v>1295</v>
      </c>
      <c r="AK14" s="3"/>
      <c r="AN14" s="1" t="s">
        <v>3</v>
      </c>
      <c r="AO14" s="23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1221</v>
      </c>
      <c r="U15" s="1" t="s">
        <v>1296</v>
      </c>
      <c r="V15" s="5" t="s">
        <v>1297</v>
      </c>
      <c r="X15" s="1" t="s">
        <v>1298</v>
      </c>
      <c r="Y15" s="1">
        <f t="shared" si="5"/>
        <v>64</v>
      </c>
      <c r="AD15" s="1" t="s">
        <v>1299</v>
      </c>
      <c r="AE15" s="6" t="s">
        <v>1300</v>
      </c>
      <c r="AF15" s="3"/>
      <c r="AG15" s="2">
        <v>0</v>
      </c>
      <c r="AH15" s="1">
        <v>0.5</v>
      </c>
      <c r="AI15" s="1">
        <v>0.75</v>
      </c>
      <c r="AJ15" s="1">
        <v>0</v>
      </c>
      <c r="AK15" s="3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1236</v>
      </c>
      <c r="U16" s="1" t="s">
        <v>1301</v>
      </c>
      <c r="V16" s="5" t="s">
        <v>1302</v>
      </c>
      <c r="X16" s="1" t="s">
        <v>1303</v>
      </c>
      <c r="Y16" s="1">
        <f t="shared" si="5"/>
        <v>128</v>
      </c>
      <c r="AD16" s="1" t="s">
        <v>1304</v>
      </c>
      <c r="AE16" s="6" t="s">
        <v>1305</v>
      </c>
      <c r="AF16" s="3"/>
      <c r="AG16" s="2">
        <v>1</v>
      </c>
      <c r="AH16" s="1">
        <v>0.2</v>
      </c>
      <c r="AI16" s="1">
        <v>0.1</v>
      </c>
      <c r="AJ16" s="1">
        <v>1</v>
      </c>
      <c r="AK16" s="3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1229</v>
      </c>
      <c r="U17" s="1" t="s">
        <v>1306</v>
      </c>
      <c r="V17" s="5" t="s">
        <v>1307</v>
      </c>
      <c r="W17" s="25"/>
      <c r="X17" s="1" t="s">
        <v>1308</v>
      </c>
      <c r="Y17" s="1">
        <f t="shared" si="5"/>
        <v>256</v>
      </c>
      <c r="AD17" s="1" t="s">
        <v>1309</v>
      </c>
      <c r="AE17" s="6" t="s">
        <v>1310</v>
      </c>
      <c r="AF17" s="3"/>
      <c r="AG17" s="2">
        <v>2</v>
      </c>
      <c r="AH17" s="1">
        <v>0.15</v>
      </c>
      <c r="AI17" s="1">
        <v>0.075</v>
      </c>
      <c r="AJ17" s="1">
        <v>2</v>
      </c>
      <c r="AK17" s="3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1221</v>
      </c>
      <c r="U18" s="1" t="s">
        <v>1311</v>
      </c>
      <c r="V18" s="6" t="s">
        <v>1312</v>
      </c>
      <c r="X18" s="1" t="s">
        <v>1313</v>
      </c>
      <c r="Y18" s="1">
        <f t="shared" si="5"/>
        <v>512</v>
      </c>
      <c r="AD18" s="1" t="s">
        <v>1314</v>
      </c>
      <c r="AE18" s="6" t="s">
        <v>1315</v>
      </c>
      <c r="AF18" s="3"/>
      <c r="AG18" s="2">
        <v>3</v>
      </c>
      <c r="AH18" s="1">
        <v>0.1</v>
      </c>
      <c r="AI18" s="1">
        <v>0.05</v>
      </c>
      <c r="AJ18" s="1">
        <v>3</v>
      </c>
      <c r="AK18" s="3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3"/>
      <c r="T19" s="1" t="s">
        <v>1244</v>
      </c>
      <c r="U19" s="1" t="s">
        <v>1316</v>
      </c>
      <c r="V19" s="5" t="s">
        <v>1317</v>
      </c>
      <c r="AF19" s="3"/>
      <c r="AG19" s="2">
        <v>4</v>
      </c>
      <c r="AH19" s="1">
        <v>0.05</v>
      </c>
      <c r="AI19" s="1">
        <v>0.025</v>
      </c>
      <c r="AJ19" s="1">
        <v>4</v>
      </c>
      <c r="AK19" s="3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4" t="s">
        <v>1318</v>
      </c>
      <c r="O20" s="3"/>
      <c r="P20" s="3"/>
      <c r="Q20" s="3"/>
      <c r="R20" s="3">
        <v>103</v>
      </c>
      <c r="T20" s="1" t="s">
        <v>1236</v>
      </c>
      <c r="U20" s="1" t="s">
        <v>1319</v>
      </c>
      <c r="V20" s="6" t="s">
        <v>1320</v>
      </c>
      <c r="W20" s="1" t="str">
        <f>"100403;"&amp;AB20</f>
        <v>100403;15</v>
      </c>
      <c r="X20" s="2" t="s">
        <v>1321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1322</v>
      </c>
      <c r="AE20" s="6" t="s">
        <v>1323</v>
      </c>
      <c r="AF20" s="3"/>
      <c r="AG20" s="5"/>
      <c r="AH20" s="1"/>
      <c r="AI20" s="3"/>
      <c r="AJ20" s="3"/>
      <c r="AK20" s="3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5"/>
      <c r="W21" s="1" t="str">
        <f t="shared" ref="W21:W29" si="8">"100403;"&amp;AB21</f>
        <v>100403;21</v>
      </c>
      <c r="X21" s="2" t="s">
        <v>1324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1325</v>
      </c>
      <c r="AE21" s="6" t="s">
        <v>1326</v>
      </c>
      <c r="AF21" s="3"/>
      <c r="AG21" s="5"/>
      <c r="AH21" s="1">
        <f>SUM(AI15:AI19)</f>
        <v>1</v>
      </c>
      <c r="AI21" s="1">
        <f>SUM(AH15:AH19)</f>
        <v>1</v>
      </c>
      <c r="AJ21" s="6"/>
      <c r="AK21" s="6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5"/>
      <c r="W22" s="1" t="str">
        <f t="shared" si="8"/>
        <v>100403;28</v>
      </c>
      <c r="X22" s="2" t="s">
        <v>1327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1328</v>
      </c>
      <c r="AE22" s="6" t="s">
        <v>1329</v>
      </c>
      <c r="AF22" s="5"/>
      <c r="AG22" s="5"/>
      <c r="AH22" s="5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3"/>
      <c r="T23" s="1" t="s">
        <v>1254</v>
      </c>
      <c r="U23" s="2" t="s">
        <v>1255</v>
      </c>
      <c r="V23" s="3"/>
      <c r="W23" s="1" t="str">
        <f t="shared" si="8"/>
        <v>100403;36</v>
      </c>
      <c r="X23" s="2" t="s">
        <v>1330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1331</v>
      </c>
      <c r="AE23" s="6" t="s">
        <v>1332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1229</v>
      </c>
      <c r="U24" s="1" t="s">
        <v>1333</v>
      </c>
      <c r="V24" s="6" t="s">
        <v>1334</v>
      </c>
      <c r="W24" s="1" t="str">
        <f t="shared" si="8"/>
        <v>100403;45</v>
      </c>
      <c r="X24" s="2" t="s">
        <v>1335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1336</v>
      </c>
      <c r="AE24" s="6" t="s">
        <v>1337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3"/>
      <c r="T25" s="1" t="s">
        <v>1221</v>
      </c>
      <c r="U25" s="1" t="s">
        <v>1230</v>
      </c>
      <c r="V25" s="6" t="s">
        <v>1338</v>
      </c>
      <c r="W25" s="1" t="str">
        <f t="shared" si="8"/>
        <v>100403;60</v>
      </c>
      <c r="X25" s="2" t="s">
        <v>1339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1340</v>
      </c>
      <c r="AE25" s="6" t="s">
        <v>1341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1244</v>
      </c>
      <c r="U26" s="1" t="s">
        <v>1342</v>
      </c>
      <c r="V26" s="5" t="s">
        <v>1343</v>
      </c>
      <c r="W26" s="1" t="str">
        <f t="shared" si="8"/>
        <v>100403;75</v>
      </c>
      <c r="X26" s="2" t="s">
        <v>1344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1345</v>
      </c>
      <c r="AE26" s="6" t="s">
        <v>1346</v>
      </c>
      <c r="AF26" s="1" t="s">
        <v>1347</v>
      </c>
      <c r="AG26" s="6" t="s">
        <v>1348</v>
      </c>
      <c r="AH26" s="1"/>
      <c r="AI26" s="1"/>
      <c r="AJ26" s="1" t="s">
        <v>1349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1350</v>
      </c>
      <c r="O27" s="2" t="s">
        <v>2</v>
      </c>
      <c r="P27" s="2" t="s">
        <v>3</v>
      </c>
      <c r="Q27" s="2" t="s">
        <v>12</v>
      </c>
      <c r="R27" s="2"/>
      <c r="T27" s="1" t="s">
        <v>1236</v>
      </c>
      <c r="U27" s="1" t="s">
        <v>1351</v>
      </c>
      <c r="V27" s="5" t="s">
        <v>1352</v>
      </c>
      <c r="W27" s="1" t="str">
        <f t="shared" si="8"/>
        <v>100403;90</v>
      </c>
      <c r="X27" s="2" t="s">
        <v>1353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1354</v>
      </c>
      <c r="AE27" s="6" t="s">
        <v>1355</v>
      </c>
      <c r="AF27" s="5" t="s">
        <v>1356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1357</v>
      </c>
      <c r="O28" s="1">
        <v>0</v>
      </c>
      <c r="P28" s="1">
        <v>1</v>
      </c>
      <c r="Q28" s="1">
        <v>0</v>
      </c>
      <c r="R28" s="1"/>
      <c r="T28" s="1" t="s">
        <v>1229</v>
      </c>
      <c r="U28" s="1" t="s">
        <v>1358</v>
      </c>
      <c r="V28" s="5" t="s">
        <v>1359</v>
      </c>
      <c r="W28" s="1" t="str">
        <f t="shared" si="8"/>
        <v>100403;105</v>
      </c>
      <c r="X28" s="2" t="s">
        <v>1360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1361</v>
      </c>
      <c r="AE28" s="6" t="s">
        <v>1362</v>
      </c>
      <c r="AF28" s="6" t="s">
        <v>1363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1364</v>
      </c>
      <c r="O29" s="1">
        <v>0.25</v>
      </c>
      <c r="P29" s="1">
        <v>0</v>
      </c>
      <c r="Q29" s="1">
        <v>1</v>
      </c>
      <c r="R29" s="1"/>
      <c r="T29" s="1" t="s">
        <v>1244</v>
      </c>
      <c r="U29" s="1" t="s">
        <v>1365</v>
      </c>
      <c r="V29" s="5" t="s">
        <v>1366</v>
      </c>
      <c r="W29" s="1" t="str">
        <f t="shared" si="8"/>
        <v>100403;120</v>
      </c>
      <c r="X29" s="2" t="s">
        <v>1367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1368</v>
      </c>
      <c r="AE29" s="6" t="s">
        <v>1369</v>
      </c>
      <c r="AF29" s="6" t="s">
        <v>1370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1371</v>
      </c>
      <c r="O30" s="1">
        <v>0.75</v>
      </c>
      <c r="P30" s="1">
        <v>0</v>
      </c>
      <c r="Q30" s="1">
        <v>0</v>
      </c>
      <c r="R30" s="1"/>
      <c r="T30" s="1" t="s">
        <v>1221</v>
      </c>
      <c r="U30" s="1" t="s">
        <v>1372</v>
      </c>
      <c r="V30" s="5" t="s">
        <v>1373</v>
      </c>
      <c r="AD30" s="1" t="s">
        <v>1374</v>
      </c>
      <c r="AE30" s="6" t="s">
        <v>1375</v>
      </c>
      <c r="AF30" s="6" t="s">
        <v>1376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2"/>
      <c r="T31" s="1" t="s">
        <v>1236</v>
      </c>
      <c r="U31" s="1" t="s">
        <v>1377</v>
      </c>
      <c r="V31" s="5" t="s">
        <v>1378</v>
      </c>
      <c r="AD31" s="1" t="s">
        <v>1379</v>
      </c>
      <c r="AE31" s="6" t="s">
        <v>1380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2" t="s">
        <v>1381</v>
      </c>
      <c r="N32" s="1" t="s">
        <v>1357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1229</v>
      </c>
      <c r="U32" s="1" t="s">
        <v>1382</v>
      </c>
      <c r="V32" s="5" t="s">
        <v>1383</v>
      </c>
      <c r="W32" s="1" t="str">
        <f>"100203;"&amp;AB32</f>
        <v>100203;150</v>
      </c>
      <c r="X32" s="2" t="s">
        <v>1384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1385</v>
      </c>
      <c r="AE32" s="6" t="s">
        <v>1386</v>
      </c>
      <c r="AF32" s="26"/>
      <c r="AG32" s="26"/>
      <c r="AH32" s="26"/>
      <c r="AI32" s="26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2"/>
      <c r="N33" s="1" t="s">
        <v>1364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1221</v>
      </c>
      <c r="U33" s="1" t="s">
        <v>1387</v>
      </c>
      <c r="V33" s="6" t="s">
        <v>1388</v>
      </c>
      <c r="W33" s="1" t="str">
        <f t="shared" ref="W33:W41" si="16">"100203;"&amp;AB33</f>
        <v>100203;225</v>
      </c>
      <c r="X33" s="2" t="s">
        <v>1389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1390</v>
      </c>
      <c r="AE33" s="6" t="s">
        <v>1391</v>
      </c>
      <c r="AF33" s="26" t="s">
        <v>1392</v>
      </c>
      <c r="AG33" s="26"/>
      <c r="AH33" s="26"/>
      <c r="AI33" s="26"/>
      <c r="AJ33" s="28"/>
      <c r="AK33" s="28"/>
      <c r="AL33" s="28"/>
      <c r="AM33" s="28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2"/>
      <c r="N34" s="1" t="s">
        <v>1371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3"/>
      <c r="T34" s="1" t="s">
        <v>1244</v>
      </c>
      <c r="U34" s="1" t="s">
        <v>1393</v>
      </c>
      <c r="V34" s="5" t="s">
        <v>1394</v>
      </c>
      <c r="W34" s="1" t="str">
        <f t="shared" si="16"/>
        <v>100203;300</v>
      </c>
      <c r="X34" s="2" t="s">
        <v>1395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1396</v>
      </c>
      <c r="AE34" s="6" t="s">
        <v>1397</v>
      </c>
      <c r="AF34" s="26" t="s">
        <v>1398</v>
      </c>
      <c r="AG34" s="26"/>
      <c r="AH34" s="26"/>
      <c r="AI34" s="26" t="s">
        <v>1399</v>
      </c>
      <c r="AJ34" s="28"/>
      <c r="AK34" s="26" t="str">
        <f>"史诗:"&amp;AI34</f>
        <v>史诗:狂野之石</v>
      </c>
      <c r="AL34" s="28"/>
      <c r="AM34" s="28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2"/>
      <c r="N35" s="1"/>
      <c r="O35" s="1"/>
      <c r="P35" s="1"/>
      <c r="Q35" s="1"/>
      <c r="R35" s="1"/>
      <c r="T35" s="1" t="s">
        <v>1236</v>
      </c>
      <c r="U35" s="1" t="s">
        <v>1400</v>
      </c>
      <c r="V35" s="6" t="s">
        <v>1401</v>
      </c>
      <c r="W35" s="1" t="str">
        <f t="shared" si="16"/>
        <v>100203;375</v>
      </c>
      <c r="X35" s="2" t="s">
        <v>1402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1403</v>
      </c>
      <c r="AE35" s="6" t="s">
        <v>1404</v>
      </c>
      <c r="AF35" s="26" t="s">
        <v>1405</v>
      </c>
      <c r="AG35" s="26"/>
      <c r="AH35" s="26"/>
      <c r="AI35" s="26" t="s">
        <v>1406</v>
      </c>
      <c r="AJ35" s="28"/>
      <c r="AK35" s="26" t="str">
        <f t="shared" ref="AK35:AK41" si="20">"史诗:"&amp;AI35</f>
        <v>史诗:防护之石</v>
      </c>
      <c r="AL35" s="28"/>
      <c r="AM35" s="28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2" t="s">
        <v>1407</v>
      </c>
      <c r="N36" s="1" t="s">
        <v>1357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2" t="s">
        <v>1408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26" t="s">
        <v>1409</v>
      </c>
      <c r="AG36" s="26"/>
      <c r="AH36" s="26"/>
      <c r="AI36" s="26" t="s">
        <v>1410</v>
      </c>
      <c r="AJ36" s="28"/>
      <c r="AK36" s="26" t="str">
        <f t="shared" si="20"/>
        <v>史诗:时间之石</v>
      </c>
      <c r="AL36" s="28"/>
      <c r="AM36" s="28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2"/>
      <c r="N37" s="1" t="s">
        <v>1364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2" t="s">
        <v>1411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1412</v>
      </c>
      <c r="AE37" s="6" t="s">
        <v>1413</v>
      </c>
      <c r="AF37" s="26" t="s">
        <v>1414</v>
      </c>
      <c r="AG37" s="26"/>
      <c r="AH37" s="26"/>
      <c r="AI37" s="26" t="s">
        <v>1415</v>
      </c>
      <c r="AJ37" s="28"/>
      <c r="AK37" s="26" t="str">
        <f t="shared" si="20"/>
        <v>史诗:重生之石</v>
      </c>
      <c r="AL37" s="28"/>
      <c r="AM37" s="28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2"/>
      <c r="N38" s="1" t="s">
        <v>1371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3"/>
      <c r="T38" s="1" t="s">
        <v>1254</v>
      </c>
      <c r="U38" s="2" t="s">
        <v>1255</v>
      </c>
      <c r="V38" s="3"/>
      <c r="W38" s="1" t="str">
        <f t="shared" si="16"/>
        <v>100203;750</v>
      </c>
      <c r="X38" s="2" t="s">
        <v>1416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1417</v>
      </c>
      <c r="AE38" s="6" t="s">
        <v>1418</v>
      </c>
      <c r="AF38" s="26" t="s">
        <v>1419</v>
      </c>
      <c r="AG38" s="26"/>
      <c r="AH38" s="26"/>
      <c r="AI38" s="26" t="s">
        <v>1420</v>
      </c>
      <c r="AJ38" s="28"/>
      <c r="AK38" s="26" t="str">
        <f t="shared" si="20"/>
        <v>史诗:魔天之石</v>
      </c>
      <c r="AL38" s="28"/>
      <c r="AM38" s="28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2"/>
      <c r="N39" s="1"/>
      <c r="O39" s="1"/>
      <c r="P39" s="1"/>
      <c r="Q39" s="1"/>
      <c r="R39" s="1"/>
      <c r="S39" s="1" t="s">
        <v>859</v>
      </c>
      <c r="T39" s="1" t="s">
        <v>1229</v>
      </c>
      <c r="U39" s="1" t="s">
        <v>1421</v>
      </c>
      <c r="V39" s="6" t="s">
        <v>1422</v>
      </c>
      <c r="W39" s="1" t="str">
        <f t="shared" si="16"/>
        <v>100203;900</v>
      </c>
      <c r="X39" s="2" t="s">
        <v>1423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1424</v>
      </c>
      <c r="AE39" s="6" t="s">
        <v>1425</v>
      </c>
      <c r="AF39" s="26" t="s">
        <v>1426</v>
      </c>
      <c r="AG39" s="26"/>
      <c r="AH39" s="26"/>
      <c r="AI39" s="26" t="s">
        <v>1427</v>
      </c>
      <c r="AJ39" s="28"/>
      <c r="AK39" s="26" t="str">
        <f t="shared" si="20"/>
        <v>史诗:天闪之石</v>
      </c>
      <c r="AL39" s="28"/>
      <c r="AM39" s="28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2" t="s">
        <v>1428</v>
      </c>
      <c r="N40" s="1" t="s">
        <v>1357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3"/>
      <c r="T40" s="1" t="s">
        <v>1221</v>
      </c>
      <c r="U40" s="1" t="s">
        <v>1429</v>
      </c>
      <c r="V40" s="6" t="s">
        <v>1430</v>
      </c>
      <c r="W40" s="1" t="str">
        <f t="shared" si="16"/>
        <v>100203;1050</v>
      </c>
      <c r="X40" s="2" t="s">
        <v>1431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1432</v>
      </c>
      <c r="AE40" s="6" t="s">
        <v>1433</v>
      </c>
      <c r="AF40" s="26" t="s">
        <v>1434</v>
      </c>
      <c r="AG40" s="26"/>
      <c r="AH40" s="26"/>
      <c r="AI40" s="26" t="s">
        <v>1435</v>
      </c>
      <c r="AJ40" s="28"/>
      <c r="AK40" s="26" t="str">
        <f t="shared" si="20"/>
        <v>史诗:残月之石</v>
      </c>
      <c r="AL40" s="28"/>
      <c r="AM40" s="28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2"/>
      <c r="N41" s="1" t="s">
        <v>1364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1244</v>
      </c>
      <c r="U41" s="1" t="s">
        <v>1436</v>
      </c>
      <c r="V41" s="5" t="s">
        <v>1437</v>
      </c>
      <c r="W41" s="1" t="str">
        <f t="shared" si="16"/>
        <v>100203;1200</v>
      </c>
      <c r="X41" s="2" t="s">
        <v>1438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1439</v>
      </c>
      <c r="AE41" s="6" t="s">
        <v>1440</v>
      </c>
      <c r="AF41" s="26" t="s">
        <v>1441</v>
      </c>
      <c r="AG41" s="26"/>
      <c r="AH41" s="26"/>
      <c r="AI41" s="26" t="s">
        <v>1442</v>
      </c>
      <c r="AJ41" s="28"/>
      <c r="AK41" s="26" t="str">
        <f t="shared" si="20"/>
        <v>史诗:灭裂之石</v>
      </c>
      <c r="AL41" s="28"/>
      <c r="AM41" s="28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2"/>
      <c r="N42" s="1" t="s">
        <v>1371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1236</v>
      </c>
      <c r="U42" s="1" t="s">
        <v>1361</v>
      </c>
      <c r="V42" s="5" t="s">
        <v>1443</v>
      </c>
      <c r="AD42" s="1" t="s">
        <v>1237</v>
      </c>
      <c r="AE42" s="6" t="s">
        <v>1444</v>
      </c>
      <c r="AF42" s="26"/>
      <c r="AG42" s="26"/>
      <c r="AH42" s="26"/>
      <c r="AI42" s="26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2"/>
      <c r="N43" s="1"/>
      <c r="O43" s="1"/>
      <c r="P43" s="1"/>
      <c r="Q43" s="1"/>
      <c r="R43" s="1"/>
      <c r="T43" s="1" t="s">
        <v>1229</v>
      </c>
      <c r="U43" s="1" t="s">
        <v>1445</v>
      </c>
      <c r="V43" s="5" t="s">
        <v>1446</v>
      </c>
      <c r="W43" s="1" t="str">
        <f>"100203;"&amp;AA43&amp;"@100603:"&amp;AC43</f>
        <v>100203;75@100603:15</v>
      </c>
      <c r="X43" s="2" t="s">
        <v>1447</v>
      </c>
      <c r="Y43" s="5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1448</v>
      </c>
      <c r="AE43" s="6" t="s">
        <v>1449</v>
      </c>
      <c r="AF43" s="27" t="s">
        <v>1450</v>
      </c>
      <c r="AG43" s="26"/>
      <c r="AH43" s="26"/>
      <c r="AI43" s="26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2" t="s">
        <v>1451</v>
      </c>
      <c r="N44" s="1" t="s">
        <v>1357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1244</v>
      </c>
      <c r="U44" s="1" t="s">
        <v>1452</v>
      </c>
      <c r="V44" s="5" t="s">
        <v>1453</v>
      </c>
      <c r="W44" s="1" t="str">
        <f t="shared" ref="W44:W52" si="28">"100203;"&amp;AA44&amp;"@100603:"&amp;AC44</f>
        <v>100203;113@100603:21</v>
      </c>
      <c r="X44" s="2" t="s">
        <v>1454</v>
      </c>
      <c r="Y44" s="5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1455</v>
      </c>
      <c r="AE44" s="6" t="s">
        <v>1456</v>
      </c>
      <c r="AF44" s="26"/>
      <c r="AG44" s="26"/>
      <c r="AH44" s="26"/>
      <c r="AI44" s="26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2"/>
      <c r="N45" s="1" t="s">
        <v>1364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1221</v>
      </c>
      <c r="U45" s="1" t="s">
        <v>1374</v>
      </c>
      <c r="V45" s="5" t="s">
        <v>1457</v>
      </c>
      <c r="W45" s="1" t="str">
        <f t="shared" si="28"/>
        <v>100203;150@100603:28</v>
      </c>
      <c r="X45" s="2" t="s">
        <v>1458</v>
      </c>
      <c r="Y45" s="5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1429</v>
      </c>
      <c r="AE45" s="6" t="s">
        <v>1459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1371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1236</v>
      </c>
      <c r="U46" s="1" t="s">
        <v>1286</v>
      </c>
      <c r="V46" s="5" t="s">
        <v>1460</v>
      </c>
      <c r="W46" s="1" t="str">
        <f t="shared" si="28"/>
        <v>100203;188@100603:36</v>
      </c>
      <c r="X46" s="2" t="s">
        <v>1461</v>
      </c>
      <c r="Y46" s="5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1462</v>
      </c>
      <c r="AE46" s="6" t="s">
        <v>1463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1229</v>
      </c>
      <c r="U47" s="1" t="s">
        <v>1291</v>
      </c>
      <c r="V47" s="5" t="s">
        <v>1464</v>
      </c>
      <c r="W47" s="1" t="str">
        <f t="shared" si="28"/>
        <v>100203;225@100603:45</v>
      </c>
      <c r="X47" s="2" t="s">
        <v>1465</v>
      </c>
      <c r="Y47" s="5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1466</v>
      </c>
      <c r="AE47" s="6" t="s">
        <v>1467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1221</v>
      </c>
      <c r="U48" s="1" t="s">
        <v>1468</v>
      </c>
      <c r="V48" s="6" t="s">
        <v>1469</v>
      </c>
      <c r="W48" s="1" t="str">
        <f t="shared" si="28"/>
        <v>100203;300@100603:60</v>
      </c>
      <c r="X48" s="2" t="s">
        <v>1470</v>
      </c>
      <c r="Y48" s="5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1245</v>
      </c>
      <c r="AE48" s="6" t="s">
        <v>1471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2" t="s">
        <v>1472</v>
      </c>
      <c r="N49" s="1" t="s">
        <v>1357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3"/>
      <c r="T49" s="1" t="s">
        <v>1244</v>
      </c>
      <c r="U49" s="1" t="s">
        <v>1473</v>
      </c>
      <c r="V49" s="5" t="s">
        <v>1474</v>
      </c>
      <c r="W49" s="1" t="str">
        <f t="shared" si="28"/>
        <v>100203;375@100603:75</v>
      </c>
      <c r="X49" s="2" t="s">
        <v>1475</v>
      </c>
      <c r="Y49" s="5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2" t="s">
        <v>1476</v>
      </c>
      <c r="N50" s="1" t="s">
        <v>1364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1236</v>
      </c>
      <c r="U50" s="1" t="s">
        <v>1477</v>
      </c>
      <c r="V50" s="6" t="s">
        <v>1478</v>
      </c>
      <c r="W50" s="1" t="str">
        <f t="shared" si="28"/>
        <v>100203;450@100603:90</v>
      </c>
      <c r="X50" s="2" t="s">
        <v>1479</v>
      </c>
      <c r="Y50" s="5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1480</v>
      </c>
      <c r="AE50" s="6" t="s">
        <v>1481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1371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2" t="s">
        <v>1482</v>
      </c>
      <c r="Y51" s="5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1483</v>
      </c>
      <c r="AE51" s="6" t="s">
        <v>1484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2" t="s">
        <v>1485</v>
      </c>
      <c r="Y52" s="5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1486</v>
      </c>
      <c r="AE52" s="6" t="s">
        <v>1487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3"/>
      <c r="T53" s="1" t="s">
        <v>1254</v>
      </c>
      <c r="U53" s="2" t="s">
        <v>1255</v>
      </c>
      <c r="V53" s="3"/>
      <c r="AD53" s="1" t="s">
        <v>1488</v>
      </c>
      <c r="AE53" s="6" t="s">
        <v>1489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1229</v>
      </c>
      <c r="U54" s="1" t="s">
        <v>1490</v>
      </c>
      <c r="V54" s="6" t="s">
        <v>1491</v>
      </c>
      <c r="W54" s="1" t="str">
        <f>"100203;"&amp;AA54&amp;"@100803:"&amp;AC54</f>
        <v>100203;75@100803:15</v>
      </c>
      <c r="X54" s="2" t="s">
        <v>1492</v>
      </c>
      <c r="Y54" s="5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1493</v>
      </c>
      <c r="AE54" s="6" t="s">
        <v>1494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3"/>
      <c r="T55" s="1" t="s">
        <v>1221</v>
      </c>
      <c r="U55" s="1" t="s">
        <v>1245</v>
      </c>
      <c r="V55" s="6" t="s">
        <v>1495</v>
      </c>
      <c r="W55" s="1" t="str">
        <f t="shared" ref="W55:W63" si="37">"100203;"&amp;AA55&amp;"@100803:"&amp;AC55</f>
        <v>100203;113@100803:21</v>
      </c>
      <c r="X55" s="2" t="s">
        <v>1496</v>
      </c>
      <c r="Y55" s="5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1497</v>
      </c>
      <c r="AE55" s="6" t="s">
        <v>1498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1244</v>
      </c>
      <c r="U56" s="1" t="s">
        <v>1499</v>
      </c>
      <c r="V56" s="5" t="s">
        <v>1500</v>
      </c>
      <c r="W56" s="1" t="str">
        <f t="shared" si="37"/>
        <v>100203;150@100803:28</v>
      </c>
      <c r="X56" s="2" t="s">
        <v>1501</v>
      </c>
      <c r="Y56" s="5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1502</v>
      </c>
      <c r="AE56" s="6" t="s">
        <v>1503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1236</v>
      </c>
      <c r="U57" s="1" t="s">
        <v>1385</v>
      </c>
      <c r="V57" s="5" t="s">
        <v>1504</v>
      </c>
      <c r="W57" s="1" t="str">
        <f t="shared" si="37"/>
        <v>100203;188@100803:36</v>
      </c>
      <c r="X57" s="2" t="s">
        <v>1505</v>
      </c>
      <c r="Y57" s="5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1506</v>
      </c>
      <c r="AE57" s="6" t="s">
        <v>1507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1229</v>
      </c>
      <c r="U58" s="1" t="s">
        <v>1508</v>
      </c>
      <c r="V58" s="5" t="s">
        <v>1509</v>
      </c>
      <c r="W58" s="1" t="str">
        <f t="shared" si="37"/>
        <v>100203;225@100803:45</v>
      </c>
      <c r="X58" s="2" t="s">
        <v>1510</v>
      </c>
      <c r="Y58" s="5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1511</v>
      </c>
      <c r="AE58" s="6" t="s">
        <v>1512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1244</v>
      </c>
      <c r="U59" s="1" t="s">
        <v>1513</v>
      </c>
      <c r="V59" s="5" t="s">
        <v>1514</v>
      </c>
      <c r="W59" s="1" t="str">
        <f t="shared" si="37"/>
        <v>100203;300@100803:60</v>
      </c>
      <c r="X59" s="2" t="s">
        <v>1515</v>
      </c>
      <c r="Y59" s="5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1516</v>
      </c>
      <c r="AE59" s="6" t="s">
        <v>1517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1221</v>
      </c>
      <c r="U60" s="1" t="s">
        <v>1396</v>
      </c>
      <c r="V60" s="5" t="s">
        <v>1518</v>
      </c>
      <c r="W60" s="1" t="str">
        <f t="shared" si="37"/>
        <v>100203;375@100803:75</v>
      </c>
      <c r="X60" s="2" t="s">
        <v>1519</v>
      </c>
      <c r="Y60" s="5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1520</v>
      </c>
      <c r="AE60" s="6" t="s">
        <v>1521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1236</v>
      </c>
      <c r="U61" s="1" t="s">
        <v>1309</v>
      </c>
      <c r="V61" s="5" t="s">
        <v>1522</v>
      </c>
      <c r="W61" s="1" t="str">
        <f t="shared" si="37"/>
        <v>100203;450@100803:90</v>
      </c>
      <c r="X61" s="2" t="s">
        <v>1523</v>
      </c>
      <c r="Y61" s="5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1524</v>
      </c>
      <c r="AE61" s="6" t="s">
        <v>1525</v>
      </c>
    </row>
    <row r="62" ht="20.1" customHeight="1" spans="20:31">
      <c r="T62" s="1" t="s">
        <v>1229</v>
      </c>
      <c r="U62" s="1" t="s">
        <v>1314</v>
      </c>
      <c r="V62" s="5" t="s">
        <v>1526</v>
      </c>
      <c r="W62" s="1" t="str">
        <f t="shared" si="37"/>
        <v>100203;525@100803:105</v>
      </c>
      <c r="X62" s="2" t="s">
        <v>1527</v>
      </c>
      <c r="Y62" s="5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1528</v>
      </c>
      <c r="AE62" s="6" t="s">
        <v>1529</v>
      </c>
    </row>
    <row r="63" ht="20.1" customHeight="1" spans="19:31">
      <c r="S63" s="1"/>
      <c r="T63" s="1" t="s">
        <v>1221</v>
      </c>
      <c r="U63" s="1" t="s">
        <v>1530</v>
      </c>
      <c r="V63" s="6" t="s">
        <v>1531</v>
      </c>
      <c r="W63" s="1" t="str">
        <f t="shared" si="37"/>
        <v>100203;600@100803:120</v>
      </c>
      <c r="X63" s="2" t="s">
        <v>1532</v>
      </c>
      <c r="Y63" s="5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1533</v>
      </c>
      <c r="AE63" s="6" t="s">
        <v>1534</v>
      </c>
    </row>
    <row r="64" ht="20.1" customHeight="1" spans="19:31">
      <c r="S64" s="3"/>
      <c r="T64" s="1" t="s">
        <v>1244</v>
      </c>
      <c r="U64" s="1" t="s">
        <v>1535</v>
      </c>
      <c r="V64" s="5" t="s">
        <v>1536</v>
      </c>
      <c r="AD64" s="1" t="s">
        <v>1537</v>
      </c>
      <c r="AE64" s="6" t="s">
        <v>1538</v>
      </c>
    </row>
    <row r="65" ht="20.1" customHeight="1" spans="20:31">
      <c r="T65" s="1" t="s">
        <v>1236</v>
      </c>
      <c r="U65" s="1" t="s">
        <v>1539</v>
      </c>
      <c r="V65" s="6" t="s">
        <v>1540</v>
      </c>
      <c r="AD65" s="1" t="s">
        <v>1541</v>
      </c>
      <c r="AE65" s="6" t="s">
        <v>1542</v>
      </c>
    </row>
    <row r="66" ht="20.1" customHeight="1"/>
    <row r="67" ht="20.1" customHeight="1" spans="30:31">
      <c r="AD67" s="1" t="s">
        <v>1543</v>
      </c>
      <c r="AE67" s="6" t="s">
        <v>1544</v>
      </c>
    </row>
    <row r="68" ht="20.1" customHeight="1" spans="30:31">
      <c r="AD68" s="1" t="s">
        <v>1545</v>
      </c>
      <c r="AE68" s="6" t="s">
        <v>1546</v>
      </c>
    </row>
    <row r="69" ht="20.1" customHeight="1" spans="30:31">
      <c r="AD69" s="1" t="s">
        <v>1547</v>
      </c>
      <c r="AE69" s="6" t="s">
        <v>1548</v>
      </c>
    </row>
    <row r="70" ht="20.1" customHeight="1" spans="30:31">
      <c r="AD70" s="1" t="s">
        <v>1549</v>
      </c>
      <c r="AE70" s="6" t="s">
        <v>1550</v>
      </c>
    </row>
    <row r="71" ht="20.1" customHeight="1" spans="30:31">
      <c r="AD71" s="1" t="s">
        <v>1551</v>
      </c>
      <c r="AE71" s="6" t="s">
        <v>1552</v>
      </c>
    </row>
    <row r="72" ht="20.1" customHeight="1" spans="30:31">
      <c r="AD72" s="1" t="s">
        <v>1553</v>
      </c>
      <c r="AE72" s="6" t="s">
        <v>1554</v>
      </c>
    </row>
    <row r="73" ht="20.1" customHeight="1" spans="30:31">
      <c r="AD73" s="1" t="s">
        <v>1555</v>
      </c>
      <c r="AE73" s="6" t="s">
        <v>1556</v>
      </c>
    </row>
    <row r="74" ht="20.1" customHeight="1" spans="30:31">
      <c r="AD74" s="1" t="s">
        <v>1557</v>
      </c>
      <c r="AE74" s="6" t="s">
        <v>1558</v>
      </c>
    </row>
    <row r="75" ht="20.1" customHeight="1" spans="30:31">
      <c r="AD75" s="1" t="s">
        <v>1559</v>
      </c>
      <c r="AE75" s="6" t="s">
        <v>1560</v>
      </c>
    </row>
    <row r="76" ht="20.1" customHeight="1" spans="30:31">
      <c r="AD76" s="1" t="s">
        <v>1561</v>
      </c>
      <c r="AE76" s="6" t="s">
        <v>1562</v>
      </c>
    </row>
    <row r="77" ht="20.1" customHeight="1" spans="30:31">
      <c r="AD77" s="1" t="s">
        <v>1563</v>
      </c>
      <c r="AE77" s="6" t="s">
        <v>1564</v>
      </c>
    </row>
    <row r="78" ht="20.1" customHeight="1" spans="30:31">
      <c r="AD78" s="1" t="s">
        <v>1565</v>
      </c>
      <c r="AE78" s="6" t="s">
        <v>1566</v>
      </c>
    </row>
    <row r="79" ht="20.1" customHeight="1" spans="30:31">
      <c r="AD79" s="1" t="s">
        <v>1567</v>
      </c>
      <c r="AE79" s="6" t="s">
        <v>1568</v>
      </c>
    </row>
    <row r="80" ht="20.1" customHeight="1" spans="30:31">
      <c r="AD80" s="1" t="s">
        <v>1569</v>
      </c>
      <c r="AE80" s="6" t="s">
        <v>1570</v>
      </c>
    </row>
    <row r="81" ht="20.1" customHeight="1" spans="30:31">
      <c r="AD81" s="1" t="s">
        <v>1571</v>
      </c>
      <c r="AE81" s="6" t="s">
        <v>1572</v>
      </c>
    </row>
    <row r="82" ht="20.1" customHeight="1" spans="30:31">
      <c r="AD82" s="1" t="s">
        <v>1573</v>
      </c>
      <c r="AE82" s="6" t="s">
        <v>1574</v>
      </c>
    </row>
    <row r="83" ht="20.1" customHeight="1" spans="30:31">
      <c r="AD83" s="1" t="s">
        <v>1575</v>
      </c>
      <c r="AE83" s="6" t="s">
        <v>1576</v>
      </c>
    </row>
    <row r="84" ht="20.1" customHeight="1" spans="30:31">
      <c r="AD84" s="1" t="s">
        <v>1577</v>
      </c>
      <c r="AE84" s="6" t="s">
        <v>1578</v>
      </c>
    </row>
    <row r="85" ht="20.1" customHeight="1" spans="30:31">
      <c r="AD85" s="1" t="s">
        <v>1579</v>
      </c>
      <c r="AE85" s="6" t="s">
        <v>1580</v>
      </c>
    </row>
    <row r="86" ht="20.1" customHeight="1" spans="30:31">
      <c r="AD86" s="1" t="s">
        <v>1581</v>
      </c>
      <c r="AE86" s="6" t="s">
        <v>1582</v>
      </c>
    </row>
    <row r="87" ht="20.1" customHeight="1" spans="30:31">
      <c r="AD87" s="1" t="s">
        <v>1583</v>
      </c>
      <c r="AE87" s="6" t="s">
        <v>1584</v>
      </c>
    </row>
    <row r="88" ht="20.1" customHeight="1" spans="30:31">
      <c r="AD88" s="1" t="s">
        <v>1585</v>
      </c>
      <c r="AE88" s="6" t="s">
        <v>1586</v>
      </c>
    </row>
    <row r="89" ht="20.1" customHeight="1" spans="30:31">
      <c r="AD89" s="1" t="s">
        <v>1587</v>
      </c>
      <c r="AE89" s="6" t="s">
        <v>1588</v>
      </c>
    </row>
    <row r="90" ht="20.1" customHeight="1" spans="30:31">
      <c r="AD90" s="1" t="s">
        <v>1589</v>
      </c>
      <c r="AE90" s="6" t="s">
        <v>1590</v>
      </c>
    </row>
    <row r="91" ht="20.1" customHeight="1" spans="30:31">
      <c r="AD91" s="1" t="s">
        <v>1591</v>
      </c>
      <c r="AE91" s="6" t="s">
        <v>1592</v>
      </c>
    </row>
    <row r="92" ht="20.1" customHeight="1" spans="30:31">
      <c r="AD92" s="1" t="s">
        <v>1593</v>
      </c>
      <c r="AE92" s="6" t="s">
        <v>1594</v>
      </c>
    </row>
    <row r="93" ht="20.1" customHeight="1" spans="30:31">
      <c r="AD93" s="1" t="s">
        <v>1595</v>
      </c>
      <c r="AE93" s="6" t="s">
        <v>1596</v>
      </c>
    </row>
    <row r="94" ht="20.1" customHeight="1" spans="30:31">
      <c r="AD94" s="1" t="s">
        <v>1597</v>
      </c>
      <c r="AE94" s="6" t="s">
        <v>1598</v>
      </c>
    </row>
    <row r="95" ht="20.1" customHeight="1" spans="30:31">
      <c r="AD95" s="1" t="s">
        <v>1599</v>
      </c>
      <c r="AE95" s="6" t="s">
        <v>1600</v>
      </c>
    </row>
    <row r="96" ht="20.1" customHeight="1" spans="30:31">
      <c r="AD96" s="1" t="s">
        <v>1601</v>
      </c>
      <c r="AE96" s="6" t="s">
        <v>1602</v>
      </c>
    </row>
    <row r="97" ht="20.1" customHeight="1" spans="30:31">
      <c r="AD97" s="1" t="s">
        <v>1603</v>
      </c>
      <c r="AE97" s="6" t="s">
        <v>1604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1605</v>
      </c>
      <c r="C2" s="1" t="s">
        <v>1606</v>
      </c>
      <c r="E2" s="1" t="s">
        <v>1607</v>
      </c>
      <c r="F2" s="1" t="s">
        <v>1608</v>
      </c>
      <c r="H2" s="1" t="s">
        <v>1609</v>
      </c>
      <c r="I2" s="1" t="s">
        <v>1606</v>
      </c>
      <c r="J2" s="1" t="s">
        <v>3</v>
      </c>
      <c r="L2" s="1" t="s">
        <v>1610</v>
      </c>
      <c r="O2" s="1" t="s">
        <v>1611</v>
      </c>
      <c r="Y2" s="1" t="s">
        <v>1612</v>
      </c>
      <c r="Z2" s="1" t="s">
        <v>1613</v>
      </c>
    </row>
    <row r="3" s="1" customFormat="1" ht="20.1" customHeight="1" spans="3:26">
      <c r="C3" s="1" t="s">
        <v>1614</v>
      </c>
      <c r="F3" s="1" t="s">
        <v>1615</v>
      </c>
      <c r="I3" s="1" t="s">
        <v>1614</v>
      </c>
      <c r="J3" s="1" t="s">
        <v>2</v>
      </c>
      <c r="O3" s="1" t="s">
        <v>1616</v>
      </c>
      <c r="Z3" s="19" t="s">
        <v>1617</v>
      </c>
    </row>
    <row r="4" s="1" customFormat="1" ht="20.1" customHeight="1" spans="3:26">
      <c r="C4" s="1" t="s">
        <v>1618</v>
      </c>
      <c r="I4" s="1" t="s">
        <v>1618</v>
      </c>
      <c r="J4" s="1" t="s">
        <v>1619</v>
      </c>
      <c r="Z4" s="1" t="s">
        <v>1620</v>
      </c>
    </row>
    <row r="5" s="1" customFormat="1" ht="20.1" customHeight="1" spans="3:26">
      <c r="C5" s="1" t="s">
        <v>1621</v>
      </c>
      <c r="I5" s="1" t="s">
        <v>1621</v>
      </c>
      <c r="J5" s="1" t="s">
        <v>1194</v>
      </c>
      <c r="Z5" s="1" t="s">
        <v>1622</v>
      </c>
    </row>
    <row r="6" s="1" customFormat="1" ht="20.1" customHeight="1" spans="3:26">
      <c r="C6" s="1" t="s">
        <v>1623</v>
      </c>
      <c r="I6" s="1" t="s">
        <v>1623</v>
      </c>
      <c r="J6" s="1" t="s">
        <v>1624</v>
      </c>
      <c r="R6" s="1" t="s">
        <v>1625</v>
      </c>
      <c r="Z6" s="1" t="s">
        <v>1626</v>
      </c>
    </row>
    <row r="7" s="1" customFormat="1" ht="20.1" customHeight="1" spans="26:26">
      <c r="Z7" s="1" t="s">
        <v>1627</v>
      </c>
    </row>
    <row r="8" s="1" customFormat="1" ht="20.1" customHeight="1" spans="26:26">
      <c r="Z8" s="12" t="s">
        <v>1628</v>
      </c>
    </row>
    <row r="9" s="1" customFormat="1" ht="20.1" customHeight="1"/>
    <row r="10" s="1" customFormat="1" ht="20.1" customHeight="1" spans="26:30">
      <c r="Z10" s="6" t="s">
        <v>1629</v>
      </c>
      <c r="AB10" s="1" t="s">
        <v>1630</v>
      </c>
      <c r="AC10" s="1" t="s">
        <v>1631</v>
      </c>
      <c r="AD10" s="1" t="s">
        <v>1632</v>
      </c>
    </row>
    <row r="11" s="1" customFormat="1" ht="20.1" customHeight="1" spans="26:26">
      <c r="Z11" s="6" t="s">
        <v>1633</v>
      </c>
    </row>
    <row r="12" s="1" customFormat="1" ht="20.1" customHeight="1" spans="20:20">
      <c r="T12" s="1" t="s">
        <v>1634</v>
      </c>
    </row>
    <row r="13" s="1" customFormat="1" ht="20.1" customHeight="1" spans="2:16">
      <c r="B13" s="1" t="s">
        <v>1635</v>
      </c>
      <c r="C13" s="1" t="s">
        <v>2</v>
      </c>
      <c r="F13" s="1" t="s">
        <v>1636</v>
      </c>
      <c r="G13" s="1" t="s">
        <v>1637</v>
      </c>
      <c r="J13" s="1" t="s">
        <v>1638</v>
      </c>
      <c r="K13" s="1" t="s">
        <v>1606</v>
      </c>
      <c r="P13" s="1" t="s">
        <v>1639</v>
      </c>
    </row>
    <row r="14" s="1" customFormat="1" ht="20.1" customHeight="1" spans="3:20">
      <c r="C14" s="1" t="s">
        <v>3</v>
      </c>
      <c r="G14" s="1" t="s">
        <v>1640</v>
      </c>
      <c r="K14" s="1" t="s">
        <v>1614</v>
      </c>
      <c r="P14" s="1" t="s">
        <v>1641</v>
      </c>
      <c r="T14" s="1" t="s">
        <v>1642</v>
      </c>
    </row>
    <row r="15" s="1" customFormat="1" ht="20.1" customHeight="1" spans="3:28">
      <c r="C15" s="1" t="s">
        <v>1643</v>
      </c>
      <c r="G15" s="1" t="s">
        <v>1644</v>
      </c>
      <c r="K15" s="1" t="s">
        <v>1618</v>
      </c>
      <c r="AB15" s="20" t="s">
        <v>1645</v>
      </c>
    </row>
    <row r="16" s="1" customFormat="1" ht="20.1" customHeight="1" spans="3:27">
      <c r="C16" s="1" t="s">
        <v>28</v>
      </c>
      <c r="G16" s="1" t="s">
        <v>1646</v>
      </c>
      <c r="K16" s="1" t="s">
        <v>1621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1647</v>
      </c>
      <c r="G17" s="1" t="s">
        <v>1648</v>
      </c>
      <c r="K17" s="1" t="s">
        <v>1623</v>
      </c>
      <c r="O17" s="1" t="s">
        <v>1649</v>
      </c>
      <c r="S17" s="3"/>
    </row>
    <row r="18" ht="20.1" customHeight="1" spans="3:29">
      <c r="C18" s="1" t="s">
        <v>1650</v>
      </c>
      <c r="G18" s="1" t="s">
        <v>1651</v>
      </c>
      <c r="I18" s="3"/>
      <c r="J18" s="3"/>
      <c r="K18" s="3"/>
      <c r="L18" s="3"/>
      <c r="M18" s="3"/>
      <c r="R18" s="1" t="s">
        <v>1652</v>
      </c>
      <c r="S18" s="3"/>
      <c r="T18" s="1" t="s">
        <v>1653</v>
      </c>
      <c r="U18" s="1" t="s">
        <v>1654</v>
      </c>
      <c r="V18" s="1" t="s">
        <v>282</v>
      </c>
      <c r="W18" s="14"/>
      <c r="X18" s="1" t="s">
        <v>1655</v>
      </c>
      <c r="AA18" s="1"/>
      <c r="AB18" s="1" t="s">
        <v>1656</v>
      </c>
      <c r="AC18" s="3"/>
    </row>
    <row r="19" ht="20.1" customHeight="1" spans="3:29">
      <c r="C19" s="1" t="s">
        <v>1657</v>
      </c>
      <c r="I19" s="3"/>
      <c r="J19" s="3"/>
      <c r="K19" s="6" t="s">
        <v>1658</v>
      </c>
      <c r="L19" s="3"/>
      <c r="M19" s="3"/>
      <c r="R19" s="1">
        <v>1</v>
      </c>
      <c r="S19" s="1" t="s">
        <v>1659</v>
      </c>
      <c r="T19" s="1">
        <v>0</v>
      </c>
      <c r="U19" s="1">
        <f>T19*R19</f>
        <v>0</v>
      </c>
      <c r="V19" s="15">
        <v>0.01</v>
      </c>
      <c r="W19" s="16"/>
      <c r="X19" s="16" t="s">
        <v>1660</v>
      </c>
      <c r="Y19" s="1" t="s">
        <v>1661</v>
      </c>
      <c r="Z19" s="6" t="s">
        <v>1662</v>
      </c>
      <c r="AA19" s="1"/>
      <c r="AB19" s="1" t="s">
        <v>1663</v>
      </c>
      <c r="AC19" s="3"/>
    </row>
    <row r="20" ht="20.1" customHeight="1" spans="3:29">
      <c r="C20" s="1" t="s">
        <v>653</v>
      </c>
      <c r="I20" s="3"/>
      <c r="J20" s="3"/>
      <c r="K20" s="3"/>
      <c r="L20" s="3"/>
      <c r="M20" s="3"/>
      <c r="R20" s="1">
        <v>2</v>
      </c>
      <c r="S20" s="1" t="s">
        <v>1664</v>
      </c>
      <c r="T20" s="1">
        <v>2</v>
      </c>
      <c r="U20" s="1">
        <f>T20</f>
        <v>2</v>
      </c>
      <c r="V20" s="15">
        <v>0.02</v>
      </c>
      <c r="W20" s="17"/>
      <c r="X20" s="16" t="s">
        <v>1660</v>
      </c>
      <c r="Y20" s="1" t="s">
        <v>1665</v>
      </c>
      <c r="Z20" s="5" t="s">
        <v>1666</v>
      </c>
      <c r="AA20" s="1"/>
      <c r="AB20" s="1" t="s">
        <v>1667</v>
      </c>
      <c r="AC20" s="3"/>
    </row>
    <row r="21" ht="20.1" customHeight="1" spans="3:29">
      <c r="C21" s="1" t="s">
        <v>1668</v>
      </c>
      <c r="J21" s="3"/>
      <c r="K21" s="3"/>
      <c r="L21" s="3"/>
      <c r="M21" s="3"/>
      <c r="N21" s="3"/>
      <c r="O21" s="3"/>
      <c r="P21" s="3"/>
      <c r="Q21" s="3"/>
      <c r="R21" s="1">
        <v>3</v>
      </c>
      <c r="S21" s="12" t="s">
        <v>1664</v>
      </c>
      <c r="T21" s="1">
        <v>2</v>
      </c>
      <c r="U21" s="1">
        <f>U20*T21</f>
        <v>4</v>
      </c>
      <c r="V21" s="15">
        <v>0.03</v>
      </c>
      <c r="W21" s="16"/>
      <c r="X21" s="17" t="s">
        <v>1669</v>
      </c>
      <c r="Y21" s="1" t="s">
        <v>1670</v>
      </c>
      <c r="Z21" s="5" t="s">
        <v>1671</v>
      </c>
      <c r="AA21" s="1"/>
      <c r="AB21" s="1" t="s">
        <v>1672</v>
      </c>
      <c r="AC21" s="3"/>
    </row>
    <row r="22" ht="20.1" customHeight="1" spans="3:29">
      <c r="C22" s="1" t="s">
        <v>1673</v>
      </c>
      <c r="J22" s="3"/>
      <c r="K22" s="3"/>
      <c r="L22" s="3"/>
      <c r="M22" s="3"/>
      <c r="N22" s="3"/>
      <c r="O22" s="3"/>
      <c r="P22" s="3"/>
      <c r="Q22" s="3"/>
      <c r="R22" s="1">
        <v>4</v>
      </c>
      <c r="S22" s="1" t="s">
        <v>1674</v>
      </c>
      <c r="T22" s="1">
        <v>2</v>
      </c>
      <c r="U22" s="1">
        <f t="shared" ref="U22:U28" si="0">U21*T22</f>
        <v>8</v>
      </c>
      <c r="V22" s="15">
        <v>0.04</v>
      </c>
      <c r="W22" s="17"/>
      <c r="X22" s="16" t="s">
        <v>1669</v>
      </c>
      <c r="Y22" s="1" t="s">
        <v>1675</v>
      </c>
      <c r="Z22" s="5" t="s">
        <v>1676</v>
      </c>
      <c r="AA22" s="1"/>
      <c r="AB22" s="1" t="s">
        <v>12</v>
      </c>
      <c r="AC22" s="1" t="s">
        <v>1677</v>
      </c>
    </row>
    <row r="23" ht="20.1" customHeight="1" spans="3:29">
      <c r="C23" s="1" t="s">
        <v>1678</v>
      </c>
      <c r="J23" s="3"/>
      <c r="K23" s="5" t="s">
        <v>1679</v>
      </c>
      <c r="L23" s="5"/>
      <c r="M23" s="5"/>
      <c r="N23" s="5"/>
      <c r="O23" s="5"/>
      <c r="P23" s="5"/>
      <c r="Q23" s="5"/>
      <c r="R23" s="1">
        <v>5</v>
      </c>
      <c r="S23" s="1" t="s">
        <v>1674</v>
      </c>
      <c r="T23" s="1">
        <v>2</v>
      </c>
      <c r="U23" s="1">
        <f t="shared" si="0"/>
        <v>16</v>
      </c>
      <c r="V23" s="15">
        <v>0.05</v>
      </c>
      <c r="W23" s="16"/>
      <c r="X23" s="1" t="s">
        <v>1669</v>
      </c>
      <c r="Y23" s="1" t="s">
        <v>1680</v>
      </c>
      <c r="Z23" s="5" t="s">
        <v>1681</v>
      </c>
      <c r="AA23" s="1"/>
      <c r="AB23" s="1" t="s">
        <v>1682</v>
      </c>
      <c r="AC23" s="1" t="s">
        <v>1683</v>
      </c>
    </row>
    <row r="24" ht="20.1" customHeight="1" spans="10:27">
      <c r="J24" s="3"/>
      <c r="K24" s="5" t="s">
        <v>1684</v>
      </c>
      <c r="L24" s="5"/>
      <c r="M24" s="5"/>
      <c r="N24" s="5"/>
      <c r="O24" s="5"/>
      <c r="P24" s="5"/>
      <c r="Q24" s="5"/>
      <c r="R24" s="1">
        <v>6</v>
      </c>
      <c r="S24" s="1" t="s">
        <v>1674</v>
      </c>
      <c r="T24" s="1">
        <v>2</v>
      </c>
      <c r="U24" s="1">
        <f t="shared" si="0"/>
        <v>32</v>
      </c>
      <c r="V24" s="15">
        <v>0.06</v>
      </c>
      <c r="W24" s="17"/>
      <c r="X24" s="17" t="s">
        <v>1685</v>
      </c>
      <c r="Y24" s="1" t="s">
        <v>1686</v>
      </c>
      <c r="Z24" s="6" t="s">
        <v>1687</v>
      </c>
      <c r="AA24" s="1"/>
    </row>
    <row r="25" ht="20.1" customHeight="1" spans="10:27">
      <c r="J25" s="3"/>
      <c r="K25" s="5" t="s">
        <v>1688</v>
      </c>
      <c r="L25" s="5"/>
      <c r="M25" s="5"/>
      <c r="N25" s="5"/>
      <c r="O25" s="5"/>
      <c r="P25" s="5"/>
      <c r="Q25" s="5"/>
      <c r="R25" s="1">
        <v>7</v>
      </c>
      <c r="S25" s="1" t="s">
        <v>1295</v>
      </c>
      <c r="T25" s="1">
        <v>2</v>
      </c>
      <c r="U25" s="1">
        <f t="shared" si="0"/>
        <v>64</v>
      </c>
      <c r="V25" s="15">
        <v>0.07</v>
      </c>
      <c r="W25" s="16"/>
      <c r="X25" s="17" t="s">
        <v>1685</v>
      </c>
      <c r="Y25" s="1" t="s">
        <v>1689</v>
      </c>
      <c r="Z25" s="6" t="s">
        <v>1690</v>
      </c>
      <c r="AA25" s="12"/>
    </row>
    <row r="26" ht="20.1" customHeight="1" spans="10:27">
      <c r="J26" s="3"/>
      <c r="K26" s="5" t="s">
        <v>1691</v>
      </c>
      <c r="L26" s="5"/>
      <c r="M26" s="5"/>
      <c r="N26" s="5"/>
      <c r="O26" s="5"/>
      <c r="P26" s="5"/>
      <c r="Q26" s="5"/>
      <c r="R26" s="1">
        <v>8</v>
      </c>
      <c r="S26" s="1" t="s">
        <v>1295</v>
      </c>
      <c r="T26" s="1">
        <v>2</v>
      </c>
      <c r="U26" s="1">
        <f t="shared" si="0"/>
        <v>128</v>
      </c>
      <c r="V26" s="15">
        <v>0.08</v>
      </c>
      <c r="W26" s="17"/>
      <c r="X26" s="17"/>
      <c r="AA26" s="12"/>
    </row>
    <row r="27" ht="20.1" customHeight="1" spans="10:27">
      <c r="J27" s="3"/>
      <c r="K27" s="5" t="s">
        <v>1692</v>
      </c>
      <c r="L27" s="5"/>
      <c r="M27" s="5"/>
      <c r="N27" s="5"/>
      <c r="O27" s="5"/>
      <c r="P27" s="5"/>
      <c r="Q27" s="5"/>
      <c r="R27" s="1">
        <v>9</v>
      </c>
      <c r="S27" s="1" t="s">
        <v>1295</v>
      </c>
      <c r="T27" s="1">
        <v>2</v>
      </c>
      <c r="U27" s="1">
        <f t="shared" si="0"/>
        <v>256</v>
      </c>
      <c r="V27" s="15">
        <v>0.09</v>
      </c>
      <c r="W27" s="16"/>
      <c r="X27" s="16" t="s">
        <v>1693</v>
      </c>
      <c r="AA27" s="1"/>
    </row>
    <row r="28" ht="20.1" customHeight="1" spans="10:27">
      <c r="J28" s="3"/>
      <c r="K28" s="3"/>
      <c r="L28" s="3"/>
      <c r="M28" s="3"/>
      <c r="N28" s="3"/>
      <c r="O28" s="3"/>
      <c r="P28" s="3"/>
      <c r="Q28" s="3"/>
      <c r="R28" s="1">
        <v>10</v>
      </c>
      <c r="S28" s="1" t="s">
        <v>1295</v>
      </c>
      <c r="T28" s="1">
        <v>2</v>
      </c>
      <c r="U28" s="1">
        <f t="shared" si="0"/>
        <v>512</v>
      </c>
      <c r="V28" s="15">
        <v>0.1</v>
      </c>
      <c r="W28" s="17"/>
      <c r="X28" s="18" t="s">
        <v>1694</v>
      </c>
      <c r="AA28" s="1"/>
    </row>
    <row r="29" ht="20.1" customHeight="1" spans="10:27">
      <c r="J29" s="1" t="s">
        <v>1695</v>
      </c>
      <c r="K29" s="1" t="s">
        <v>222</v>
      </c>
      <c r="L29" s="6" t="s">
        <v>1696</v>
      </c>
      <c r="S29" s="1"/>
      <c r="X29" s="12"/>
      <c r="AA29" s="1"/>
    </row>
    <row r="30" ht="20.1" customHeight="1" spans="10:27">
      <c r="J30" s="1"/>
      <c r="K30" s="1" t="s">
        <v>1697</v>
      </c>
      <c r="L30" s="1"/>
      <c r="S30" s="1"/>
      <c r="X30" s="12"/>
      <c r="AA30" s="1"/>
    </row>
    <row r="31" s="1" customFormat="1" ht="20.1" customHeight="1"/>
    <row r="32" s="1" customFormat="1" ht="20.1" customHeight="1" spans="20:25">
      <c r="T32" s="1" t="s">
        <v>1698</v>
      </c>
      <c r="U32" s="1" t="s">
        <v>1639</v>
      </c>
      <c r="Y32" s="1" t="s">
        <v>1699</v>
      </c>
    </row>
    <row r="33" s="1" customFormat="1" ht="20.1" customHeight="1" spans="11:26">
      <c r="K33" s="1" t="s">
        <v>1700</v>
      </c>
      <c r="L33" s="1" t="s">
        <v>3</v>
      </c>
      <c r="P33" s="1">
        <v>1000101</v>
      </c>
      <c r="R33" s="1" t="s">
        <v>1701</v>
      </c>
      <c r="S33" s="1" t="s">
        <v>1702</v>
      </c>
      <c r="T33" s="1" t="s">
        <v>1663</v>
      </c>
      <c r="U33" s="6" t="s">
        <v>1703</v>
      </c>
      <c r="Y33" s="1" t="s">
        <v>1704</v>
      </c>
      <c r="Z33" s="6" t="s">
        <v>1705</v>
      </c>
    </row>
    <row r="34" s="1" customFormat="1" ht="20.1" customHeight="1" spans="12:26">
      <c r="L34" s="1" t="s">
        <v>1643</v>
      </c>
      <c r="P34" s="1">
        <v>1000201</v>
      </c>
      <c r="R34" s="1" t="s">
        <v>1701</v>
      </c>
      <c r="S34" s="1" t="s">
        <v>1706</v>
      </c>
      <c r="T34" s="1" t="s">
        <v>1707</v>
      </c>
      <c r="U34" s="6" t="s">
        <v>1708</v>
      </c>
      <c r="Y34" s="1" t="s">
        <v>653</v>
      </c>
      <c r="Z34" s="6" t="s">
        <v>1709</v>
      </c>
    </row>
    <row r="35" s="1" customFormat="1" ht="20.1" customHeight="1" spans="12:26">
      <c r="L35" s="1" t="s">
        <v>12</v>
      </c>
      <c r="P35" s="1">
        <v>1000301</v>
      </c>
      <c r="R35" s="1" t="s">
        <v>1701</v>
      </c>
      <c r="S35" s="1" t="s">
        <v>1710</v>
      </c>
      <c r="T35" s="1" t="s">
        <v>1663</v>
      </c>
      <c r="U35" s="6" t="s">
        <v>1711</v>
      </c>
      <c r="Y35" s="1" t="s">
        <v>1643</v>
      </c>
      <c r="Z35" s="6" t="s">
        <v>1712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1701</v>
      </c>
      <c r="S36" s="1" t="s">
        <v>1713</v>
      </c>
      <c r="T36" s="1" t="s">
        <v>1663</v>
      </c>
      <c r="U36" s="6" t="s">
        <v>1714</v>
      </c>
      <c r="Y36" s="1" t="s">
        <v>1715</v>
      </c>
      <c r="Z36" s="6" t="s">
        <v>1716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1701</v>
      </c>
      <c r="S37" s="1" t="s">
        <v>1717</v>
      </c>
      <c r="T37" s="1" t="s">
        <v>1707</v>
      </c>
      <c r="U37" s="6" t="s">
        <v>1718</v>
      </c>
      <c r="Y37" s="1" t="s">
        <v>1673</v>
      </c>
      <c r="Z37" s="6" t="s">
        <v>1719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1701</v>
      </c>
      <c r="S38" s="1" t="s">
        <v>1720</v>
      </c>
      <c r="T38" s="1" t="s">
        <v>1663</v>
      </c>
      <c r="U38" s="6" t="s">
        <v>1721</v>
      </c>
      <c r="Y38" s="1" t="s">
        <v>1722</v>
      </c>
      <c r="Z38" s="6" t="s">
        <v>1723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1701</v>
      </c>
      <c r="S39" s="1" t="s">
        <v>1724</v>
      </c>
      <c r="T39" s="1" t="s">
        <v>1707</v>
      </c>
      <c r="U39" s="6" t="s">
        <v>1725</v>
      </c>
      <c r="Y39" s="1" t="s">
        <v>1726</v>
      </c>
      <c r="Z39" s="6" t="s">
        <v>1727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1701</v>
      </c>
      <c r="S40" s="1" t="s">
        <v>1728</v>
      </c>
      <c r="T40" s="1" t="s">
        <v>1707</v>
      </c>
      <c r="U40" s="6" t="s">
        <v>1697</v>
      </c>
      <c r="Y40" s="1" t="s">
        <v>1729</v>
      </c>
      <c r="Z40" s="6" t="s">
        <v>1730</v>
      </c>
    </row>
    <row r="41" s="1" customFormat="1" ht="20.1" customHeight="1" spans="2:32">
      <c r="B41" s="1">
        <v>3</v>
      </c>
      <c r="C41" s="1">
        <v>40</v>
      </c>
      <c r="Y41" s="1" t="s">
        <v>1731</v>
      </c>
      <c r="Z41" s="6" t="s">
        <v>1732</v>
      </c>
      <c r="AE41" s="1">
        <v>80001001</v>
      </c>
      <c r="AF41" s="1" t="s">
        <v>1704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1704</v>
      </c>
      <c r="Y42" s="1" t="s">
        <v>354</v>
      </c>
      <c r="Z42" s="6" t="s">
        <v>1733</v>
      </c>
      <c r="AE42" s="1">
        <v>80001002</v>
      </c>
      <c r="AF42" s="1" t="s">
        <v>653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653</v>
      </c>
      <c r="Y43" s="1" t="s">
        <v>1734</v>
      </c>
      <c r="Z43" s="6" t="s">
        <v>1735</v>
      </c>
      <c r="AE43" s="1">
        <v>80001003</v>
      </c>
      <c r="AF43" s="1" t="s">
        <v>1643</v>
      </c>
    </row>
    <row r="44" s="1" customFormat="1" ht="20.1" customHeight="1" spans="22:32">
      <c r="V44" s="1">
        <v>80001003</v>
      </c>
      <c r="W44" s="1" t="s">
        <v>1643</v>
      </c>
      <c r="Y44" s="1" t="s">
        <v>1736</v>
      </c>
      <c r="Z44" s="6" t="s">
        <v>1737</v>
      </c>
      <c r="AE44" s="1">
        <v>80001004</v>
      </c>
      <c r="AF44" s="1" t="s">
        <v>1715</v>
      </c>
    </row>
    <row r="45" s="1" customFormat="1" ht="20.1" customHeight="1" spans="22:32">
      <c r="V45" s="1">
        <v>80001004</v>
      </c>
      <c r="W45" s="1" t="s">
        <v>1715</v>
      </c>
      <c r="Y45" s="1" t="s">
        <v>1738</v>
      </c>
      <c r="Z45" s="6" t="s">
        <v>1739</v>
      </c>
      <c r="AE45" s="1">
        <v>80001005</v>
      </c>
      <c r="AF45" s="1" t="s">
        <v>1673</v>
      </c>
    </row>
    <row r="46" s="1" customFormat="1" ht="20.1" customHeight="1" spans="3:32">
      <c r="C46" s="1">
        <v>744</v>
      </c>
      <c r="V46" s="1">
        <v>80001005</v>
      </c>
      <c r="W46" s="1" t="s">
        <v>1673</v>
      </c>
      <c r="Y46" s="1" t="s">
        <v>1740</v>
      </c>
      <c r="Z46" s="6" t="s">
        <v>1741</v>
      </c>
      <c r="AE46" s="1">
        <v>80001006</v>
      </c>
      <c r="AF46" s="1" t="s">
        <v>1722</v>
      </c>
    </row>
    <row r="47" s="1" customFormat="1" ht="20.1" customHeight="1" spans="22:32">
      <c r="V47" s="1">
        <v>80001006</v>
      </c>
      <c r="W47" s="1" t="s">
        <v>1722</v>
      </c>
      <c r="Y47" s="1" t="s">
        <v>1742</v>
      </c>
      <c r="Z47" s="6" t="s">
        <v>1743</v>
      </c>
      <c r="AE47" s="1">
        <v>80001007</v>
      </c>
      <c r="AF47" s="1" t="s">
        <v>1726</v>
      </c>
    </row>
    <row r="48" s="1" customFormat="1" ht="20.1" customHeight="1" spans="22:32">
      <c r="V48" s="1">
        <v>80001007</v>
      </c>
      <c r="W48" s="1" t="s">
        <v>1726</v>
      </c>
      <c r="Y48" s="1" t="s">
        <v>12</v>
      </c>
      <c r="Z48" s="6" t="s">
        <v>1744</v>
      </c>
      <c r="AE48" s="1">
        <v>80001008</v>
      </c>
      <c r="AF48" s="1" t="s">
        <v>1729</v>
      </c>
    </row>
    <row r="49" s="1" customFormat="1" ht="20.1" customHeight="1" spans="22:32">
      <c r="V49" s="1">
        <v>80001008</v>
      </c>
      <c r="W49" s="1" t="s">
        <v>1729</v>
      </c>
      <c r="Y49" s="1" t="s">
        <v>1745</v>
      </c>
      <c r="Z49" s="6" t="s">
        <v>1746</v>
      </c>
      <c r="AE49" s="1">
        <v>80001009</v>
      </c>
      <c r="AF49" s="1" t="s">
        <v>1731</v>
      </c>
    </row>
    <row r="50" s="1" customFormat="1" ht="20.1" customHeight="1" spans="22:32">
      <c r="V50" s="1">
        <v>80001009</v>
      </c>
      <c r="W50" s="1" t="s">
        <v>1731</v>
      </c>
      <c r="Y50" s="1" t="s">
        <v>1747</v>
      </c>
      <c r="Z50" s="6" t="s">
        <v>1748</v>
      </c>
      <c r="AE50" s="1">
        <v>80001010</v>
      </c>
      <c r="AF50" s="1" t="s">
        <v>354</v>
      </c>
    </row>
    <row r="51" s="1" customFormat="1" ht="20.1" customHeight="1" spans="22:32">
      <c r="V51" s="1">
        <v>80001010</v>
      </c>
      <c r="W51" s="1" t="s">
        <v>354</v>
      </c>
      <c r="Y51" s="1" t="s">
        <v>1749</v>
      </c>
      <c r="Z51" s="6" t="s">
        <v>1750</v>
      </c>
      <c r="AE51" s="1">
        <v>80001011</v>
      </c>
      <c r="AF51" s="1" t="s">
        <v>1734</v>
      </c>
    </row>
    <row r="52" s="1" customFormat="1" ht="20.1" customHeight="1" spans="22:32">
      <c r="V52" s="1">
        <v>80001011</v>
      </c>
      <c r="W52" s="1" t="s">
        <v>1734</v>
      </c>
      <c r="Y52" s="1" t="s">
        <v>1751</v>
      </c>
      <c r="Z52" s="1" t="s">
        <v>1752</v>
      </c>
      <c r="AE52" s="1">
        <v>80001012</v>
      </c>
      <c r="AF52" s="1" t="s">
        <v>1736</v>
      </c>
    </row>
    <row r="53" s="1" customFormat="1" ht="20.1" customHeight="1" spans="22:32">
      <c r="V53" s="1">
        <v>80001012</v>
      </c>
      <c r="W53" s="1" t="s">
        <v>1736</v>
      </c>
      <c r="AE53" s="1">
        <v>80001013</v>
      </c>
      <c r="AF53" s="1" t="s">
        <v>1738</v>
      </c>
    </row>
    <row r="54" s="1" customFormat="1" ht="20.1" customHeight="1" spans="22:32">
      <c r="V54" s="1">
        <v>80001013</v>
      </c>
      <c r="W54" s="1" t="s">
        <v>1738</v>
      </c>
      <c r="AE54" s="1">
        <v>80001014</v>
      </c>
      <c r="AF54" s="1" t="s">
        <v>1740</v>
      </c>
    </row>
    <row r="55" s="1" customFormat="1" ht="20.1" customHeight="1" spans="22:32">
      <c r="V55" s="1">
        <v>80001014</v>
      </c>
      <c r="W55" s="1" t="s">
        <v>1740</v>
      </c>
      <c r="AE55" s="1">
        <v>80001015</v>
      </c>
      <c r="AF55" s="1" t="s">
        <v>1742</v>
      </c>
    </row>
    <row r="56" s="1" customFormat="1" ht="20.1" customHeight="1" spans="22:32">
      <c r="V56" s="1">
        <v>80001015</v>
      </c>
      <c r="W56" s="1" t="s">
        <v>1742</v>
      </c>
      <c r="Y56" s="1" t="s">
        <v>1753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1606</v>
      </c>
      <c r="Z57" s="6" t="s">
        <v>1754</v>
      </c>
      <c r="AE57" s="1">
        <v>80001017</v>
      </c>
      <c r="AF57" s="1" t="s">
        <v>1745</v>
      </c>
    </row>
    <row r="58" s="1" customFormat="1" ht="20.1" customHeight="1" spans="9:32">
      <c r="I58" s="1" t="s">
        <v>1755</v>
      </c>
      <c r="V58" s="1">
        <v>80001017</v>
      </c>
      <c r="W58" s="1" t="s">
        <v>1745</v>
      </c>
      <c r="Y58" s="1" t="s">
        <v>1614</v>
      </c>
      <c r="Z58" s="6" t="s">
        <v>1754</v>
      </c>
      <c r="AE58" s="1">
        <v>80001018</v>
      </c>
      <c r="AF58" s="1" t="s">
        <v>1747</v>
      </c>
    </row>
    <row r="59" s="1" customFormat="1" ht="20.1" customHeight="1" spans="22:32">
      <c r="V59" s="1">
        <v>80001018</v>
      </c>
      <c r="W59" s="1" t="s">
        <v>1747</v>
      </c>
      <c r="Y59" s="1" t="s">
        <v>1618</v>
      </c>
      <c r="Z59" s="6" t="s">
        <v>1754</v>
      </c>
      <c r="AE59" s="1">
        <v>80001019</v>
      </c>
      <c r="AF59" s="1" t="s">
        <v>1749</v>
      </c>
    </row>
    <row r="60" s="1" customFormat="1" ht="20.1" customHeight="1" spans="22:32">
      <c r="V60" s="1">
        <v>80001019</v>
      </c>
      <c r="W60" s="1" t="s">
        <v>1749</v>
      </c>
      <c r="Y60" s="1" t="s">
        <v>1621</v>
      </c>
      <c r="Z60" s="6" t="s">
        <v>1754</v>
      </c>
      <c r="AE60" s="1">
        <v>80001020</v>
      </c>
      <c r="AF60" s="1" t="s">
        <v>1751</v>
      </c>
    </row>
    <row r="61" ht="20.1" customHeight="1" spans="22:26">
      <c r="V61" s="1">
        <v>80001020</v>
      </c>
      <c r="W61" s="1" t="s">
        <v>1751</v>
      </c>
      <c r="Y61" s="1" t="s">
        <v>1623</v>
      </c>
      <c r="Z61" s="6" t="s">
        <v>1754</v>
      </c>
    </row>
    <row r="62" ht="20.1" customHeight="1"/>
    <row r="63" ht="20.1" customHeight="1" spans="9:25">
      <c r="I63" s="1"/>
      <c r="J63" s="1"/>
      <c r="Y63" s="1" t="s">
        <v>1756</v>
      </c>
    </row>
    <row r="64" ht="20.1" customHeight="1" spans="25:26">
      <c r="Y64" s="1" t="s">
        <v>1606</v>
      </c>
      <c r="Z64" s="6" t="s">
        <v>1757</v>
      </c>
    </row>
    <row r="65" ht="20.1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P65" s="1"/>
      <c r="Q65" s="1"/>
      <c r="R65" s="1"/>
      <c r="S65" s="1"/>
      <c r="T65" s="1"/>
      <c r="U65" s="1"/>
      <c r="V65" s="1"/>
      <c r="W65" s="1"/>
      <c r="X65" s="1"/>
      <c r="Y65" s="1" t="s">
        <v>1614</v>
      </c>
      <c r="Z65" s="6" t="s">
        <v>1758</v>
      </c>
    </row>
    <row r="66" ht="20.1" customHeight="1" spans="1:26">
      <c r="A66" s="3">
        <v>70000011</v>
      </c>
      <c r="B66" s="1">
        <v>1000101</v>
      </c>
      <c r="C66" s="1" t="s">
        <v>1702</v>
      </c>
      <c r="D66" s="1">
        <v>1</v>
      </c>
      <c r="E66" s="1">
        <v>80001001</v>
      </c>
      <c r="F66" s="1" t="s">
        <v>1704</v>
      </c>
      <c r="G66" s="3"/>
      <c r="H66" s="3"/>
      <c r="I66" s="3"/>
      <c r="J66" s="3"/>
      <c r="K66" s="1">
        <v>80001010</v>
      </c>
      <c r="L66" s="1" t="s">
        <v>354</v>
      </c>
      <c r="M66" s="1">
        <v>80001014</v>
      </c>
      <c r="N66" s="1" t="s">
        <v>1740</v>
      </c>
      <c r="O66" s="1">
        <v>80001015</v>
      </c>
      <c r="P66" s="1" t="s">
        <v>1742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1618</v>
      </c>
      <c r="Z66" s="6" t="s">
        <v>1759</v>
      </c>
    </row>
    <row r="67" ht="20.1" customHeight="1" spans="1:26">
      <c r="A67" s="21">
        <v>70000012</v>
      </c>
      <c r="B67" s="1">
        <v>1000201</v>
      </c>
      <c r="C67" s="1" t="s">
        <v>1706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1738</v>
      </c>
      <c r="I67" s="3"/>
      <c r="J67" s="3"/>
      <c r="K67" s="1">
        <v>80001009</v>
      </c>
      <c r="L67" s="1" t="s">
        <v>1731</v>
      </c>
      <c r="M67" s="1">
        <v>80001018</v>
      </c>
      <c r="N67" s="1" t="s">
        <v>1747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1621</v>
      </c>
      <c r="Z67" s="6" t="s">
        <v>1760</v>
      </c>
    </row>
    <row r="68" ht="20.1" customHeight="1" spans="1:26">
      <c r="A68" s="3">
        <v>70000011</v>
      </c>
      <c r="B68" s="1">
        <v>1000301</v>
      </c>
      <c r="C68" s="1" t="s">
        <v>1710</v>
      </c>
      <c r="D68" s="1">
        <v>1</v>
      </c>
      <c r="E68" s="1">
        <v>80001018</v>
      </c>
      <c r="F68" s="1" t="s">
        <v>1747</v>
      </c>
      <c r="G68" s="3"/>
      <c r="H68" s="3"/>
      <c r="I68" s="3"/>
      <c r="J68" s="3"/>
      <c r="K68" s="1">
        <v>80001012</v>
      </c>
      <c r="L68" s="1" t="s">
        <v>1736</v>
      </c>
      <c r="M68" s="1">
        <v>80001004</v>
      </c>
      <c r="N68" s="1" t="s">
        <v>1715</v>
      </c>
      <c r="O68" s="1">
        <v>80001007</v>
      </c>
      <c r="P68" s="1" t="s">
        <v>1726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1623</v>
      </c>
      <c r="Z68" s="6" t="s">
        <v>1761</v>
      </c>
    </row>
    <row r="69" ht="20.1" customHeight="1" spans="1:24">
      <c r="A69" s="3">
        <v>70000011</v>
      </c>
      <c r="B69" s="1">
        <v>1000401</v>
      </c>
      <c r="C69" s="1" t="s">
        <v>1713</v>
      </c>
      <c r="D69" s="1">
        <v>2</v>
      </c>
      <c r="E69" s="1">
        <v>80001004</v>
      </c>
      <c r="F69" s="1" t="s">
        <v>1715</v>
      </c>
      <c r="G69" s="1">
        <v>80001018</v>
      </c>
      <c r="H69" s="1" t="s">
        <v>1747</v>
      </c>
      <c r="I69" s="1"/>
      <c r="J69" s="3"/>
      <c r="K69" s="1">
        <v>80001004</v>
      </c>
      <c r="L69" s="1" t="s">
        <v>1715</v>
      </c>
      <c r="M69" s="1">
        <v>80002007</v>
      </c>
      <c r="N69" s="1" t="s">
        <v>1762</v>
      </c>
      <c r="O69" s="1">
        <v>80001023</v>
      </c>
      <c r="P69" s="1" t="s">
        <v>1763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1717</v>
      </c>
      <c r="D70" s="1">
        <v>2</v>
      </c>
      <c r="E70" s="1">
        <v>80001005</v>
      </c>
      <c r="F70" s="1" t="s">
        <v>1673</v>
      </c>
      <c r="G70" s="1">
        <v>80001019</v>
      </c>
      <c r="H70" s="1" t="s">
        <v>1749</v>
      </c>
      <c r="I70" s="1"/>
      <c r="J70" s="3"/>
      <c r="K70" s="1">
        <v>80001017</v>
      </c>
      <c r="L70" s="1" t="s">
        <v>1745</v>
      </c>
      <c r="M70" s="1">
        <v>80001008</v>
      </c>
      <c r="N70" s="1" t="s">
        <v>1729</v>
      </c>
      <c r="O70" s="1">
        <v>80001021</v>
      </c>
      <c r="P70" s="1" t="s">
        <v>1764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3">
        <v>70000011</v>
      </c>
      <c r="B71" s="1">
        <v>1000601</v>
      </c>
      <c r="C71" s="1" t="s">
        <v>1720</v>
      </c>
      <c r="D71" s="1">
        <v>2</v>
      </c>
      <c r="E71" s="1">
        <v>80001006</v>
      </c>
      <c r="F71" s="1" t="s">
        <v>1722</v>
      </c>
      <c r="I71" s="1"/>
      <c r="J71" s="3"/>
      <c r="K71" s="1">
        <v>80001015</v>
      </c>
      <c r="L71" s="1" t="s">
        <v>1742</v>
      </c>
      <c r="M71" s="1">
        <v>80001010</v>
      </c>
      <c r="N71" s="1" t="s">
        <v>354</v>
      </c>
      <c r="O71" s="1">
        <v>80002006</v>
      </c>
      <c r="P71" s="1" t="s">
        <v>1765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3">
        <v>70000011</v>
      </c>
      <c r="B72" s="1">
        <v>1000701</v>
      </c>
      <c r="C72" s="1" t="s">
        <v>1724</v>
      </c>
      <c r="D72" s="1">
        <v>3</v>
      </c>
      <c r="E72" s="1">
        <v>80001007</v>
      </c>
      <c r="F72" s="1" t="s">
        <v>1726</v>
      </c>
      <c r="G72" s="1">
        <v>80001005</v>
      </c>
      <c r="H72" s="1" t="s">
        <v>1673</v>
      </c>
      <c r="I72" s="3"/>
      <c r="K72" s="1">
        <v>80001006</v>
      </c>
      <c r="L72" s="1" t="s">
        <v>1722</v>
      </c>
      <c r="M72" s="1">
        <v>80002018</v>
      </c>
      <c r="N72" s="1" t="s">
        <v>1766</v>
      </c>
      <c r="O72" s="1">
        <v>80001022</v>
      </c>
      <c r="P72" s="1" t="s">
        <v>1767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3">
        <v>70000011</v>
      </c>
      <c r="B73" s="1">
        <v>1000801</v>
      </c>
      <c r="C73" s="1" t="s">
        <v>1728</v>
      </c>
      <c r="D73" s="1">
        <v>3</v>
      </c>
      <c r="E73" s="1">
        <v>80001008</v>
      </c>
      <c r="F73" s="1" t="s">
        <v>1729</v>
      </c>
      <c r="G73" s="1">
        <v>80001020</v>
      </c>
      <c r="H73" s="1" t="s">
        <v>1751</v>
      </c>
      <c r="I73" s="3"/>
      <c r="J73" s="3"/>
      <c r="K73" s="1">
        <v>80001011</v>
      </c>
      <c r="L73" s="1" t="s">
        <v>1734</v>
      </c>
      <c r="M73" s="1">
        <v>80002015</v>
      </c>
      <c r="N73" s="1" t="s">
        <v>1768</v>
      </c>
      <c r="O73" s="1">
        <v>80001024</v>
      </c>
      <c r="P73" s="1" t="s">
        <v>1769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3">
        <v>70000011</v>
      </c>
      <c r="B74" s="1">
        <v>1000901</v>
      </c>
      <c r="C74" s="1" t="s">
        <v>1770</v>
      </c>
      <c r="D74" s="1">
        <v>2</v>
      </c>
      <c r="E74" s="1">
        <v>80001009</v>
      </c>
      <c r="F74" s="1" t="s">
        <v>1731</v>
      </c>
      <c r="G74" s="1">
        <v>80001002</v>
      </c>
      <c r="H74" s="1" t="s">
        <v>653</v>
      </c>
      <c r="I74" s="3"/>
      <c r="J74" s="3"/>
      <c r="K74" s="1">
        <v>80002001</v>
      </c>
      <c r="L74" s="1" t="s">
        <v>1771</v>
      </c>
      <c r="M74" s="1">
        <v>80001014</v>
      </c>
      <c r="N74" s="1" t="s">
        <v>1740</v>
      </c>
      <c r="O74" s="1">
        <v>80001028</v>
      </c>
      <c r="P74" s="1" t="s">
        <v>1772</v>
      </c>
      <c r="Q74" s="1">
        <v>80002022</v>
      </c>
      <c r="R74" s="1" t="s">
        <v>1773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3">
        <v>70000011</v>
      </c>
      <c r="B75" s="1">
        <v>1001001</v>
      </c>
      <c r="C75" s="1" t="s">
        <v>1774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1704</v>
      </c>
      <c r="I75" s="3"/>
      <c r="J75" s="3"/>
      <c r="K75" s="1">
        <v>80001002</v>
      </c>
      <c r="L75" s="1" t="s">
        <v>653</v>
      </c>
      <c r="M75" s="1">
        <v>80002001</v>
      </c>
      <c r="N75" s="1" t="s">
        <v>1771</v>
      </c>
      <c r="O75" s="1">
        <v>80001023</v>
      </c>
      <c r="P75" s="1" t="s">
        <v>1763</v>
      </c>
      <c r="Q75" s="1">
        <v>80002019</v>
      </c>
      <c r="R75" s="1" t="s">
        <v>1775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1776</v>
      </c>
      <c r="D76" s="1">
        <v>3</v>
      </c>
      <c r="E76" s="1">
        <v>80001011</v>
      </c>
      <c r="F76" s="1" t="s">
        <v>1734</v>
      </c>
      <c r="G76" s="1">
        <v>80001003</v>
      </c>
      <c r="H76" s="1" t="s">
        <v>1643</v>
      </c>
      <c r="I76" s="3"/>
      <c r="J76" s="3"/>
      <c r="K76" s="1">
        <v>80001015</v>
      </c>
      <c r="L76" s="1" t="s">
        <v>1742</v>
      </c>
      <c r="M76" s="1">
        <v>80002002</v>
      </c>
      <c r="N76" s="1" t="s">
        <v>1777</v>
      </c>
      <c r="O76" s="1">
        <v>80001027</v>
      </c>
      <c r="P76" s="1" t="s">
        <v>1778</v>
      </c>
      <c r="Q76" s="1">
        <v>80002021</v>
      </c>
      <c r="R76" s="1" t="s">
        <v>1779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1780</v>
      </c>
      <c r="D77" s="1">
        <v>3</v>
      </c>
      <c r="E77" s="1">
        <v>80001012</v>
      </c>
      <c r="F77" s="1" t="s">
        <v>1736</v>
      </c>
      <c r="G77" s="1">
        <v>80002025</v>
      </c>
      <c r="H77" s="1" t="s">
        <v>1781</v>
      </c>
      <c r="I77" s="3"/>
      <c r="J77" s="3"/>
      <c r="K77" s="1">
        <v>80002010</v>
      </c>
      <c r="L77" s="1" t="s">
        <v>1782</v>
      </c>
      <c r="M77" s="1">
        <v>80002003</v>
      </c>
      <c r="N77" s="1" t="s">
        <v>1783</v>
      </c>
      <c r="O77" s="1">
        <v>80001026</v>
      </c>
      <c r="P77" s="1" t="s">
        <v>1784</v>
      </c>
      <c r="Q77" s="1">
        <v>80002027</v>
      </c>
      <c r="R77" s="1" t="s">
        <v>1785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3">
        <v>70000011</v>
      </c>
      <c r="B78" s="1">
        <v>1001301</v>
      </c>
      <c r="C78" s="1" t="s">
        <v>1786</v>
      </c>
      <c r="D78" s="1">
        <v>3</v>
      </c>
      <c r="E78" s="1">
        <v>80001006</v>
      </c>
      <c r="F78" s="1" t="s">
        <v>1722</v>
      </c>
      <c r="G78" s="1">
        <v>80002018</v>
      </c>
      <c r="H78" s="1" t="s">
        <v>1766</v>
      </c>
      <c r="I78" s="3"/>
      <c r="J78" s="3"/>
      <c r="K78" s="1">
        <v>80002004</v>
      </c>
      <c r="L78" s="1" t="s">
        <v>1787</v>
      </c>
      <c r="M78" s="1">
        <v>80002016</v>
      </c>
      <c r="N78" s="1" t="s">
        <v>1788</v>
      </c>
      <c r="O78" s="1">
        <v>80001028</v>
      </c>
      <c r="P78" s="1" t="s">
        <v>1772</v>
      </c>
      <c r="Q78" s="1">
        <v>80002023</v>
      </c>
      <c r="R78" s="1" t="s">
        <v>1789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1790</v>
      </c>
      <c r="D79" s="1">
        <v>3</v>
      </c>
      <c r="E79" s="1">
        <v>80001014</v>
      </c>
      <c r="F79" s="1" t="s">
        <v>1740</v>
      </c>
      <c r="G79" s="1">
        <v>80002021</v>
      </c>
      <c r="H79" s="1" t="s">
        <v>1779</v>
      </c>
      <c r="I79" s="3"/>
      <c r="J79" s="3"/>
      <c r="K79" s="1">
        <v>80002009</v>
      </c>
      <c r="L79" s="1" t="s">
        <v>1791</v>
      </c>
      <c r="M79" s="1">
        <v>80002013</v>
      </c>
      <c r="N79" s="1" t="s">
        <v>1792</v>
      </c>
      <c r="O79" s="1">
        <v>80001025</v>
      </c>
      <c r="P79" s="1" t="s">
        <v>1793</v>
      </c>
      <c r="Q79" s="1">
        <v>80002003</v>
      </c>
      <c r="R79" s="1" t="s">
        <v>1783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3"/>
      <c r="B80" s="3"/>
      <c r="C80" s="3"/>
      <c r="D80" s="1"/>
      <c r="E80" s="3"/>
      <c r="F80" s="3"/>
      <c r="G80" s="3"/>
      <c r="H80" s="3"/>
      <c r="I80" s="3"/>
      <c r="J80" s="3"/>
      <c r="K80" s="3"/>
      <c r="L80" s="3"/>
      <c r="M80" s="3"/>
      <c r="P80" s="1"/>
      <c r="Q80" s="1"/>
      <c r="X80" s="1"/>
    </row>
    <row r="81" ht="20.1" customHeight="1" spans="1:24">
      <c r="A81" s="3"/>
      <c r="B81" s="3"/>
      <c r="C81" s="3"/>
      <c r="D81" s="1"/>
      <c r="E81" s="3"/>
      <c r="F81" s="3"/>
      <c r="G81" s="3"/>
      <c r="H81" s="3"/>
      <c r="I81" s="3"/>
      <c r="J81" s="3"/>
      <c r="K81" s="3"/>
      <c r="L81" s="3"/>
      <c r="M81" s="3"/>
      <c r="P81" s="1"/>
      <c r="Q81" s="1"/>
      <c r="X81" s="1"/>
    </row>
    <row r="82" ht="20.1" customHeight="1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1794</v>
      </c>
      <c r="D87" s="1">
        <v>80002019</v>
      </c>
      <c r="E87" s="1" t="s">
        <v>1775</v>
      </c>
      <c r="F87" s="1">
        <v>80002017</v>
      </c>
      <c r="G87" s="1" t="s">
        <v>1795</v>
      </c>
      <c r="H87" s="1">
        <v>80002016</v>
      </c>
      <c r="I87" s="1" t="s">
        <v>1788</v>
      </c>
      <c r="J87" s="1">
        <v>80002014</v>
      </c>
      <c r="K87" s="1" t="s">
        <v>1796</v>
      </c>
      <c r="L87" s="1">
        <v>80002010</v>
      </c>
      <c r="M87" s="1" t="s">
        <v>1782</v>
      </c>
      <c r="N87" s="1">
        <v>80002023</v>
      </c>
      <c r="O87" s="1" t="s">
        <v>1789</v>
      </c>
      <c r="P87" s="1">
        <v>80002009</v>
      </c>
      <c r="Q87" s="1" t="s">
        <v>1791</v>
      </c>
      <c r="R87" s="1">
        <v>80002008</v>
      </c>
      <c r="S87" s="1" t="s">
        <v>1797</v>
      </c>
      <c r="T87" s="1"/>
      <c r="U87" s="6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1798</v>
      </c>
      <c r="D88" s="1">
        <v>80004002</v>
      </c>
      <c r="E88" s="1" t="s">
        <v>1799</v>
      </c>
      <c r="F88" s="1">
        <v>80002021</v>
      </c>
      <c r="G88" s="1" t="s">
        <v>1779</v>
      </c>
      <c r="H88" s="1">
        <v>80002002</v>
      </c>
      <c r="I88" s="1" t="s">
        <v>1783</v>
      </c>
      <c r="J88" s="1">
        <v>80002003</v>
      </c>
      <c r="K88" s="1" t="s">
        <v>1777</v>
      </c>
      <c r="L88" s="12">
        <v>80002025</v>
      </c>
      <c r="M88" s="12" t="s">
        <v>1781</v>
      </c>
      <c r="N88" s="1">
        <v>80002014</v>
      </c>
      <c r="O88" s="1" t="s">
        <v>1796</v>
      </c>
      <c r="P88" s="1">
        <v>80002024</v>
      </c>
      <c r="Q88" s="1" t="s">
        <v>1800</v>
      </c>
      <c r="R88" s="1">
        <v>80002027</v>
      </c>
      <c r="S88" s="1" t="s">
        <v>1785</v>
      </c>
      <c r="U88" s="6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2">
        <v>80004003</v>
      </c>
      <c r="E89" s="12" t="s">
        <v>1801</v>
      </c>
      <c r="F89" s="1">
        <v>80002002</v>
      </c>
      <c r="G89" s="1" t="s">
        <v>1777</v>
      </c>
      <c r="H89" s="1">
        <v>80002001</v>
      </c>
      <c r="I89" s="1" t="s">
        <v>1771</v>
      </c>
      <c r="J89" s="1">
        <v>80002006</v>
      </c>
      <c r="K89" s="1" t="s">
        <v>1765</v>
      </c>
      <c r="L89" s="1">
        <v>80002011</v>
      </c>
      <c r="M89" s="1" t="s">
        <v>1802</v>
      </c>
      <c r="N89" s="1">
        <v>80002018</v>
      </c>
      <c r="O89" s="1" t="s">
        <v>1766</v>
      </c>
      <c r="P89" s="1">
        <v>80002028</v>
      </c>
      <c r="Q89" s="1" t="s">
        <v>1803</v>
      </c>
      <c r="R89" s="1">
        <v>80002022</v>
      </c>
      <c r="S89" s="1" t="s">
        <v>1773</v>
      </c>
      <c r="T89" s="1"/>
      <c r="U89" s="6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1779</v>
      </c>
    </row>
    <row r="92" ht="20.1" customHeight="1" spans="2:21">
      <c r="B92" s="1">
        <v>80001001</v>
      </c>
      <c r="C92" s="1" t="s">
        <v>1704</v>
      </c>
      <c r="D92" s="1">
        <v>80002001</v>
      </c>
      <c r="E92" s="1" t="s">
        <v>1771</v>
      </c>
      <c r="F92" s="1">
        <v>80003001</v>
      </c>
      <c r="G92" s="1" t="s">
        <v>1804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653</v>
      </c>
      <c r="D93" s="1">
        <v>80002002</v>
      </c>
      <c r="E93" s="1" t="s">
        <v>1777</v>
      </c>
      <c r="F93" s="1">
        <v>80003002</v>
      </c>
      <c r="G93" s="1" t="s">
        <v>1805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1643</v>
      </c>
      <c r="D94" s="1">
        <v>80002003</v>
      </c>
      <c r="E94" s="1" t="s">
        <v>1783</v>
      </c>
      <c r="F94" s="1">
        <v>80003003</v>
      </c>
      <c r="G94" s="1" t="s">
        <v>1806</v>
      </c>
      <c r="R94" s="23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1715</v>
      </c>
      <c r="D95" s="1">
        <v>80002004</v>
      </c>
      <c r="E95" s="1" t="s">
        <v>1787</v>
      </c>
      <c r="F95" s="1">
        <v>80003004</v>
      </c>
      <c r="G95" s="1" t="s">
        <v>1807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1673</v>
      </c>
      <c r="D96" s="1">
        <v>80002005</v>
      </c>
      <c r="E96" s="1" t="s">
        <v>1808</v>
      </c>
      <c r="F96" s="1">
        <v>80003005</v>
      </c>
      <c r="G96" s="1" t="s">
        <v>1809</v>
      </c>
      <c r="R96" s="23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1722</v>
      </c>
      <c r="D97" s="1">
        <v>80002006</v>
      </c>
      <c r="E97" s="1" t="s">
        <v>1765</v>
      </c>
      <c r="F97" s="1">
        <v>80003006</v>
      </c>
      <c r="G97" s="1" t="s">
        <v>1810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1726</v>
      </c>
      <c r="D98" s="1">
        <v>80002007</v>
      </c>
      <c r="E98" s="1" t="s">
        <v>1762</v>
      </c>
      <c r="F98" s="1">
        <v>80003007</v>
      </c>
      <c r="G98" s="1" t="s">
        <v>1811</v>
      </c>
      <c r="R98" s="23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1729</v>
      </c>
      <c r="D99" s="1">
        <v>80002008</v>
      </c>
      <c r="E99" s="1" t="s">
        <v>1797</v>
      </c>
      <c r="F99" s="1">
        <v>80003008</v>
      </c>
      <c r="G99" s="1" t="s">
        <v>1812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1731</v>
      </c>
      <c r="D100" s="1">
        <v>80002009</v>
      </c>
      <c r="E100" s="1" t="s">
        <v>1791</v>
      </c>
      <c r="F100" s="1">
        <v>80003009</v>
      </c>
      <c r="G100" s="1" t="s">
        <v>1813</v>
      </c>
      <c r="R100" s="23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354</v>
      </c>
      <c r="D101" s="1">
        <v>80002010</v>
      </c>
      <c r="E101" s="1" t="s">
        <v>1782</v>
      </c>
      <c r="F101" s="1">
        <v>80003010</v>
      </c>
      <c r="G101" s="1" t="s">
        <v>1814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1734</v>
      </c>
      <c r="D102" s="1">
        <v>80002011</v>
      </c>
      <c r="E102" s="1" t="s">
        <v>1802</v>
      </c>
      <c r="F102" s="1"/>
      <c r="G102" s="1"/>
    </row>
    <row r="103" spans="2:7">
      <c r="B103" s="1">
        <v>80001012</v>
      </c>
      <c r="C103" s="1" t="s">
        <v>1736</v>
      </c>
      <c r="D103" s="1">
        <v>80002012</v>
      </c>
      <c r="E103" s="1" t="s">
        <v>1815</v>
      </c>
      <c r="F103" s="1"/>
      <c r="G103" s="1"/>
    </row>
    <row r="104" spans="2:7">
      <c r="B104" s="1">
        <v>80001013</v>
      </c>
      <c r="C104" s="1" t="s">
        <v>1738</v>
      </c>
      <c r="D104" s="1">
        <v>80002013</v>
      </c>
      <c r="E104" s="1" t="s">
        <v>1792</v>
      </c>
      <c r="F104" s="1"/>
      <c r="G104" s="1"/>
    </row>
    <row r="105" spans="2:7">
      <c r="B105" s="1">
        <v>80001014</v>
      </c>
      <c r="C105" s="1" t="s">
        <v>1740</v>
      </c>
      <c r="D105" s="1">
        <v>80002014</v>
      </c>
      <c r="E105" s="1" t="s">
        <v>1796</v>
      </c>
      <c r="F105" s="1"/>
      <c r="G105" s="1"/>
    </row>
    <row r="106" spans="2:7">
      <c r="B106" s="1">
        <v>80001015</v>
      </c>
      <c r="C106" s="1" t="s">
        <v>1742</v>
      </c>
      <c r="D106" s="1">
        <v>80002015</v>
      </c>
      <c r="E106" s="1" t="s">
        <v>1768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1788</v>
      </c>
      <c r="F107" s="1"/>
      <c r="G107" s="1"/>
    </row>
    <row r="108" spans="2:7">
      <c r="B108" s="1">
        <v>80001017</v>
      </c>
      <c r="C108" s="1" t="s">
        <v>1745</v>
      </c>
      <c r="D108" s="1">
        <v>80002017</v>
      </c>
      <c r="E108" s="1" t="s">
        <v>1795</v>
      </c>
      <c r="F108" s="1"/>
      <c r="G108" s="1"/>
    </row>
    <row r="109" spans="2:7">
      <c r="B109" s="1">
        <v>80001018</v>
      </c>
      <c r="C109" s="1" t="s">
        <v>1747</v>
      </c>
      <c r="D109" s="1">
        <v>80002018</v>
      </c>
      <c r="E109" s="1" t="s">
        <v>1766</v>
      </c>
      <c r="F109" s="1"/>
      <c r="G109" s="1"/>
    </row>
    <row r="110" spans="2:7">
      <c r="B110" s="1">
        <v>80001019</v>
      </c>
      <c r="C110" s="1" t="s">
        <v>1749</v>
      </c>
      <c r="D110" s="1">
        <v>80002019</v>
      </c>
      <c r="E110" s="1" t="s">
        <v>1775</v>
      </c>
      <c r="F110" s="1"/>
      <c r="G110" s="1"/>
    </row>
    <row r="111" spans="2:7">
      <c r="B111" s="1">
        <v>80001020</v>
      </c>
      <c r="C111" s="1" t="s">
        <v>1751</v>
      </c>
      <c r="D111" s="1">
        <v>80002020</v>
      </c>
      <c r="E111" s="1" t="s">
        <v>1816</v>
      </c>
      <c r="F111" s="1"/>
      <c r="G111" s="1"/>
    </row>
    <row r="112" spans="2:11">
      <c r="B112" s="1">
        <v>80001021</v>
      </c>
      <c r="C112" s="1" t="s">
        <v>1764</v>
      </c>
      <c r="D112" s="1">
        <v>80002021</v>
      </c>
      <c r="E112" s="1" t="s">
        <v>1779</v>
      </c>
      <c r="J112" s="12"/>
      <c r="K112" s="22" t="s">
        <v>1817</v>
      </c>
    </row>
    <row r="113" spans="2:11">
      <c r="B113" s="1">
        <v>80001022</v>
      </c>
      <c r="C113" s="1" t="s">
        <v>1767</v>
      </c>
      <c r="D113" s="1">
        <v>80002022</v>
      </c>
      <c r="E113" s="1" t="s">
        <v>1773</v>
      </c>
      <c r="J113" s="12">
        <v>1</v>
      </c>
      <c r="K113" s="12">
        <v>1</v>
      </c>
    </row>
    <row r="114" spans="2:12">
      <c r="B114" s="1">
        <v>80001023</v>
      </c>
      <c r="C114" s="1" t="s">
        <v>1763</v>
      </c>
      <c r="D114" s="1">
        <v>80002023</v>
      </c>
      <c r="E114" s="1" t="s">
        <v>1789</v>
      </c>
      <c r="J114" s="12">
        <v>2</v>
      </c>
      <c r="K114" s="12">
        <v>0.8</v>
      </c>
      <c r="L114">
        <v>0.2</v>
      </c>
    </row>
    <row r="115" spans="2:12">
      <c r="B115" s="1">
        <v>80001024</v>
      </c>
      <c r="C115" s="1" t="s">
        <v>1769</v>
      </c>
      <c r="D115" s="1">
        <v>80002024</v>
      </c>
      <c r="E115" s="1" t="s">
        <v>1800</v>
      </c>
      <c r="J115" s="12">
        <v>3</v>
      </c>
      <c r="K115" s="12">
        <v>0.6</v>
      </c>
      <c r="L115">
        <v>0.4</v>
      </c>
    </row>
    <row r="116" spans="2:5">
      <c r="B116" s="1">
        <v>80001025</v>
      </c>
      <c r="C116" s="1" t="s">
        <v>1793</v>
      </c>
      <c r="D116" s="1">
        <v>80002025</v>
      </c>
      <c r="E116" s="1" t="s">
        <v>1781</v>
      </c>
    </row>
    <row r="117" spans="2:5">
      <c r="B117" s="1">
        <v>80001026</v>
      </c>
      <c r="C117" s="1" t="s">
        <v>1784</v>
      </c>
      <c r="D117" s="1">
        <v>80002026</v>
      </c>
      <c r="E117" s="1" t="s">
        <v>1818</v>
      </c>
    </row>
    <row r="118" spans="2:5">
      <c r="B118" s="1">
        <v>80001027</v>
      </c>
      <c r="C118" s="1" t="s">
        <v>1778</v>
      </c>
      <c r="D118" s="1">
        <v>80002027</v>
      </c>
      <c r="E118" s="1" t="s">
        <v>1785</v>
      </c>
    </row>
    <row r="119" spans="2:5">
      <c r="B119" s="1">
        <v>80001028</v>
      </c>
      <c r="C119" s="1" t="s">
        <v>1772</v>
      </c>
      <c r="D119" s="1">
        <v>80002028</v>
      </c>
      <c r="E119" s="1" t="s">
        <v>1803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customWidth="1"/>
    <col min="16" max="16" width="39.25" customWidth="1"/>
  </cols>
  <sheetData>
    <row r="1" ht="20.1" customHeight="1" spans="1:20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  <c r="N1" s="3"/>
      <c r="O1" s="3"/>
      <c r="P1" s="3"/>
      <c r="Q1" s="3"/>
      <c r="R1" s="3"/>
      <c r="S1" s="3"/>
      <c r="T1" s="3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1700</v>
      </c>
      <c r="P2" s="3"/>
      <c r="Q2" s="3"/>
      <c r="R2" s="3"/>
      <c r="S2" s="3"/>
      <c r="T2" s="3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1819</v>
      </c>
      <c r="Q3" s="3"/>
      <c r="R3" s="3"/>
      <c r="S3" s="13" t="s">
        <v>920</v>
      </c>
      <c r="T3" s="3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1820</v>
      </c>
      <c r="Q4" s="3"/>
      <c r="R4" s="3"/>
      <c r="S4" s="13" t="s">
        <v>922</v>
      </c>
      <c r="T4" s="3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1821</v>
      </c>
      <c r="Q5" s="3"/>
      <c r="R5" s="3"/>
      <c r="S5" s="13" t="s">
        <v>916</v>
      </c>
      <c r="T5" s="3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1822</v>
      </c>
      <c r="Q6" s="3"/>
      <c r="R6" s="3"/>
      <c r="S6" s="13" t="s">
        <v>918</v>
      </c>
      <c r="T6" s="3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3"/>
      <c r="P7" s="3"/>
      <c r="Q7" s="3"/>
      <c r="R7" s="3"/>
      <c r="S7" s="13" t="s">
        <v>924</v>
      </c>
      <c r="T7" s="3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1823</v>
      </c>
      <c r="P8" s="1">
        <f>4*5+1*5</f>
        <v>25</v>
      </c>
      <c r="Q8" s="3"/>
      <c r="R8" s="3"/>
      <c r="S8" s="3"/>
      <c r="T8" s="3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3"/>
      <c r="P9" s="1"/>
      <c r="Q9" s="3"/>
      <c r="R9" s="3"/>
      <c r="S9" s="3"/>
      <c r="T9" s="3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3"/>
      <c r="P10" s="1"/>
      <c r="Q10" s="3"/>
      <c r="R10" s="3"/>
      <c r="S10" s="3"/>
      <c r="T10" s="3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2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2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</v>
      </c>
      <c r="W13" s="12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0.0266666666666667</v>
      </c>
      <c r="W15" s="12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</v>
      </c>
      <c r="W16" s="12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2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1639</v>
      </c>
      <c r="P21" s="6"/>
      <c r="Q21" s="1"/>
      <c r="R21" s="12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1824</v>
      </c>
      <c r="O22" s="1" t="s">
        <v>1825</v>
      </c>
      <c r="P22" s="6" t="s">
        <v>1826</v>
      </c>
      <c r="Q22" s="1"/>
      <c r="R22" s="12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1767</v>
      </c>
      <c r="O23" s="1" t="s">
        <v>1827</v>
      </c>
      <c r="P23" s="6" t="s">
        <v>1828</v>
      </c>
      <c r="Q23" s="1"/>
      <c r="R23" s="12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1763</v>
      </c>
      <c r="O24" s="1" t="s">
        <v>1763</v>
      </c>
      <c r="P24" s="6" t="s">
        <v>1829</v>
      </c>
      <c r="Q24" s="1"/>
      <c r="R24" s="12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1769</v>
      </c>
      <c r="O25" s="1" t="s">
        <v>1830</v>
      </c>
      <c r="P25" s="6" t="s">
        <v>1831</v>
      </c>
      <c r="Q25" s="1"/>
      <c r="R25" s="12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1793</v>
      </c>
      <c r="O26" s="1" t="s">
        <v>1832</v>
      </c>
      <c r="P26" s="6" t="s">
        <v>1833</v>
      </c>
      <c r="Q26" s="1"/>
      <c r="R26" s="12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1784</v>
      </c>
      <c r="O27" s="1" t="s">
        <v>1834</v>
      </c>
      <c r="P27" s="6" t="s">
        <v>1835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1778</v>
      </c>
      <c r="P28" s="6" t="s">
        <v>1836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1837</v>
      </c>
      <c r="P29" s="6" t="s">
        <v>1838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1839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1840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1663</v>
      </c>
      <c r="P34" s="1" t="s">
        <v>1841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1842</v>
      </c>
      <c r="O35" s="1" t="s">
        <v>290</v>
      </c>
      <c r="P35" s="1" t="s">
        <v>1843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="3" customFormat="1" ht="20.1" customHeight="1" spans="1:22">
      <c r="A1" s="1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  <c r="L1" s="2" t="s">
        <v>1844</v>
      </c>
      <c r="M1" s="2" t="s">
        <v>491</v>
      </c>
      <c r="N1" s="2" t="s">
        <v>2</v>
      </c>
      <c r="O1" s="2" t="s">
        <v>3</v>
      </c>
      <c r="P1" s="2" t="s">
        <v>28</v>
      </c>
      <c r="Q1" s="2" t="s">
        <v>29</v>
      </c>
      <c r="S1" s="2" t="s">
        <v>1845</v>
      </c>
      <c r="T1" s="2" t="s">
        <v>25</v>
      </c>
      <c r="U1" s="2" t="s">
        <v>26</v>
      </c>
      <c r="V1" s="2" t="s">
        <v>1846</v>
      </c>
    </row>
    <row r="2" s="3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3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3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3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3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3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3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3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3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3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3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3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3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3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3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3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3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3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3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3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3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3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3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3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3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3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3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3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3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3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3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3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3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3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3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3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3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3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3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3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3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3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3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3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3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3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3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3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3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3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3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3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3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3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3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3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3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3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3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3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3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3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3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3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3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3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3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3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3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3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3" customFormat="1" ht="20.1" customHeight="1" spans="1:27">
      <c r="A72" s="1"/>
      <c r="B72" s="12"/>
      <c r="C72" s="12"/>
      <c r="D72" s="12"/>
      <c r="E72" s="12"/>
      <c r="F72" s="12"/>
      <c r="G72" s="12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3" customFormat="1" ht="20.1" customHeight="1" spans="1:27">
      <c r="A73" s="1"/>
      <c r="B73" s="12"/>
      <c r="C73" s="12"/>
      <c r="D73" s="12"/>
      <c r="E73" s="12"/>
      <c r="F73" s="12"/>
      <c r="G73" s="12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3" customFormat="1" ht="20.1" customHeight="1" spans="1:27">
      <c r="A74" s="1"/>
      <c r="B74" s="12"/>
      <c r="C74" s="12"/>
      <c r="D74" s="12"/>
      <c r="E74" s="12"/>
      <c r="F74" s="12"/>
      <c r="G74" s="12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3" customFormat="1" ht="20.1" customHeight="1" spans="1:27">
      <c r="A75" s="1"/>
      <c r="B75" s="12"/>
      <c r="C75" s="12"/>
      <c r="D75" s="12"/>
      <c r="E75" s="12"/>
      <c r="F75" s="12"/>
      <c r="G75" s="12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3" customFormat="1" ht="20.1" customHeight="1" spans="1:27">
      <c r="A76" s="1"/>
      <c r="B76" s="12"/>
      <c r="C76" s="12"/>
      <c r="D76" s="12"/>
      <c r="E76" s="12"/>
      <c r="F76" s="12"/>
      <c r="G76" s="12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3" customFormat="1" ht="20.1" customHeight="1" spans="1:27">
      <c r="A77" s="1"/>
      <c r="B77" s="12"/>
      <c r="C77" s="12"/>
      <c r="D77" s="12"/>
      <c r="E77" s="12"/>
      <c r="F77" s="12"/>
      <c r="G77" s="12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3" customFormat="1" ht="20.1" customHeight="1" spans="1:27">
      <c r="A78" s="1"/>
      <c r="B78" s="12"/>
      <c r="C78" s="12"/>
      <c r="D78" s="12"/>
      <c r="E78" s="12"/>
      <c r="F78" s="12"/>
      <c r="G78" s="12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3" customFormat="1" ht="20.1" customHeight="1" spans="1:27">
      <c r="A79" s="1"/>
      <c r="B79" s="12"/>
      <c r="C79" s="12"/>
      <c r="D79" s="12"/>
      <c r="E79" s="12"/>
      <c r="F79" s="12"/>
      <c r="G79" s="12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3" customFormat="1" ht="20.1" customHeight="1" spans="1:27">
      <c r="A80" s="1"/>
      <c r="B80" s="12"/>
      <c r="C80" s="12"/>
      <c r="D80" s="12"/>
      <c r="E80" s="12"/>
      <c r="F80" s="12"/>
      <c r="G80" s="12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3" customFormat="1" ht="20.1" customHeight="1" spans="1:27">
      <c r="A81" s="1"/>
      <c r="B81" s="12"/>
      <c r="C81" s="12"/>
      <c r="D81" s="12"/>
      <c r="E81" s="12"/>
      <c r="F81" s="12"/>
      <c r="G81" s="12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3" customFormat="1" ht="20.1" customHeight="1" spans="1:27">
      <c r="A82" s="1"/>
      <c r="B82" s="12"/>
      <c r="C82" s="12"/>
      <c r="D82" s="12"/>
      <c r="E82" s="12"/>
      <c r="F82" s="12"/>
      <c r="G82" s="12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3" customFormat="1" ht="20.1" customHeight="1" spans="1:27">
      <c r="A83" s="1"/>
      <c r="B83" s="12"/>
      <c r="C83" s="12"/>
      <c r="D83" s="12"/>
      <c r="E83" s="12"/>
      <c r="F83" s="12"/>
      <c r="G83" s="12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3" customFormat="1" ht="20.1" customHeight="1" spans="1:27">
      <c r="A84" s="1"/>
      <c r="B84" s="12"/>
      <c r="C84" s="12"/>
      <c r="D84" s="12"/>
      <c r="E84" s="12"/>
      <c r="F84" s="12"/>
      <c r="G84" s="12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3" customFormat="1" ht="20.1" customHeight="1" spans="1:27">
      <c r="A85" s="1"/>
      <c r="B85" s="12"/>
      <c r="C85" s="12"/>
      <c r="D85" s="12"/>
      <c r="E85" s="12"/>
      <c r="F85" s="12"/>
      <c r="G85" s="12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3" customFormat="1" ht="20.1" customHeight="1" spans="1:27">
      <c r="A86" s="1"/>
      <c r="B86" s="12"/>
      <c r="C86" s="12"/>
      <c r="D86" s="12"/>
      <c r="E86" s="12"/>
      <c r="F86" s="12"/>
      <c r="G86" s="12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3" customFormat="1" ht="20.1" customHeight="1" spans="1:27">
      <c r="A87" s="1"/>
      <c r="B87" s="12"/>
      <c r="C87" s="12"/>
      <c r="D87" s="12"/>
      <c r="E87" s="12"/>
      <c r="F87" s="12"/>
      <c r="G87" s="12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3" customFormat="1" ht="20.1" customHeight="1" spans="1:27">
      <c r="A88" s="1"/>
      <c r="B88" s="12"/>
      <c r="C88" s="12"/>
      <c r="D88" s="12"/>
      <c r="E88" s="12"/>
      <c r="F88" s="12"/>
      <c r="G88" s="12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3" customFormat="1" ht="20.1" customHeight="1" spans="1:27">
      <c r="A89" s="1"/>
      <c r="B89" s="12"/>
      <c r="C89" s="12"/>
      <c r="D89" s="12"/>
      <c r="E89" s="12"/>
      <c r="F89" s="12"/>
      <c r="G89" s="12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3" customFormat="1" ht="20.1" customHeight="1" spans="1:27">
      <c r="A90" s="1"/>
      <c r="B90" s="12"/>
      <c r="C90" s="12"/>
      <c r="D90" s="12"/>
      <c r="E90" s="12"/>
      <c r="F90" s="12"/>
      <c r="G90" s="12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3" customFormat="1" ht="20.1" customHeight="1" spans="1:27">
      <c r="A91" s="1"/>
      <c r="B91" s="12"/>
      <c r="C91" s="12"/>
      <c r="D91" s="12"/>
      <c r="E91" s="12"/>
      <c r="F91" s="12"/>
      <c r="G91" s="12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3" customFormat="1" ht="20.1" customHeight="1" spans="1:27">
      <c r="A92" s="1"/>
      <c r="B92" s="12"/>
      <c r="C92" s="12"/>
      <c r="D92" s="12"/>
      <c r="E92" s="12"/>
      <c r="F92" s="12"/>
      <c r="G92" s="12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3" customFormat="1" ht="20.1" customHeight="1" spans="1:27">
      <c r="A93" s="1"/>
      <c r="B93" s="12"/>
      <c r="C93" s="12"/>
      <c r="D93" s="12"/>
      <c r="E93" s="12"/>
      <c r="F93" s="12"/>
      <c r="G93" s="12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3" customFormat="1" ht="20.1" customHeight="1" spans="1:27">
      <c r="A94" s="1"/>
      <c r="B94" s="12"/>
      <c r="C94" s="12"/>
      <c r="D94" s="12"/>
      <c r="E94" s="12"/>
      <c r="F94" s="12"/>
      <c r="G94" s="12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3" customFormat="1" ht="20.1" customHeight="1" spans="1:27">
      <c r="A95" s="1"/>
      <c r="B95" s="12"/>
      <c r="C95" s="12"/>
      <c r="D95" s="12"/>
      <c r="E95" s="12"/>
      <c r="F95" s="12"/>
      <c r="G95" s="12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3" customFormat="1" ht="20.1" customHeight="1" spans="1:27">
      <c r="A96" s="1"/>
      <c r="B96" s="12"/>
      <c r="C96" s="12"/>
      <c r="D96" s="12"/>
      <c r="E96" s="12"/>
      <c r="F96" s="12"/>
      <c r="G96" s="12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3" customFormat="1" ht="20.1" customHeight="1" spans="1:27">
      <c r="A97" s="1"/>
      <c r="B97" s="12"/>
      <c r="C97" s="12"/>
      <c r="D97" s="12"/>
      <c r="E97" s="12"/>
      <c r="F97" s="12"/>
      <c r="G97" s="12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3" customFormat="1" ht="20.1" customHeight="1" spans="1:27">
      <c r="A98" s="1"/>
      <c r="B98" s="12"/>
      <c r="C98" s="12"/>
      <c r="D98" s="12"/>
      <c r="E98" s="12"/>
      <c r="F98" s="12"/>
      <c r="G98" s="12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3" customFormat="1" ht="20.1" customHeight="1" spans="1:27">
      <c r="A99" s="1"/>
      <c r="B99" s="12"/>
      <c r="C99" s="12"/>
      <c r="D99" s="12"/>
      <c r="E99" s="12"/>
      <c r="F99" s="12"/>
      <c r="G99" s="12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3" customFormat="1" ht="20.1" customHeight="1" spans="1:27">
      <c r="A100" s="1"/>
      <c r="B100" s="12"/>
      <c r="C100" s="12"/>
      <c r="D100" s="12"/>
      <c r="E100" s="12"/>
      <c r="F100" s="12"/>
      <c r="G100" s="12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3" customFormat="1" ht="20.1" customHeight="1" spans="1:27">
      <c r="A101" s="1"/>
      <c r="B101" s="12"/>
      <c r="C101" s="12"/>
      <c r="D101" s="12"/>
      <c r="E101" s="12"/>
      <c r="F101" s="12"/>
      <c r="G101" s="12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="3" customFormat="1" ht="20.1" customHeight="1" spans="1:9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  <c r="H1" s="2"/>
      <c r="I1" s="2"/>
    </row>
    <row r="2" s="3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3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1847</v>
      </c>
      <c r="M3" s="1"/>
      <c r="N3" s="1" t="s">
        <v>1848</v>
      </c>
      <c r="O3" s="1"/>
      <c r="R3" s="3" t="s">
        <v>354</v>
      </c>
      <c r="S3" s="1">
        <v>790</v>
      </c>
      <c r="T3" s="1" t="str">
        <f>"生命+"&amp;S3</f>
        <v>生命+790</v>
      </c>
    </row>
    <row r="4" s="3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1849</v>
      </c>
      <c r="J4" s="1" t="s">
        <v>1850</v>
      </c>
      <c r="K4" s="1">
        <v>1</v>
      </c>
      <c r="L4" s="1" t="s">
        <v>1661</v>
      </c>
      <c r="N4" s="1" t="s">
        <v>1661</v>
      </c>
      <c r="S4" s="1">
        <v>1580</v>
      </c>
      <c r="T4" s="1" t="str">
        <f t="shared" ref="T4:T12" si="0">"生命+"&amp;S4</f>
        <v>生命+1580</v>
      </c>
    </row>
    <row r="5" s="3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1851</v>
      </c>
      <c r="K5" s="1">
        <v>2</v>
      </c>
      <c r="L5" s="1" t="s">
        <v>1670</v>
      </c>
      <c r="N5" s="1" t="s">
        <v>1852</v>
      </c>
      <c r="S5" s="1">
        <v>2360</v>
      </c>
      <c r="T5" s="1" t="str">
        <f t="shared" si="0"/>
        <v>生命+2360</v>
      </c>
    </row>
    <row r="6" s="3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1853</v>
      </c>
      <c r="K6" s="1">
        <v>3</v>
      </c>
      <c r="L6" s="1" t="s">
        <v>1675</v>
      </c>
      <c r="N6" s="1" t="s">
        <v>1852</v>
      </c>
      <c r="S6" s="1">
        <v>3150</v>
      </c>
      <c r="T6" s="1" t="str">
        <f t="shared" si="0"/>
        <v>生命+3150</v>
      </c>
    </row>
    <row r="7" s="3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1686</v>
      </c>
      <c r="N7" s="1" t="s">
        <v>1854</v>
      </c>
      <c r="S7" s="1">
        <v>3940</v>
      </c>
      <c r="T7" s="1" t="str">
        <f t="shared" si="0"/>
        <v>生命+3940</v>
      </c>
    </row>
    <row r="8" s="3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1855</v>
      </c>
      <c r="N8" s="1" t="s">
        <v>1854</v>
      </c>
      <c r="S8" s="1">
        <v>4730</v>
      </c>
      <c r="T8" s="1" t="str">
        <f t="shared" si="0"/>
        <v>生命+4730</v>
      </c>
    </row>
    <row r="9" s="3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1680</v>
      </c>
      <c r="N9" s="1" t="s">
        <v>1852</v>
      </c>
      <c r="S9" s="1">
        <v>5510</v>
      </c>
      <c r="T9" s="1" t="str">
        <f t="shared" si="0"/>
        <v>生命+5510</v>
      </c>
    </row>
    <row r="10" s="3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1665</v>
      </c>
      <c r="N10" s="1" t="s">
        <v>1661</v>
      </c>
      <c r="S10" s="1">
        <v>6300</v>
      </c>
      <c r="T10" s="1" t="str">
        <f t="shared" si="0"/>
        <v>生命+6300</v>
      </c>
    </row>
    <row r="11" s="3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1856</v>
      </c>
      <c r="F2" s="1" t="s">
        <v>1857</v>
      </c>
      <c r="J2" s="1" t="s">
        <v>1858</v>
      </c>
    </row>
    <row r="3" s="1" customFormat="1" ht="20.1" customHeight="1" spans="4:10">
      <c r="D3" s="1" t="s">
        <v>1859</v>
      </c>
      <c r="E3" s="1">
        <v>100</v>
      </c>
      <c r="J3" s="1" t="s">
        <v>1860</v>
      </c>
    </row>
    <row r="4" s="1" customFormat="1" ht="20.1" customHeight="1" spans="4:5">
      <c r="D4" s="1" t="s">
        <v>1861</v>
      </c>
      <c r="E4" s="1">
        <v>130</v>
      </c>
    </row>
    <row r="5" s="1" customFormat="1" ht="20.1" customHeight="1" spans="4:5">
      <c r="D5" s="1" t="s">
        <v>1862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1863</v>
      </c>
      <c r="M8" s="1" t="s">
        <v>1864</v>
      </c>
      <c r="P8" s="1" t="s">
        <v>1865</v>
      </c>
    </row>
    <row r="9" s="1" customFormat="1" ht="20.1" customHeight="1" spans="3:10">
      <c r="C9" s="1" t="s">
        <v>467</v>
      </c>
      <c r="H9" s="1" t="s">
        <v>1866</v>
      </c>
      <c r="I9" s="1" t="s">
        <v>1255</v>
      </c>
      <c r="J9" s="1" t="s">
        <v>1867</v>
      </c>
    </row>
    <row r="10" s="1" customFormat="1" ht="20.1" customHeight="1" spans="3:10">
      <c r="C10" s="1">
        <v>10</v>
      </c>
      <c r="I10" s="1" t="s">
        <v>1868</v>
      </c>
      <c r="J10" s="1" t="s">
        <v>3</v>
      </c>
    </row>
    <row r="11" s="1" customFormat="1" ht="20.1" customHeight="1" spans="3:10">
      <c r="C11" s="1">
        <v>20</v>
      </c>
      <c r="I11" s="1" t="s">
        <v>1869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3">
      <c r="C14" s="1">
        <v>50</v>
      </c>
    </row>
    <row r="15" s="1" customFormat="1" ht="20.1" customHeight="1"/>
    <row r="16" s="1" customFormat="1" ht="20.1" customHeight="1"/>
    <row r="17" s="1" customFormat="1" ht="20.1" customHeight="1" spans="8:10">
      <c r="H17" s="1" t="s">
        <v>1870</v>
      </c>
      <c r="J17" s="1" t="s">
        <v>436</v>
      </c>
    </row>
    <row r="18" s="1" customFormat="1" ht="20.1" customHeight="1" spans="10:10">
      <c r="J18" s="1" t="s">
        <v>439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1871</v>
      </c>
      <c r="J25" s="6" t="s">
        <v>1872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1873</v>
      </c>
      <c r="B1" s="2" t="s">
        <v>1874</v>
      </c>
      <c r="C1" s="2" t="s">
        <v>1875</v>
      </c>
      <c r="D1" s="2" t="s">
        <v>26</v>
      </c>
      <c r="E1" s="2" t="s">
        <v>27</v>
      </c>
      <c r="F1" s="2" t="s">
        <v>2</v>
      </c>
      <c r="G1" s="2" t="s">
        <v>3</v>
      </c>
      <c r="H1" s="2" t="s">
        <v>28</v>
      </c>
      <c r="I1" s="2" t="s">
        <v>29</v>
      </c>
      <c r="P1" s="2"/>
      <c r="Q1" s="1" t="s">
        <v>1873</v>
      </c>
      <c r="R1" s="1" t="s">
        <v>1876</v>
      </c>
      <c r="S1" s="1" t="s">
        <v>1849</v>
      </c>
      <c r="T1" s="1" t="s">
        <v>25</v>
      </c>
      <c r="U1" s="2" t="s">
        <v>2</v>
      </c>
      <c r="V1" s="2" t="s">
        <v>3</v>
      </c>
      <c r="W1" s="2" t="s">
        <v>28</v>
      </c>
      <c r="X1" s="2" t="s">
        <v>29</v>
      </c>
      <c r="AE1" s="1" t="s">
        <v>1877</v>
      </c>
      <c r="AF1" s="1" t="s">
        <v>1878</v>
      </c>
      <c r="AG1" s="1" t="s">
        <v>1879</v>
      </c>
      <c r="AH1" s="1" t="s">
        <v>1849</v>
      </c>
      <c r="AI1" s="2" t="s">
        <v>2</v>
      </c>
      <c r="AJ1" s="2" t="s">
        <v>3</v>
      </c>
      <c r="AK1" s="2" t="s">
        <v>28</v>
      </c>
      <c r="AL1" s="2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1880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1881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1882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1883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1884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1885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1886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1887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1888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1889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1890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1891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1892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1893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1894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1895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1896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1897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1898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1899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1900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1901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1902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1903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1904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1905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1906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1907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1908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1909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1910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1911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1912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1913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1914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1915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1916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1917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1918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1919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1920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1921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1922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4" t="s">
        <v>1880</v>
      </c>
      <c r="AE44" s="7" t="s">
        <v>1923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1924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4" t="s">
        <v>1881</v>
      </c>
      <c r="AE45" s="7" t="s">
        <v>1923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1925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4" t="s">
        <v>1882</v>
      </c>
      <c r="AE46" s="7" t="s">
        <v>1923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1926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4" t="s">
        <v>1883</v>
      </c>
      <c r="AE47" s="7" t="s">
        <v>1927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1928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4" t="s">
        <v>1884</v>
      </c>
      <c r="AE48" s="7" t="s">
        <v>1923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1929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4" t="s">
        <v>1885</v>
      </c>
      <c r="AE49" s="7" t="s">
        <v>1923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1930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8" t="s">
        <v>1886</v>
      </c>
      <c r="AE50" s="9" t="s">
        <v>1931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1932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4" t="s">
        <v>1887</v>
      </c>
      <c r="AE51" s="7" t="s">
        <v>1923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1933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4" t="s">
        <v>1888</v>
      </c>
      <c r="AE52" s="7" t="s">
        <v>1934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1928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4" t="s">
        <v>1889</v>
      </c>
      <c r="AE53" s="7" t="s">
        <v>1923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1935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8" t="s">
        <v>1890</v>
      </c>
      <c r="AE54" s="9" t="s">
        <v>1923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1936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8" t="s">
        <v>1891</v>
      </c>
      <c r="AE55" s="9" t="s">
        <v>1923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1937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4" t="s">
        <v>1892</v>
      </c>
      <c r="AE56" s="7" t="s">
        <v>1938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1939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4" t="s">
        <v>1893</v>
      </c>
      <c r="AE57" s="7" t="s">
        <v>1923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1940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4" t="s">
        <v>1894</v>
      </c>
      <c r="AE58" s="7" t="s">
        <v>1923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1941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8" t="s">
        <v>1895</v>
      </c>
      <c r="AE59" s="9" t="s">
        <v>1923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1942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8" t="s">
        <v>1896</v>
      </c>
      <c r="AE60" s="9" t="s">
        <v>1923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1943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4" t="s">
        <v>1897</v>
      </c>
      <c r="AE61" s="7" t="s">
        <v>1944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1945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4" t="s">
        <v>1898</v>
      </c>
      <c r="AE62" s="7" t="s">
        <v>1946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1947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4" t="s">
        <v>1899</v>
      </c>
      <c r="AE63" s="7" t="s">
        <v>1923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1948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8" t="s">
        <v>1900</v>
      </c>
      <c r="AE64" s="9" t="s">
        <v>1923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1949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4" t="s">
        <v>1901</v>
      </c>
      <c r="AE65" s="7" t="s">
        <v>1950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1951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4" t="s">
        <v>1902</v>
      </c>
      <c r="AE66" s="7" t="s">
        <v>1923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1952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4" t="s">
        <v>1903</v>
      </c>
      <c r="AE67" s="7" t="s">
        <v>1923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1953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4" t="s">
        <v>1904</v>
      </c>
      <c r="AE68" s="7" t="s">
        <v>1954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1955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4" t="s">
        <v>1905</v>
      </c>
      <c r="AE69" s="7" t="s">
        <v>1923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1956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4" t="s">
        <v>1906</v>
      </c>
      <c r="AE70" s="7" t="s">
        <v>1923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1957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4" t="s">
        <v>1907</v>
      </c>
      <c r="AE71" s="7" t="s">
        <v>1958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1959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4" t="s">
        <v>1908</v>
      </c>
      <c r="AE72" s="7" t="s">
        <v>1960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1961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4" t="s">
        <v>1909</v>
      </c>
      <c r="AE73" s="7" t="s">
        <v>1923</v>
      </c>
      <c r="AF73" s="1"/>
      <c r="AI73" s="1"/>
      <c r="AJ73" s="1"/>
      <c r="AK73" s="1"/>
      <c r="AL73" s="1"/>
    </row>
    <row r="74" ht="20.1" customHeight="1" spans="2:38">
      <c r="B74" s="2" t="s">
        <v>1874</v>
      </c>
      <c r="D74" s="2" t="s">
        <v>1962</v>
      </c>
      <c r="E74" s="2" t="s">
        <v>1963</v>
      </c>
      <c r="F74" s="2" t="s">
        <v>2</v>
      </c>
      <c r="G74" s="2" t="s">
        <v>3</v>
      </c>
      <c r="H74" s="2" t="s">
        <v>28</v>
      </c>
      <c r="I74" s="2" t="s">
        <v>29</v>
      </c>
      <c r="Q74" s="1">
        <f t="shared" si="15"/>
        <v>356</v>
      </c>
      <c r="R74" s="1" t="s">
        <v>1964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4" t="s">
        <v>1910</v>
      </c>
      <c r="AE74" s="7" t="s">
        <v>1923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1965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4" t="s">
        <v>1911</v>
      </c>
      <c r="AE75" s="7" t="s">
        <v>1923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1966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4" t="s">
        <v>1912</v>
      </c>
      <c r="AE76" s="7" t="s">
        <v>1923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4" t="s">
        <v>1913</v>
      </c>
      <c r="AE77" s="7" t="s">
        <v>1967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4" t="s">
        <v>1914</v>
      </c>
      <c r="AE78" s="7" t="s">
        <v>1923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1873</v>
      </c>
      <c r="R79" s="1" t="s">
        <v>1876</v>
      </c>
      <c r="S79" s="1" t="s">
        <v>1849</v>
      </c>
      <c r="T79" s="1" t="s">
        <v>25</v>
      </c>
      <c r="U79" s="2" t="s">
        <v>2</v>
      </c>
      <c r="V79" s="2" t="s">
        <v>3</v>
      </c>
      <c r="W79" s="2" t="s">
        <v>28</v>
      </c>
      <c r="X79" s="2" t="s">
        <v>29</v>
      </c>
      <c r="AD79" s="4" t="s">
        <v>1915</v>
      </c>
      <c r="AE79" s="7" t="s">
        <v>1923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1880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4" t="s">
        <v>1916</v>
      </c>
      <c r="AE80" s="7" t="s">
        <v>1968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1881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4" t="s">
        <v>1917</v>
      </c>
      <c r="AE81" s="7" t="s">
        <v>1923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1882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4" t="s">
        <v>1918</v>
      </c>
      <c r="AE82" s="7" t="s">
        <v>1923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1883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4" t="s">
        <v>1919</v>
      </c>
      <c r="AE83" s="7" t="s">
        <v>1969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1884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4" t="s">
        <v>1920</v>
      </c>
      <c r="AE84" s="7" t="s">
        <v>1923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1885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4" t="s">
        <v>1921</v>
      </c>
      <c r="AE85" s="7" t="s">
        <v>1923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1886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4" t="s">
        <v>1922</v>
      </c>
      <c r="AE86" s="7" t="s">
        <v>1923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1887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4" t="s">
        <v>1924</v>
      </c>
      <c r="AE87" s="7" t="s">
        <v>1923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1888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4" t="s">
        <v>1925</v>
      </c>
      <c r="AE88" s="7" t="s">
        <v>1923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1889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4" t="s">
        <v>1926</v>
      </c>
      <c r="AE89" s="7" t="s">
        <v>1970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1890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4" t="s">
        <v>1928</v>
      </c>
      <c r="AE90" s="7" t="s">
        <v>1923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1891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4" t="s">
        <v>1929</v>
      </c>
      <c r="AE91" s="7" t="s">
        <v>1923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1892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4" t="s">
        <v>1930</v>
      </c>
      <c r="AE92" s="7" t="s">
        <v>1923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1893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4" t="s">
        <v>1932</v>
      </c>
      <c r="AE93" s="7" t="s">
        <v>1971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1894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4" t="s">
        <v>1933</v>
      </c>
      <c r="AE94" s="7" t="s">
        <v>1923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1895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4" t="s">
        <v>1928</v>
      </c>
      <c r="AE95" s="7" t="s">
        <v>1923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1896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4" t="s">
        <v>1935</v>
      </c>
      <c r="AE96" s="7" t="s">
        <v>1972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1897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4" t="s">
        <v>1936</v>
      </c>
      <c r="AE97" s="7" t="s">
        <v>1923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1898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4" t="s">
        <v>1937</v>
      </c>
      <c r="AE98" s="7" t="s">
        <v>1923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1899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4" t="s">
        <v>1939</v>
      </c>
      <c r="AE99" s="7" t="s">
        <v>1973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1900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4" t="s">
        <v>1940</v>
      </c>
      <c r="AE100" s="7" t="s">
        <v>1923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1901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4" t="s">
        <v>1941</v>
      </c>
      <c r="AE101" s="7" t="s">
        <v>1923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1902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4" t="s">
        <v>1942</v>
      </c>
      <c r="AE102" s="7" t="s">
        <v>1923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1903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4" t="s">
        <v>1943</v>
      </c>
      <c r="AE103" s="7" t="s">
        <v>1974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1904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4" t="s">
        <v>1945</v>
      </c>
      <c r="AE104" s="7" t="s">
        <v>1923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1905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4" t="s">
        <v>1947</v>
      </c>
      <c r="AE105" s="7" t="s">
        <v>1923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1906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4" t="s">
        <v>1948</v>
      </c>
      <c r="AE106" s="7" t="s">
        <v>1975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1907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4" t="s">
        <v>1949</v>
      </c>
      <c r="AE107" s="7" t="s">
        <v>1923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1908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4" t="s">
        <v>1951</v>
      </c>
      <c r="AE108" s="7" t="s">
        <v>1923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1909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4" t="s">
        <v>1952</v>
      </c>
      <c r="AE109" s="7" t="s">
        <v>1976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1910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4" t="s">
        <v>1953</v>
      </c>
      <c r="AE110" s="7" t="s">
        <v>1977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1911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4" t="s">
        <v>1955</v>
      </c>
      <c r="AE111" s="7" t="s">
        <v>1923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1912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0" t="s">
        <v>1956</v>
      </c>
      <c r="AE112" s="11" t="s">
        <v>1923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1913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0" t="s">
        <v>1957</v>
      </c>
      <c r="AE113" s="11" t="s">
        <v>1923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1914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0" t="s">
        <v>1959</v>
      </c>
      <c r="AE114" s="11" t="s">
        <v>1923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1915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4" t="s">
        <v>1961</v>
      </c>
      <c r="AE115" s="7" t="s">
        <v>1923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1916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4" t="s">
        <v>1964</v>
      </c>
      <c r="AE116" s="7" t="s">
        <v>1923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1917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4" t="s">
        <v>1965</v>
      </c>
      <c r="AE117" s="7" t="s">
        <v>1978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1918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4" t="s">
        <v>1966</v>
      </c>
      <c r="AE118" s="7" t="s">
        <v>1979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1919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1920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1921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1922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1924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1925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1926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1928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1929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1930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1932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3" customFormat="1" ht="20.1" customHeight="1"/>
    <row r="2" s="3" customFormat="1" ht="20.1" customHeight="1" spans="2:20">
      <c r="B2" s="4">
        <v>72001011</v>
      </c>
      <c r="C2" s="4" t="s">
        <v>1980</v>
      </c>
      <c r="H2" s="4">
        <v>72002011</v>
      </c>
      <c r="I2" s="4" t="s">
        <v>1981</v>
      </c>
      <c r="N2" s="4">
        <v>72003011</v>
      </c>
      <c r="O2" s="4" t="s">
        <v>1982</v>
      </c>
      <c r="S2" s="4">
        <v>72004011</v>
      </c>
      <c r="T2" s="4" t="s">
        <v>1983</v>
      </c>
    </row>
    <row r="3" s="3" customFormat="1" ht="20.1" customHeight="1" spans="9:21">
      <c r="I3" s="1" t="s">
        <v>1984</v>
      </c>
      <c r="P3" s="5" t="s">
        <v>1985</v>
      </c>
      <c r="U3" s="3" t="s">
        <v>1986</v>
      </c>
    </row>
    <row r="4" s="3" customFormat="1" ht="20.1" customHeight="1" spans="3:21">
      <c r="C4" s="1" t="s">
        <v>1697</v>
      </c>
      <c r="I4" s="1" t="s">
        <v>1987</v>
      </c>
      <c r="P4" s="5" t="s">
        <v>1988</v>
      </c>
      <c r="U4" s="3" t="s">
        <v>1989</v>
      </c>
    </row>
    <row r="5" s="3" customFormat="1" ht="20.1" customHeight="1" spans="3:21">
      <c r="C5" s="1" t="s">
        <v>94</v>
      </c>
      <c r="I5" s="1" t="s">
        <v>1990</v>
      </c>
      <c r="P5" s="3" t="s">
        <v>1991</v>
      </c>
      <c r="U5" s="3" t="s">
        <v>81</v>
      </c>
    </row>
    <row r="6" s="3" customFormat="1" ht="20.1" customHeight="1" spans="3:16">
      <c r="C6" s="1" t="s">
        <v>1992</v>
      </c>
      <c r="I6" s="1" t="s">
        <v>1708</v>
      </c>
      <c r="O6" s="1" t="s">
        <v>159</v>
      </c>
      <c r="P6" s="5" t="s">
        <v>1993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 spans="2:24">
      <c r="B11" s="4">
        <v>72001012</v>
      </c>
      <c r="C11" s="4" t="s">
        <v>1994</v>
      </c>
      <c r="H11" s="4">
        <v>72002012</v>
      </c>
      <c r="I11" s="4" t="s">
        <v>1995</v>
      </c>
      <c r="N11" s="4">
        <v>72003012</v>
      </c>
      <c r="O11" s="4" t="s">
        <v>1996</v>
      </c>
      <c r="S11" s="4">
        <v>72004012</v>
      </c>
      <c r="T11" s="4" t="s">
        <v>1997</v>
      </c>
      <c r="X11" s="3" t="s">
        <v>1998</v>
      </c>
    </row>
    <row r="12" s="3" customFormat="1" ht="20.1" customHeight="1" spans="9:21">
      <c r="I12" s="3" t="s">
        <v>1999</v>
      </c>
      <c r="O12" s="1"/>
      <c r="P12" s="6" t="s">
        <v>2000</v>
      </c>
      <c r="U12" s="3" t="s">
        <v>2001</v>
      </c>
    </row>
    <row r="13" s="3" customFormat="1" ht="20.1" customHeight="1" spans="3:21">
      <c r="C13" s="1" t="s">
        <v>2002</v>
      </c>
      <c r="O13" s="1" t="s">
        <v>2003</v>
      </c>
      <c r="P13" s="6" t="s">
        <v>2004</v>
      </c>
      <c r="U13" s="3" t="s">
        <v>159</v>
      </c>
    </row>
    <row r="14" s="3" customFormat="1" ht="20.1" customHeight="1" spans="3:21">
      <c r="C14" s="1" t="s">
        <v>2005</v>
      </c>
      <c r="O14" s="1"/>
      <c r="P14" s="5" t="s">
        <v>2006</v>
      </c>
      <c r="U14" s="3" t="s">
        <v>2007</v>
      </c>
    </row>
    <row r="15" s="3" customFormat="1" ht="20.1" customHeight="1" spans="3:21">
      <c r="C15" s="1" t="s">
        <v>2008</v>
      </c>
      <c r="P15" s="3" t="s">
        <v>2009</v>
      </c>
      <c r="U15" s="3" t="s">
        <v>2010</v>
      </c>
    </row>
    <row r="16" s="3" customFormat="1" ht="20.1" customHeight="1" spans="3:16">
      <c r="C16" s="1" t="s">
        <v>2011</v>
      </c>
      <c r="P16" s="5"/>
    </row>
    <row r="17" s="3" customFormat="1" ht="20.1" customHeight="1" spans="3:3">
      <c r="C17" s="1" t="s">
        <v>81</v>
      </c>
    </row>
    <row r="18" s="3" customFormat="1" ht="20.1" customHeight="1"/>
    <row r="19" s="3" customFormat="1" ht="20.1" customHeight="1"/>
    <row r="20" s="3" customFormat="1" ht="20.1" customHeight="1"/>
    <row r="21" s="3" customFormat="1" ht="20.1" customHeight="1" spans="2:20">
      <c r="B21" s="4">
        <v>72001013</v>
      </c>
      <c r="C21" s="4" t="s">
        <v>2012</v>
      </c>
      <c r="H21" s="4">
        <v>72002013</v>
      </c>
      <c r="I21" s="4" t="s">
        <v>2013</v>
      </c>
      <c r="M21" s="5" t="s">
        <v>2014</v>
      </c>
      <c r="N21" s="4">
        <v>72003013</v>
      </c>
      <c r="O21" s="4" t="s">
        <v>2015</v>
      </c>
      <c r="S21" s="4">
        <v>72004013</v>
      </c>
      <c r="T21" s="4" t="s">
        <v>2016</v>
      </c>
    </row>
    <row r="22" s="3" customFormat="1" ht="20.1" customHeight="1" spans="9:21">
      <c r="I22" s="1" t="s">
        <v>2017</v>
      </c>
      <c r="J22" s="6" t="s">
        <v>2018</v>
      </c>
      <c r="P22" s="5" t="s">
        <v>2019</v>
      </c>
      <c r="U22" s="3" t="s">
        <v>2020</v>
      </c>
    </row>
    <row r="23" s="3" customFormat="1" ht="20.1" customHeight="1" spans="3:21">
      <c r="C23" s="1" t="s">
        <v>2021</v>
      </c>
      <c r="I23" s="1" t="s">
        <v>2005</v>
      </c>
      <c r="O23" s="1" t="s">
        <v>2022</v>
      </c>
      <c r="P23" s="6" t="s">
        <v>2023</v>
      </c>
      <c r="U23" s="3" t="s">
        <v>2024</v>
      </c>
    </row>
    <row r="24" s="3" customFormat="1" ht="20.1" customHeight="1" spans="3:21">
      <c r="C24" s="1" t="s">
        <v>2025</v>
      </c>
      <c r="I24" s="3" t="s">
        <v>2026</v>
      </c>
      <c r="O24" s="1" t="s">
        <v>2027</v>
      </c>
      <c r="P24" s="6" t="s">
        <v>2028</v>
      </c>
      <c r="U24" s="3" t="s">
        <v>2029</v>
      </c>
    </row>
    <row r="25" s="3" customFormat="1" ht="20.1" customHeight="1" spans="3:21">
      <c r="C25" s="1" t="s">
        <v>2030</v>
      </c>
      <c r="I25" s="1" t="s">
        <v>2031</v>
      </c>
      <c r="P25" s="5" t="s">
        <v>2032</v>
      </c>
      <c r="T25" s="3" t="s">
        <v>2033</v>
      </c>
      <c r="U25" s="3" t="s">
        <v>2034</v>
      </c>
    </row>
    <row r="26" s="3" customFormat="1" ht="20.1" customHeight="1" spans="3:21">
      <c r="C26" s="1" t="s">
        <v>2031</v>
      </c>
      <c r="I26" s="1" t="s">
        <v>2035</v>
      </c>
      <c r="P26" s="3" t="s">
        <v>2036</v>
      </c>
      <c r="U26" s="5" t="s">
        <v>2036</v>
      </c>
    </row>
    <row r="27" s="3" customFormat="1" ht="20.1" customHeight="1" spans="3:21">
      <c r="C27" s="1" t="s">
        <v>2035</v>
      </c>
      <c r="P27" s="5" t="s">
        <v>2037</v>
      </c>
      <c r="U27" s="6" t="s">
        <v>2031</v>
      </c>
    </row>
    <row r="28" s="3" customFormat="1" ht="20.1" customHeight="1" spans="3:21">
      <c r="C28" s="1" t="s">
        <v>2038</v>
      </c>
      <c r="U28" s="6" t="s">
        <v>2035</v>
      </c>
    </row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24"/>
  <sheetViews>
    <sheetView tabSelected="1" workbookViewId="0">
      <selection activeCell="F13" sqref="F13"/>
    </sheetView>
  </sheetViews>
  <sheetFormatPr defaultColWidth="9" defaultRowHeight="14.25" outlineLevelCol="4"/>
  <cols>
    <col min="1" max="1" width="12.875" customWidth="1"/>
    <col min="2" max="2" width="16.25" style="1" customWidth="1"/>
  </cols>
  <sheetData>
    <row r="3" spans="2:4">
      <c r="B3" s="1" t="s">
        <v>855</v>
      </c>
      <c r="C3" s="1" t="s">
        <v>2039</v>
      </c>
      <c r="D3" t="s">
        <v>2040</v>
      </c>
    </row>
    <row r="4" spans="2:5">
      <c r="B4" s="1" t="s">
        <v>2041</v>
      </c>
      <c r="C4" s="1"/>
      <c r="E4" t="s">
        <v>2042</v>
      </c>
    </row>
    <row r="5" spans="2:5">
      <c r="B5" s="1" t="s">
        <v>2043</v>
      </c>
      <c r="C5" s="1"/>
      <c r="E5" t="s">
        <v>2044</v>
      </c>
    </row>
    <row r="6" spans="2:5">
      <c r="B6" s="1" t="s">
        <v>2043</v>
      </c>
      <c r="C6" s="1"/>
      <c r="E6" t="s">
        <v>2045</v>
      </c>
    </row>
    <row r="7" spans="2:5">
      <c r="B7" s="1" t="s">
        <v>2046</v>
      </c>
      <c r="C7" s="1"/>
      <c r="E7" t="s">
        <v>2047</v>
      </c>
    </row>
    <row r="8" spans="2:5">
      <c r="B8" s="1" t="s">
        <v>2048</v>
      </c>
      <c r="C8" s="1"/>
      <c r="E8" t="s">
        <v>2049</v>
      </c>
    </row>
    <row r="9" spans="2:5">
      <c r="B9" s="1" t="s">
        <v>2050</v>
      </c>
      <c r="E9" s="1" t="s">
        <v>2051</v>
      </c>
    </row>
    <row r="10" spans="2:5">
      <c r="B10" s="1" t="s">
        <v>2052</v>
      </c>
      <c r="C10" s="1"/>
      <c r="E10" t="s">
        <v>2053</v>
      </c>
    </row>
    <row r="11" spans="2:5">
      <c r="B11" s="1" t="s">
        <v>2054</v>
      </c>
      <c r="C11" s="1"/>
      <c r="E11" t="s">
        <v>2055</v>
      </c>
    </row>
    <row r="12" spans="2:5">
      <c r="B12" s="1" t="s">
        <v>2054</v>
      </c>
      <c r="C12" s="1"/>
      <c r="E12" t="s">
        <v>2056</v>
      </c>
    </row>
    <row r="13" spans="2:5">
      <c r="B13" s="1" t="s">
        <v>2057</v>
      </c>
      <c r="C13" s="1"/>
      <c r="E13" t="s">
        <v>2058</v>
      </c>
    </row>
    <row r="14" spans="2:5">
      <c r="B14" s="1" t="s">
        <v>2059</v>
      </c>
      <c r="C14" s="1" t="s">
        <v>2060</v>
      </c>
      <c r="E14" t="s">
        <v>2061</v>
      </c>
    </row>
    <row r="15" spans="2:3">
      <c r="B15" s="1" t="s">
        <v>2062</v>
      </c>
      <c r="C15" s="1" t="s">
        <v>2060</v>
      </c>
    </row>
    <row r="16" spans="2:5">
      <c r="B16" s="1" t="s">
        <v>2063</v>
      </c>
      <c r="C16" s="1" t="s">
        <v>2060</v>
      </c>
      <c r="E16" t="s">
        <v>2064</v>
      </c>
    </row>
    <row r="17" spans="2:3">
      <c r="B17" s="1" t="s">
        <v>2062</v>
      </c>
      <c r="C17" s="1" t="s">
        <v>2060</v>
      </c>
    </row>
    <row r="18" spans="5:5">
      <c r="E18" t="s">
        <v>2065</v>
      </c>
    </row>
    <row r="20" spans="1:2">
      <c r="A20" t="s">
        <v>2066</v>
      </c>
      <c r="B20" s="2" t="s">
        <v>2067</v>
      </c>
    </row>
    <row r="21" spans="2:2">
      <c r="B21" s="1" t="s">
        <v>2068</v>
      </c>
    </row>
    <row r="22" spans="2:2">
      <c r="B22" s="1" t="s">
        <v>2069</v>
      </c>
    </row>
    <row r="23" spans="2:2">
      <c r="B23" s="1" t="s">
        <v>2070</v>
      </c>
    </row>
    <row r="24" spans="2:2">
      <c r="B24" s="1" t="s">
        <v>2071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2"/>
  </cols>
  <sheetData>
    <row r="1" s="3" customFormat="1" ht="20.1" customHeight="1" spans="1:7">
      <c r="A1" s="2" t="s">
        <v>25</v>
      </c>
      <c r="B1" s="2" t="s">
        <v>26</v>
      </c>
      <c r="C1" s="2" t="s">
        <v>27</v>
      </c>
      <c r="D1" s="2" t="s">
        <v>2</v>
      </c>
      <c r="E1" s="2" t="s">
        <v>3</v>
      </c>
      <c r="F1" s="2" t="s">
        <v>28</v>
      </c>
      <c r="G1" s="2" t="s">
        <v>29</v>
      </c>
    </row>
    <row r="2" s="3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3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3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3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3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3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3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3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3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3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3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3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3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3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3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3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3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3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3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3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3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3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3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3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3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3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3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3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3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3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3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3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3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3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3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3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3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3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3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3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3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3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3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3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3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3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3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3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3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3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3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5" customFormat="1" ht="20.1" customHeight="1"/>
    <row r="2" s="5" customFormat="1" ht="20.1" customHeight="1" spans="2:18">
      <c r="B2" s="5" t="s">
        <v>30</v>
      </c>
      <c r="F2" s="5" t="s">
        <v>31</v>
      </c>
      <c r="K2" s="1" t="s">
        <v>25</v>
      </c>
      <c r="L2" s="5" t="s">
        <v>32</v>
      </c>
      <c r="M2" s="1"/>
      <c r="N2" s="1"/>
      <c r="O2" s="1"/>
      <c r="P2" s="1"/>
      <c r="Q2" s="1"/>
      <c r="R2" s="1"/>
    </row>
    <row r="3" s="5" customFormat="1" ht="20.1" customHeight="1" spans="6:18">
      <c r="F3" s="5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5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5" customFormat="1" ht="20.1" customHeight="1" spans="9:12">
      <c r="I5" s="5">
        <f>500/3</f>
        <v>166.666666666667</v>
      </c>
      <c r="K5" s="1">
        <v>40</v>
      </c>
      <c r="L5" s="1">
        <v>400</v>
      </c>
    </row>
    <row r="6" s="5" customFormat="1" ht="20.1" customHeight="1" spans="11:12">
      <c r="K6" s="1">
        <v>50</v>
      </c>
      <c r="L6" s="1">
        <v>500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/>
    <row r="12" s="5" customFormat="1" ht="20.1" customHeight="1"/>
    <row r="13" s="5" customFormat="1" ht="20.1" customHeight="1"/>
    <row r="14" s="5" customFormat="1" ht="20.1" customHeight="1"/>
    <row r="15" s="5" customFormat="1" ht="20.1" customHeight="1"/>
    <row r="16" s="5" customFormat="1" ht="20.1" customHeight="1"/>
    <row r="17" s="5" customFormat="1" ht="20.1" customHeight="1"/>
    <row r="18" s="5" customFormat="1" ht="20.1" customHeight="1"/>
    <row r="19" s="5" customFormat="1" ht="20.1" customHeight="1"/>
    <row r="20" s="5" customFormat="1" ht="20.1" customHeight="1"/>
    <row r="21" s="5" customFormat="1" ht="20.1" customHeight="1"/>
    <row r="22" s="5" customFormat="1" ht="20.1" customHeight="1"/>
    <row r="23" s="5" customFormat="1" ht="20.1" customHeight="1"/>
    <row r="24" s="5" customFormat="1" ht="20.1" customHeight="1"/>
    <row r="25" s="5" customFormat="1" ht="20.1" customHeight="1"/>
    <row r="26" s="5" customFormat="1" ht="20.1" customHeight="1"/>
    <row r="27" s="5" customFormat="1" ht="20.1" customHeight="1"/>
    <row r="28" s="5" customFormat="1" ht="20.1" customHeight="1"/>
    <row r="29" s="5" customFormat="1" ht="20.1" customHeight="1"/>
    <row r="30" s="5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5"/>
    <col min="2" max="2" width="14.875" style="65" customWidth="1"/>
    <col min="3" max="3" width="9" style="65"/>
    <col min="4" max="4" width="9.5" style="65" customWidth="1"/>
    <col min="5" max="5" width="17.875" style="65" customWidth="1"/>
    <col min="6" max="6" width="11.375" style="65" customWidth="1"/>
    <col min="7" max="7" width="86.375" style="65" customWidth="1"/>
    <col min="8" max="8" width="10.125" style="65" customWidth="1"/>
    <col min="9" max="13" width="9" style="65"/>
    <col min="14" max="14" width="81.875" style="65" customWidth="1"/>
    <col min="15" max="19" width="9" style="65"/>
    <col min="20" max="20" width="29.125" style="65" customWidth="1"/>
    <col min="21" max="25" width="9" style="65"/>
    <col min="26" max="26" width="9.5" style="65" customWidth="1"/>
    <col min="27" max="27" width="10.625" style="65" customWidth="1"/>
    <col min="28" max="29" width="9" style="65"/>
    <col min="30" max="30" width="11.375" style="65" customWidth="1"/>
    <col min="31" max="38" width="9" style="65"/>
    <col min="39" max="39" width="11.125" style="65" customWidth="1"/>
    <col min="40" max="40" width="10.5" style="65" customWidth="1"/>
    <col min="41" max="41" width="11.125" style="65" customWidth="1"/>
    <col min="42" max="42" width="10.75" style="65" customWidth="1"/>
    <col min="43" max="43" width="9" style="65"/>
    <col min="44" max="44" width="11.375" style="65" customWidth="1"/>
    <col min="45" max="45" width="82.375" style="65" customWidth="1"/>
    <col min="46" max="16384" width="9" style="65"/>
  </cols>
  <sheetData>
    <row r="1" spans="29:30">
      <c r="AC1" s="65" t="s">
        <v>34</v>
      </c>
      <c r="AD1" s="65" t="s">
        <v>35</v>
      </c>
    </row>
    <row r="2" ht="20.1" customHeight="1" spans="19:44">
      <c r="S2" s="65" t="s">
        <v>36</v>
      </c>
      <c r="AC2" s="65" t="s">
        <v>37</v>
      </c>
      <c r="AD2" s="65" t="s">
        <v>38</v>
      </c>
      <c r="AR2" s="65" t="s">
        <v>39</v>
      </c>
    </row>
    <row r="3" ht="20.1" customHeight="1" spans="2:45">
      <c r="B3" s="66" t="s">
        <v>40</v>
      </c>
      <c r="C3" s="66" t="s">
        <v>41</v>
      </c>
      <c r="D3" s="66" t="s">
        <v>25</v>
      </c>
      <c r="E3" s="66" t="s">
        <v>42</v>
      </c>
      <c r="F3" s="66" t="s">
        <v>43</v>
      </c>
      <c r="G3" s="66" t="s">
        <v>44</v>
      </c>
      <c r="I3" s="75">
        <v>10001</v>
      </c>
      <c r="J3" s="66" t="s">
        <v>45</v>
      </c>
      <c r="K3" s="65" t="s">
        <v>46</v>
      </c>
      <c r="L3" s="65" t="s">
        <v>47</v>
      </c>
      <c r="M3" s="65" t="s">
        <v>48</v>
      </c>
      <c r="N3" s="69" t="s">
        <v>49</v>
      </c>
      <c r="R3" s="65" t="s">
        <v>50</v>
      </c>
      <c r="S3" s="65">
        <v>1</v>
      </c>
      <c r="T3" s="69" t="s">
        <v>51</v>
      </c>
      <c r="V3" s="65" t="str">
        <f>T3&amp;","&amp;T4&amp;","&amp;T5</f>
        <v>速度专精：移动速度提升10%,装备精通：布甲,移动光环：小队内移动速度提升10%</v>
      </c>
      <c r="AB3" s="66" t="s">
        <v>52</v>
      </c>
      <c r="AC3" s="66" t="s">
        <v>41</v>
      </c>
      <c r="AD3" s="66" t="s">
        <v>25</v>
      </c>
      <c r="AE3" s="66" t="s">
        <v>42</v>
      </c>
      <c r="AF3" s="66" t="s">
        <v>43</v>
      </c>
      <c r="AG3" s="66" t="s">
        <v>44</v>
      </c>
      <c r="AN3" s="65" t="s">
        <v>53</v>
      </c>
      <c r="AS3" s="69"/>
    </row>
    <row r="4" ht="20.1" customHeight="1" spans="3:53">
      <c r="C4" s="65" t="s">
        <v>54</v>
      </c>
      <c r="D4" s="65">
        <v>1</v>
      </c>
      <c r="F4" s="67" t="s">
        <v>55</v>
      </c>
      <c r="G4" s="68" t="s">
        <v>56</v>
      </c>
      <c r="I4" s="75">
        <v>10002</v>
      </c>
      <c r="L4" s="65" t="s">
        <v>57</v>
      </c>
      <c r="M4" s="65" t="s">
        <v>58</v>
      </c>
      <c r="N4" s="69" t="s">
        <v>59</v>
      </c>
      <c r="S4" s="65">
        <v>2</v>
      </c>
      <c r="T4" s="69" t="s">
        <v>60</v>
      </c>
      <c r="Z4" s="65">
        <v>22000010</v>
      </c>
      <c r="AA4" s="65">
        <v>22000010</v>
      </c>
      <c r="AC4" s="65" t="s">
        <v>34</v>
      </c>
      <c r="AD4" s="65">
        <v>1</v>
      </c>
      <c r="AF4" s="65" t="s">
        <v>61</v>
      </c>
      <c r="AG4" s="69" t="s">
        <v>62</v>
      </c>
      <c r="AN4" s="70" t="s">
        <v>63</v>
      </c>
      <c r="AO4" s="65" t="s">
        <v>64</v>
      </c>
      <c r="AP4" s="65">
        <v>20</v>
      </c>
      <c r="AR4" s="65" t="s">
        <v>65</v>
      </c>
      <c r="AS4" s="69" t="s">
        <v>66</v>
      </c>
      <c r="AV4" s="65">
        <v>10001</v>
      </c>
      <c r="AW4" s="66" t="s">
        <v>45</v>
      </c>
      <c r="AX4" s="65" t="s">
        <v>46</v>
      </c>
      <c r="AY4" s="65" t="s">
        <v>47</v>
      </c>
      <c r="AZ4" s="65" t="s">
        <v>67</v>
      </c>
      <c r="BA4" s="69" t="s">
        <v>68</v>
      </c>
    </row>
    <row r="5" ht="20.1" customHeight="1" spans="3:53">
      <c r="C5" s="65" t="s">
        <v>69</v>
      </c>
      <c r="D5" s="65">
        <v>1</v>
      </c>
      <c r="F5" s="65" t="s">
        <v>70</v>
      </c>
      <c r="G5" s="69" t="s">
        <v>71</v>
      </c>
      <c r="I5" s="75">
        <v>10003</v>
      </c>
      <c r="L5" s="65" t="s">
        <v>72</v>
      </c>
      <c r="M5" s="65" t="s">
        <v>73</v>
      </c>
      <c r="N5" s="69" t="s">
        <v>74</v>
      </c>
      <c r="S5" s="65">
        <v>3</v>
      </c>
      <c r="T5" s="69" t="s">
        <v>75</v>
      </c>
      <c r="Z5" s="65">
        <v>22000020</v>
      </c>
      <c r="AA5" s="65" t="s">
        <v>76</v>
      </c>
      <c r="AC5" s="65" t="s">
        <v>37</v>
      </c>
      <c r="AD5" s="65">
        <v>1</v>
      </c>
      <c r="AF5" s="65" t="s">
        <v>77</v>
      </c>
      <c r="AG5" s="69" t="s">
        <v>78</v>
      </c>
      <c r="AM5" s="65" t="s">
        <v>79</v>
      </c>
      <c r="AN5" s="65" t="s">
        <v>80</v>
      </c>
      <c r="AP5" s="65">
        <v>25</v>
      </c>
      <c r="AR5" s="65" t="s">
        <v>81</v>
      </c>
      <c r="AS5" s="69" t="s">
        <v>82</v>
      </c>
      <c r="AV5" s="65">
        <v>10002</v>
      </c>
      <c r="AY5" s="65" t="s">
        <v>57</v>
      </c>
      <c r="AZ5" s="65" t="s">
        <v>83</v>
      </c>
      <c r="BA5" s="69" t="s">
        <v>84</v>
      </c>
    </row>
    <row r="6" ht="20.1" customHeight="1" spans="7:53">
      <c r="G6" s="69"/>
      <c r="I6" s="75">
        <v>10011</v>
      </c>
      <c r="K6" s="65" t="s">
        <v>85</v>
      </c>
      <c r="L6" s="65" t="s">
        <v>47</v>
      </c>
      <c r="M6" s="65" t="s">
        <v>86</v>
      </c>
      <c r="N6" s="69" t="s">
        <v>87</v>
      </c>
      <c r="AL6" s="65" t="s">
        <v>88</v>
      </c>
      <c r="AN6" s="65" t="s">
        <v>89</v>
      </c>
      <c r="AP6" s="65">
        <v>30</v>
      </c>
      <c r="AR6" s="65" t="s">
        <v>90</v>
      </c>
      <c r="AS6" s="69" t="s">
        <v>91</v>
      </c>
      <c r="AV6" s="65">
        <v>10003</v>
      </c>
      <c r="AY6" s="65" t="s">
        <v>72</v>
      </c>
      <c r="AZ6" s="65" t="s">
        <v>92</v>
      </c>
      <c r="BA6" s="69" t="s">
        <v>93</v>
      </c>
    </row>
    <row r="7" ht="20.1" customHeight="1" spans="3:53">
      <c r="C7" s="65" t="s">
        <v>54</v>
      </c>
      <c r="D7" s="65">
        <v>7</v>
      </c>
      <c r="F7" s="67" t="s">
        <v>94</v>
      </c>
      <c r="G7" s="68" t="s">
        <v>95</v>
      </c>
      <c r="I7" s="75">
        <v>10012</v>
      </c>
      <c r="L7" s="65" t="s">
        <v>57</v>
      </c>
      <c r="M7" s="65" t="s">
        <v>96</v>
      </c>
      <c r="N7" s="69" t="s">
        <v>97</v>
      </c>
      <c r="Z7" s="65">
        <v>22000030</v>
      </c>
      <c r="AA7" s="65" t="s">
        <v>98</v>
      </c>
      <c r="AC7" s="65" t="s">
        <v>34</v>
      </c>
      <c r="AD7" s="65">
        <v>7</v>
      </c>
      <c r="AF7" s="65" t="s">
        <v>99</v>
      </c>
      <c r="AG7" s="69" t="s">
        <v>95</v>
      </c>
      <c r="AM7" s="65" t="s">
        <v>100</v>
      </c>
      <c r="AN7" s="65" t="s">
        <v>101</v>
      </c>
      <c r="AP7" s="65">
        <v>35</v>
      </c>
      <c r="AR7" s="75" t="s">
        <v>102</v>
      </c>
      <c r="AS7" s="73" t="s">
        <v>103</v>
      </c>
      <c r="AV7" s="65">
        <v>10011</v>
      </c>
      <c r="AX7" s="65" t="s">
        <v>85</v>
      </c>
      <c r="AY7" s="65" t="s">
        <v>47</v>
      </c>
      <c r="AZ7" s="65" t="s">
        <v>104</v>
      </c>
      <c r="BA7" s="69" t="s">
        <v>105</v>
      </c>
    </row>
    <row r="8" ht="20.1" customHeight="1" spans="3:53">
      <c r="C8" s="65" t="s">
        <v>69</v>
      </c>
      <c r="D8" s="65">
        <v>7</v>
      </c>
      <c r="F8" s="65" t="s">
        <v>106</v>
      </c>
      <c r="G8" s="69" t="s">
        <v>107</v>
      </c>
      <c r="I8" s="75">
        <v>10013</v>
      </c>
      <c r="L8" s="65" t="s">
        <v>72</v>
      </c>
      <c r="M8" s="65" t="s">
        <v>108</v>
      </c>
      <c r="N8" s="69" t="s">
        <v>109</v>
      </c>
      <c r="Z8" s="65">
        <v>22000040</v>
      </c>
      <c r="AA8" s="65" t="s">
        <v>110</v>
      </c>
      <c r="AC8" s="65" t="s">
        <v>37</v>
      </c>
      <c r="AD8" s="65">
        <v>7</v>
      </c>
      <c r="AF8" s="1" t="s">
        <v>111</v>
      </c>
      <c r="AG8" s="69" t="s">
        <v>112</v>
      </c>
      <c r="AP8" s="65" t="s">
        <v>113</v>
      </c>
      <c r="AR8" s="65" t="s">
        <v>114</v>
      </c>
      <c r="AS8" s="69" t="s">
        <v>115</v>
      </c>
      <c r="AV8" s="65">
        <v>10012</v>
      </c>
      <c r="AY8" s="65" t="s">
        <v>57</v>
      </c>
      <c r="AZ8" s="65" t="s">
        <v>116</v>
      </c>
      <c r="BA8" s="69" t="s">
        <v>117</v>
      </c>
    </row>
    <row r="9" ht="20.1" customHeight="1" spans="7:53">
      <c r="G9" s="69"/>
      <c r="I9" s="75">
        <v>10021</v>
      </c>
      <c r="K9" s="65" t="s">
        <v>118</v>
      </c>
      <c r="L9" s="65" t="s">
        <v>47</v>
      </c>
      <c r="M9" s="65" t="s">
        <v>119</v>
      </c>
      <c r="N9" s="69" t="s">
        <v>120</v>
      </c>
      <c r="S9" s="65" t="s">
        <v>121</v>
      </c>
      <c r="AR9" s="65" t="s">
        <v>122</v>
      </c>
      <c r="AS9" s="69" t="s">
        <v>123</v>
      </c>
      <c r="AV9" s="65">
        <v>10013</v>
      </c>
      <c r="AY9" s="65" t="s">
        <v>72</v>
      </c>
      <c r="AZ9" s="65" t="s">
        <v>124</v>
      </c>
      <c r="BA9" s="69" t="s">
        <v>125</v>
      </c>
    </row>
    <row r="10" ht="20.1" customHeight="1" spans="3:53">
      <c r="C10" s="65" t="s">
        <v>54</v>
      </c>
      <c r="D10" s="65">
        <v>12</v>
      </c>
      <c r="F10" s="65" t="s">
        <v>126</v>
      </c>
      <c r="G10" s="69" t="s">
        <v>127</v>
      </c>
      <c r="I10" s="75">
        <v>10022</v>
      </c>
      <c r="L10" s="65" t="s">
        <v>57</v>
      </c>
      <c r="M10" s="65" t="s">
        <v>128</v>
      </c>
      <c r="N10" s="69" t="s">
        <v>129</v>
      </c>
      <c r="S10" s="65">
        <v>1</v>
      </c>
      <c r="T10" s="69" t="s">
        <v>130</v>
      </c>
      <c r="V10" s="65" t="str">
        <f>T10&amp;","&amp;T11&amp;","&amp;T12</f>
        <v>刀类专精：使用剑类武器伤害提升5%,装备精通：轻甲,暴击光环：小队内暴击概率提升5%</v>
      </c>
      <c r="Z10" s="65">
        <v>22000050</v>
      </c>
      <c r="AA10" s="65" t="s">
        <v>131</v>
      </c>
      <c r="AC10" s="65" t="s">
        <v>34</v>
      </c>
      <c r="AD10" s="65">
        <v>12</v>
      </c>
      <c r="AF10" s="65" t="s">
        <v>132</v>
      </c>
      <c r="AG10" s="69" t="s">
        <v>133</v>
      </c>
      <c r="AM10" s="65" t="s">
        <v>134</v>
      </c>
      <c r="AV10" s="65">
        <v>10021</v>
      </c>
      <c r="AX10" s="65" t="s">
        <v>118</v>
      </c>
      <c r="AY10" s="65" t="s">
        <v>47</v>
      </c>
      <c r="AZ10" s="65" t="s">
        <v>135</v>
      </c>
      <c r="BA10" s="69" t="s">
        <v>136</v>
      </c>
    </row>
    <row r="11" ht="20.1" customHeight="1" spans="3:53">
      <c r="C11" s="65" t="s">
        <v>69</v>
      </c>
      <c r="D11" s="65">
        <v>12</v>
      </c>
      <c r="F11" s="65" t="s">
        <v>137</v>
      </c>
      <c r="G11" s="69" t="s">
        <v>138</v>
      </c>
      <c r="I11" s="75">
        <v>10023</v>
      </c>
      <c r="L11" s="65" t="s">
        <v>72</v>
      </c>
      <c r="M11" s="65" t="s">
        <v>139</v>
      </c>
      <c r="N11" s="69" t="s">
        <v>140</v>
      </c>
      <c r="S11" s="65">
        <v>2</v>
      </c>
      <c r="T11" s="69" t="s">
        <v>141</v>
      </c>
      <c r="Z11" s="65">
        <v>22000060</v>
      </c>
      <c r="AA11" s="65" t="s">
        <v>142</v>
      </c>
      <c r="AC11" s="65" t="s">
        <v>37</v>
      </c>
      <c r="AD11" s="65">
        <v>12</v>
      </c>
      <c r="AF11" s="65" t="s">
        <v>143</v>
      </c>
      <c r="AG11" s="69" t="s">
        <v>144</v>
      </c>
      <c r="AM11" s="65" t="s">
        <v>145</v>
      </c>
      <c r="AN11" s="70" t="s">
        <v>146</v>
      </c>
      <c r="AP11" s="65">
        <v>20</v>
      </c>
      <c r="AR11" s="65" t="s">
        <v>147</v>
      </c>
      <c r="AS11" s="69" t="s">
        <v>148</v>
      </c>
      <c r="AV11" s="65">
        <v>10022</v>
      </c>
      <c r="AY11" s="65" t="s">
        <v>57</v>
      </c>
      <c r="AZ11" s="65" t="s">
        <v>139</v>
      </c>
      <c r="BA11" s="69" t="s">
        <v>149</v>
      </c>
    </row>
    <row r="12" ht="20.1" customHeight="1" spans="7:53">
      <c r="G12" s="69"/>
      <c r="H12" s="69"/>
      <c r="I12" s="75">
        <v>10031</v>
      </c>
      <c r="K12" s="65" t="s">
        <v>150</v>
      </c>
      <c r="L12" s="65" t="s">
        <v>47</v>
      </c>
      <c r="M12" s="65" t="s">
        <v>151</v>
      </c>
      <c r="N12" s="69" t="s">
        <v>152</v>
      </c>
      <c r="S12" s="65">
        <v>3</v>
      </c>
      <c r="T12" s="69" t="s">
        <v>153</v>
      </c>
      <c r="AN12" s="65" t="s">
        <v>154</v>
      </c>
      <c r="AP12" s="65">
        <v>25</v>
      </c>
      <c r="AR12" s="65" t="s">
        <v>155</v>
      </c>
      <c r="AS12" s="69" t="s">
        <v>156</v>
      </c>
      <c r="AV12" s="65">
        <v>10023</v>
      </c>
      <c r="AY12" s="65" t="s">
        <v>72</v>
      </c>
      <c r="AZ12" s="65" t="s">
        <v>157</v>
      </c>
      <c r="BA12" s="69" t="s">
        <v>158</v>
      </c>
    </row>
    <row r="13" ht="20.1" customHeight="1" spans="2:53">
      <c r="B13" s="65" t="s">
        <v>53</v>
      </c>
      <c r="G13" s="69"/>
      <c r="H13" s="69"/>
      <c r="I13" s="75">
        <v>10032</v>
      </c>
      <c r="L13" s="65" t="s">
        <v>57</v>
      </c>
      <c r="M13" s="65" t="s">
        <v>159</v>
      </c>
      <c r="N13" s="69" t="s">
        <v>160</v>
      </c>
      <c r="AM13" s="65" t="s">
        <v>161</v>
      </c>
      <c r="AN13" s="65" t="s">
        <v>79</v>
      </c>
      <c r="AP13" s="65">
        <v>30</v>
      </c>
      <c r="AR13" s="65" t="s">
        <v>162</v>
      </c>
      <c r="AS13" s="69" t="s">
        <v>163</v>
      </c>
      <c r="AV13" s="65">
        <v>10031</v>
      </c>
      <c r="AX13" s="65" t="s">
        <v>150</v>
      </c>
      <c r="AY13" s="65" t="s">
        <v>47</v>
      </c>
      <c r="AZ13" s="65" t="s">
        <v>164</v>
      </c>
      <c r="BA13" s="69" t="s">
        <v>165</v>
      </c>
    </row>
    <row r="14" ht="20.1" customHeight="1" spans="2:53">
      <c r="B14" s="70" t="s">
        <v>166</v>
      </c>
      <c r="C14" s="65" t="s">
        <v>64</v>
      </c>
      <c r="D14" s="65">
        <v>20</v>
      </c>
      <c r="F14" s="65" t="s">
        <v>167</v>
      </c>
      <c r="G14" s="69" t="s">
        <v>168</v>
      </c>
      <c r="H14" s="69"/>
      <c r="I14" s="75">
        <v>10033</v>
      </c>
      <c r="L14" s="65" t="s">
        <v>72</v>
      </c>
      <c r="M14" s="65" t="s">
        <v>169</v>
      </c>
      <c r="N14" s="69" t="s">
        <v>170</v>
      </c>
      <c r="AB14" s="65" t="s">
        <v>171</v>
      </c>
      <c r="AC14" s="65" t="s">
        <v>172</v>
      </c>
      <c r="AN14" s="65" t="s">
        <v>173</v>
      </c>
      <c r="AP14" s="65">
        <v>35</v>
      </c>
      <c r="AR14" s="65" t="s">
        <v>174</v>
      </c>
      <c r="AS14" s="69" t="s">
        <v>175</v>
      </c>
      <c r="AV14" s="65">
        <v>10032</v>
      </c>
      <c r="AY14" s="65" t="s">
        <v>57</v>
      </c>
      <c r="AZ14" s="65" t="s">
        <v>139</v>
      </c>
      <c r="BA14" s="69" t="s">
        <v>176</v>
      </c>
    </row>
    <row r="15" ht="20.1" customHeight="1" spans="4:53">
      <c r="D15" s="65">
        <v>25</v>
      </c>
      <c r="F15" s="65" t="s">
        <v>177</v>
      </c>
      <c r="G15" s="69" t="s">
        <v>178</v>
      </c>
      <c r="H15" s="69"/>
      <c r="I15" s="75">
        <v>10041</v>
      </c>
      <c r="K15" s="65" t="s">
        <v>179</v>
      </c>
      <c r="L15" s="65" t="s">
        <v>47</v>
      </c>
      <c r="M15" s="65" t="s">
        <v>180</v>
      </c>
      <c r="N15" s="69" t="s">
        <v>181</v>
      </c>
      <c r="AB15" s="65" t="s">
        <v>134</v>
      </c>
      <c r="AC15" s="65" t="s">
        <v>182</v>
      </c>
      <c r="AP15" s="65" t="s">
        <v>113</v>
      </c>
      <c r="AR15" s="65" t="s">
        <v>114</v>
      </c>
      <c r="AS15" s="69" t="s">
        <v>183</v>
      </c>
      <c r="AV15" s="65">
        <v>10033</v>
      </c>
      <c r="AY15" s="65" t="s">
        <v>72</v>
      </c>
      <c r="AZ15" s="65" t="s">
        <v>184</v>
      </c>
      <c r="BA15" s="69" t="s">
        <v>185</v>
      </c>
    </row>
    <row r="16" ht="20.1" customHeight="1" spans="4:53">
      <c r="D16" s="65">
        <v>30</v>
      </c>
      <c r="F16" s="71" t="s">
        <v>186</v>
      </c>
      <c r="G16" s="72" t="s">
        <v>187</v>
      </c>
      <c r="H16" s="73"/>
      <c r="I16" s="75">
        <v>10042</v>
      </c>
      <c r="L16" s="65" t="s">
        <v>57</v>
      </c>
      <c r="M16" s="65" t="s">
        <v>188</v>
      </c>
      <c r="N16" s="69" t="s">
        <v>189</v>
      </c>
      <c r="S16" s="65" t="s">
        <v>190</v>
      </c>
      <c r="AB16" s="65" t="s">
        <v>191</v>
      </c>
      <c r="AC16" s="65" t="s">
        <v>192</v>
      </c>
      <c r="AR16" s="65" t="s">
        <v>122</v>
      </c>
      <c r="AS16" s="69" t="s">
        <v>193</v>
      </c>
      <c r="AV16" s="65">
        <v>10041</v>
      </c>
      <c r="AX16" s="65" t="s">
        <v>179</v>
      </c>
      <c r="AY16" s="65" t="s">
        <v>47</v>
      </c>
      <c r="AZ16" s="65" t="s">
        <v>132</v>
      </c>
      <c r="BA16" s="69" t="s">
        <v>194</v>
      </c>
    </row>
    <row r="17" ht="20.1" customHeight="1" spans="4:53">
      <c r="D17" s="65">
        <v>35</v>
      </c>
      <c r="F17" s="65" t="s">
        <v>195</v>
      </c>
      <c r="G17" s="69" t="s">
        <v>196</v>
      </c>
      <c r="H17" s="69"/>
      <c r="I17" s="75">
        <v>10043</v>
      </c>
      <c r="L17" s="65" t="s">
        <v>72</v>
      </c>
      <c r="M17" s="65" t="s">
        <v>128</v>
      </c>
      <c r="N17" s="69" t="s">
        <v>197</v>
      </c>
      <c r="S17" s="65">
        <v>1</v>
      </c>
      <c r="T17" s="69" t="s">
        <v>198</v>
      </c>
      <c r="V17" s="65" t="str">
        <f>T17&amp;","&amp;T18&amp;","&amp;T19</f>
        <v>刀类专精：使用刀类武器伤害提升5%,装备精通：重甲,伤害光环：小队内造成伤害提升5%</v>
      </c>
      <c r="AV17" s="65">
        <v>10042</v>
      </c>
      <c r="AY17" s="65" t="s">
        <v>57</v>
      </c>
      <c r="AZ17" s="65" t="s">
        <v>139</v>
      </c>
      <c r="BA17" s="69" t="s">
        <v>199</v>
      </c>
    </row>
    <row r="18" ht="20.1" customHeight="1" spans="4:53">
      <c r="D18" s="65" t="s">
        <v>113</v>
      </c>
      <c r="F18" s="65" t="s">
        <v>114</v>
      </c>
      <c r="G18" s="69" t="s">
        <v>200</v>
      </c>
      <c r="H18" s="69"/>
      <c r="I18" s="65">
        <v>10051</v>
      </c>
      <c r="K18" s="65" t="s">
        <v>201</v>
      </c>
      <c r="L18" s="65" t="s">
        <v>47</v>
      </c>
      <c r="M18" s="65" t="s">
        <v>202</v>
      </c>
      <c r="N18" s="69" t="s">
        <v>203</v>
      </c>
      <c r="S18" s="65">
        <v>2</v>
      </c>
      <c r="T18" s="69" t="s">
        <v>204</v>
      </c>
      <c r="AM18" s="65" t="s">
        <v>154</v>
      </c>
      <c r="AN18" s="70" t="s">
        <v>205</v>
      </c>
      <c r="AP18" s="65">
        <v>20</v>
      </c>
      <c r="AR18" s="65" t="s">
        <v>206</v>
      </c>
      <c r="AS18" s="69" t="s">
        <v>207</v>
      </c>
      <c r="AV18" s="65">
        <v>10043</v>
      </c>
      <c r="AY18" s="65" t="s">
        <v>72</v>
      </c>
      <c r="AZ18" s="65" t="s">
        <v>208</v>
      </c>
      <c r="BA18" s="69" t="s">
        <v>209</v>
      </c>
    </row>
    <row r="19" ht="20.1" customHeight="1" spans="6:53">
      <c r="F19" s="65" t="s">
        <v>122</v>
      </c>
      <c r="G19" s="69" t="s">
        <v>210</v>
      </c>
      <c r="H19" s="69"/>
      <c r="I19" s="65">
        <v>10052</v>
      </c>
      <c r="L19" s="65" t="s">
        <v>57</v>
      </c>
      <c r="M19" s="65" t="s">
        <v>211</v>
      </c>
      <c r="N19" s="69" t="s">
        <v>212</v>
      </c>
      <c r="S19" s="65">
        <v>3</v>
      </c>
      <c r="T19" s="69" t="s">
        <v>213</v>
      </c>
      <c r="AM19" s="65" t="s">
        <v>214</v>
      </c>
      <c r="AO19" s="65" t="s">
        <v>215</v>
      </c>
      <c r="AP19" s="65">
        <v>25</v>
      </c>
      <c r="AR19" s="65" t="s">
        <v>216</v>
      </c>
      <c r="AS19" s="69" t="s">
        <v>217</v>
      </c>
      <c r="AV19" s="65">
        <v>10051</v>
      </c>
      <c r="AX19" s="65" t="s">
        <v>201</v>
      </c>
      <c r="AY19" s="65" t="s">
        <v>47</v>
      </c>
      <c r="AZ19" s="65" t="s">
        <v>218</v>
      </c>
      <c r="BA19" s="69" t="s">
        <v>219</v>
      </c>
    </row>
    <row r="20" ht="20.1" customHeight="1" spans="9:53">
      <c r="I20" s="65">
        <v>10053</v>
      </c>
      <c r="L20" s="65" t="s">
        <v>72</v>
      </c>
      <c r="M20" s="65" t="s">
        <v>220</v>
      </c>
      <c r="N20" s="69" t="s">
        <v>221</v>
      </c>
      <c r="AB20" s="65" t="s">
        <v>222</v>
      </c>
      <c r="AC20" s="65" t="s">
        <v>223</v>
      </c>
      <c r="AN20" s="65" t="s">
        <v>154</v>
      </c>
      <c r="AP20" s="65">
        <v>30</v>
      </c>
      <c r="AR20" s="65" t="s">
        <v>224</v>
      </c>
      <c r="AS20" s="69" t="s">
        <v>225</v>
      </c>
      <c r="AV20" s="65">
        <v>10052</v>
      </c>
      <c r="AY20" s="65" t="s">
        <v>57</v>
      </c>
      <c r="AZ20" s="65" t="s">
        <v>139</v>
      </c>
      <c r="BA20" s="69" t="s">
        <v>226</v>
      </c>
    </row>
    <row r="21" ht="20.1" customHeight="1" spans="2:53">
      <c r="B21" s="70" t="s">
        <v>227</v>
      </c>
      <c r="D21" s="65">
        <v>20</v>
      </c>
      <c r="F21" s="65" t="s">
        <v>228</v>
      </c>
      <c r="G21" s="69" t="s">
        <v>229</v>
      </c>
      <c r="H21" s="69"/>
      <c r="N21" s="69"/>
      <c r="AN21" s="65" t="s">
        <v>230</v>
      </c>
      <c r="AP21" s="65">
        <v>35</v>
      </c>
      <c r="AR21" s="65" t="s">
        <v>231</v>
      </c>
      <c r="AS21" s="69" t="s">
        <v>232</v>
      </c>
      <c r="AV21" s="65">
        <v>10053</v>
      </c>
      <c r="AY21" s="65" t="s">
        <v>72</v>
      </c>
      <c r="AZ21" s="65" t="s">
        <v>233</v>
      </c>
      <c r="BA21" s="69" t="s">
        <v>234</v>
      </c>
    </row>
    <row r="22" ht="20.1" customHeight="1" spans="4:45">
      <c r="D22" s="65">
        <v>25</v>
      </c>
      <c r="F22" s="65" t="s">
        <v>235</v>
      </c>
      <c r="G22" s="69" t="s">
        <v>236</v>
      </c>
      <c r="H22" s="69"/>
      <c r="N22" s="65" t="s">
        <v>237</v>
      </c>
      <c r="AG22" s="69"/>
      <c r="AP22" s="65" t="s">
        <v>113</v>
      </c>
      <c r="AR22" s="65" t="s">
        <v>114</v>
      </c>
      <c r="AS22" s="69" t="s">
        <v>238</v>
      </c>
    </row>
    <row r="23" ht="20.1" customHeight="1" spans="4:45">
      <c r="D23" s="65">
        <v>30</v>
      </c>
      <c r="F23" s="65" t="s">
        <v>239</v>
      </c>
      <c r="G23" s="69" t="s">
        <v>240</v>
      </c>
      <c r="H23" s="69"/>
      <c r="I23" s="69"/>
      <c r="N23" s="65" t="s">
        <v>241</v>
      </c>
      <c r="AF23" s="65" t="s">
        <v>242</v>
      </c>
      <c r="AG23" s="69"/>
      <c r="AI23" s="65" t="s">
        <v>242</v>
      </c>
      <c r="AK23" s="65" t="s">
        <v>243</v>
      </c>
      <c r="AL23" s="65" t="s">
        <v>242</v>
      </c>
      <c r="AM23" s="69"/>
      <c r="AR23" s="65" t="s">
        <v>122</v>
      </c>
      <c r="AS23" s="69" t="s">
        <v>244</v>
      </c>
    </row>
    <row r="24" ht="20.1" customHeight="1" spans="4:42">
      <c r="D24" s="65">
        <v>35</v>
      </c>
      <c r="F24" s="65" t="s">
        <v>245</v>
      </c>
      <c r="G24" s="69" t="s">
        <v>246</v>
      </c>
      <c r="H24" s="69"/>
      <c r="I24" s="69"/>
      <c r="N24" s="65" t="s">
        <v>247</v>
      </c>
      <c r="AD24" s="65" t="s">
        <v>248</v>
      </c>
      <c r="AF24" s="65">
        <v>2.5</v>
      </c>
      <c r="AG24" s="65">
        <v>300</v>
      </c>
      <c r="AI24" s="65">
        <v>2.5</v>
      </c>
      <c r="AJ24" s="65">
        <v>1500</v>
      </c>
      <c r="AK24" s="65">
        <v>3</v>
      </c>
      <c r="AL24" s="65">
        <v>2.5</v>
      </c>
      <c r="AM24" s="65">
        <v>300</v>
      </c>
      <c r="AN24" s="65">
        <f>AL24*1500</f>
        <v>3750</v>
      </c>
      <c r="AO24" s="65">
        <f>AM24</f>
        <v>300</v>
      </c>
      <c r="AP24" s="65">
        <f>AO24+AN24</f>
        <v>4050</v>
      </c>
    </row>
    <row r="25" ht="20.1" customHeight="1" spans="4:42">
      <c r="D25" s="65" t="s">
        <v>113</v>
      </c>
      <c r="F25" s="65" t="s">
        <v>114</v>
      </c>
      <c r="G25" s="69" t="s">
        <v>249</v>
      </c>
      <c r="H25" s="69"/>
      <c r="N25" s="65" t="s">
        <v>250</v>
      </c>
      <c r="S25" s="65" t="s">
        <v>40</v>
      </c>
      <c r="AE25" s="65">
        <f>AF25-AF24</f>
        <v>0</v>
      </c>
      <c r="AF25" s="65">
        <v>2.5</v>
      </c>
      <c r="AG25" s="65">
        <v>300</v>
      </c>
      <c r="AI25" s="65">
        <v>2.5</v>
      </c>
      <c r="AJ25" s="65">
        <v>1500</v>
      </c>
      <c r="AK25" s="65">
        <v>3</v>
      </c>
      <c r="AL25" s="65">
        <v>2.5</v>
      </c>
      <c r="AM25" s="65">
        <v>300</v>
      </c>
      <c r="AN25" s="65">
        <f t="shared" ref="AN25:AN29" si="0">AL25*1500</f>
        <v>3750</v>
      </c>
      <c r="AO25" s="65">
        <f t="shared" ref="AO25:AO29" si="1">AM25</f>
        <v>300</v>
      </c>
      <c r="AP25" s="65">
        <f t="shared" ref="AP25:AP29" si="2">AO25+AN25</f>
        <v>4050</v>
      </c>
    </row>
    <row r="26" ht="20.1" customHeight="1" spans="6:53">
      <c r="F26" s="65" t="s">
        <v>122</v>
      </c>
      <c r="G26" s="69" t="s">
        <v>251</v>
      </c>
      <c r="H26" s="69"/>
      <c r="N26" s="65" t="s">
        <v>252</v>
      </c>
      <c r="R26" s="65" t="s">
        <v>253</v>
      </c>
      <c r="S26" s="65">
        <v>1</v>
      </c>
      <c r="T26" s="65" t="s">
        <v>254</v>
      </c>
      <c r="U26" s="69" t="s">
        <v>255</v>
      </c>
      <c r="AD26" s="65">
        <f>1000*AE26</f>
        <v>0</v>
      </c>
      <c r="AE26" s="65">
        <f t="shared" ref="AE26:AE29" si="3">AF26-AF25</f>
        <v>0</v>
      </c>
      <c r="AF26" s="65">
        <v>2.5</v>
      </c>
      <c r="AG26" s="65">
        <v>600</v>
      </c>
      <c r="AI26" s="65">
        <v>2.5</v>
      </c>
      <c r="AJ26" s="65">
        <v>2000</v>
      </c>
      <c r="AK26" s="65">
        <v>3</v>
      </c>
      <c r="AL26" s="65">
        <v>2.5</v>
      </c>
      <c r="AM26" s="65">
        <v>600</v>
      </c>
      <c r="AN26" s="65">
        <f t="shared" si="0"/>
        <v>3750</v>
      </c>
      <c r="AO26" s="65">
        <f t="shared" si="1"/>
        <v>600</v>
      </c>
      <c r="AP26" s="65">
        <f t="shared" si="2"/>
        <v>4350</v>
      </c>
      <c r="AZ26" s="65" t="s">
        <v>48</v>
      </c>
      <c r="BA26" s="69" t="s">
        <v>49</v>
      </c>
    </row>
    <row r="27" ht="20.1" customHeight="1" spans="11:53">
      <c r="K27" s="73" t="s">
        <v>256</v>
      </c>
      <c r="L27" s="75"/>
      <c r="M27" s="75"/>
      <c r="N27" s="76"/>
      <c r="S27" s="65">
        <v>2</v>
      </c>
      <c r="T27" s="65" t="s">
        <v>257</v>
      </c>
      <c r="U27" s="69" t="s">
        <v>258</v>
      </c>
      <c r="AE27" s="65">
        <f t="shared" si="3"/>
        <v>0</v>
      </c>
      <c r="AF27" s="65">
        <v>2.5</v>
      </c>
      <c r="AG27" s="65">
        <v>1000</v>
      </c>
      <c r="AI27" s="65">
        <v>2.5</v>
      </c>
      <c r="AJ27" s="65">
        <v>2500</v>
      </c>
      <c r="AK27" s="65">
        <v>3</v>
      </c>
      <c r="AL27" s="65">
        <v>2.5</v>
      </c>
      <c r="AM27" s="65">
        <v>1000</v>
      </c>
      <c r="AN27" s="65">
        <f t="shared" si="0"/>
        <v>3750</v>
      </c>
      <c r="AO27" s="65">
        <f t="shared" si="1"/>
        <v>1000</v>
      </c>
      <c r="AP27" s="65">
        <f t="shared" si="2"/>
        <v>4750</v>
      </c>
      <c r="AR27" s="65" t="s">
        <v>259</v>
      </c>
      <c r="AS27" s="69" t="s">
        <v>260</v>
      </c>
      <c r="AZ27" s="65" t="s">
        <v>58</v>
      </c>
      <c r="BA27" s="69" t="s">
        <v>59</v>
      </c>
    </row>
    <row r="28" ht="20.1" customHeight="1" spans="2:53">
      <c r="B28" s="70" t="s">
        <v>261</v>
      </c>
      <c r="D28" s="65">
        <v>20</v>
      </c>
      <c r="F28" s="65" t="s">
        <v>262</v>
      </c>
      <c r="G28" s="69" t="s">
        <v>263</v>
      </c>
      <c r="H28" s="69"/>
      <c r="K28" s="73" t="s">
        <v>264</v>
      </c>
      <c r="L28" s="75"/>
      <c r="M28" s="75"/>
      <c r="N28" s="65" t="s">
        <v>265</v>
      </c>
      <c r="S28" s="65">
        <v>3</v>
      </c>
      <c r="AE28" s="65">
        <f t="shared" si="3"/>
        <v>0</v>
      </c>
      <c r="AF28" s="65">
        <v>2.5</v>
      </c>
      <c r="AG28" s="65">
        <v>1500</v>
      </c>
      <c r="AI28" s="65">
        <v>2.5</v>
      </c>
      <c r="AJ28" s="65">
        <v>3000</v>
      </c>
      <c r="AK28" s="65">
        <v>3</v>
      </c>
      <c r="AL28" s="65">
        <v>2.5</v>
      </c>
      <c r="AM28" s="65">
        <v>1500</v>
      </c>
      <c r="AN28" s="65">
        <f t="shared" si="0"/>
        <v>3750</v>
      </c>
      <c r="AO28" s="65">
        <f t="shared" si="1"/>
        <v>1500</v>
      </c>
      <c r="AP28" s="65">
        <f t="shared" si="2"/>
        <v>5250</v>
      </c>
      <c r="AS28" s="69"/>
      <c r="AZ28" s="65" t="s">
        <v>73</v>
      </c>
      <c r="BA28" s="69" t="s">
        <v>74</v>
      </c>
    </row>
    <row r="29" ht="20.1" customHeight="1" spans="4:53">
      <c r="D29" s="65">
        <v>25</v>
      </c>
      <c r="F29" s="65" t="s">
        <v>266</v>
      </c>
      <c r="G29" s="69" t="s">
        <v>267</v>
      </c>
      <c r="H29" s="69"/>
      <c r="K29" s="69"/>
      <c r="S29" s="65">
        <v>4</v>
      </c>
      <c r="AE29" s="65">
        <f t="shared" si="3"/>
        <v>0</v>
      </c>
      <c r="AF29" s="65">
        <v>2.5</v>
      </c>
      <c r="AG29" s="65">
        <v>2000</v>
      </c>
      <c r="AI29" s="65">
        <v>2.5</v>
      </c>
      <c r="AJ29" s="65">
        <v>3500</v>
      </c>
      <c r="AK29" s="65">
        <v>3</v>
      </c>
      <c r="AL29" s="65">
        <v>2.5</v>
      </c>
      <c r="AM29" s="65">
        <v>2000</v>
      </c>
      <c r="AN29" s="65">
        <f t="shared" si="0"/>
        <v>3750</v>
      </c>
      <c r="AO29" s="65">
        <f t="shared" si="1"/>
        <v>2000</v>
      </c>
      <c r="AP29" s="65">
        <f t="shared" si="2"/>
        <v>5750</v>
      </c>
      <c r="AR29" s="75"/>
      <c r="AS29" s="73"/>
      <c r="AZ29" s="65" t="s">
        <v>86</v>
      </c>
      <c r="BA29" s="69" t="s">
        <v>87</v>
      </c>
    </row>
    <row r="30" ht="20.1" customHeight="1" spans="4:53">
      <c r="D30" s="65">
        <v>30</v>
      </c>
      <c r="F30" s="65" t="s">
        <v>268</v>
      </c>
      <c r="G30" s="69" t="s">
        <v>269</v>
      </c>
      <c r="H30" s="69"/>
      <c r="S30" s="65">
        <v>5</v>
      </c>
      <c r="AS30" s="69"/>
      <c r="AZ30" s="65" t="s">
        <v>96</v>
      </c>
      <c r="BA30" s="69" t="s">
        <v>97</v>
      </c>
    </row>
    <row r="31" ht="20.1" customHeight="1" spans="4:53">
      <c r="D31" s="65">
        <v>35</v>
      </c>
      <c r="F31" s="65" t="s">
        <v>270</v>
      </c>
      <c r="G31" s="69" t="s">
        <v>271</v>
      </c>
      <c r="H31" s="69"/>
      <c r="J31" s="65" t="s">
        <v>272</v>
      </c>
      <c r="K31" s="65" t="s">
        <v>171</v>
      </c>
      <c r="L31" s="65" t="s">
        <v>273</v>
      </c>
      <c r="S31" s="65">
        <v>6</v>
      </c>
      <c r="AF31" s="65" t="s">
        <v>274</v>
      </c>
      <c r="AI31" s="65" t="s">
        <v>274</v>
      </c>
      <c r="AS31" s="69"/>
      <c r="AZ31" s="65" t="s">
        <v>108</v>
      </c>
      <c r="BA31" s="69" t="s">
        <v>109</v>
      </c>
    </row>
    <row r="32" ht="20.1" customHeight="1" spans="4:53">
      <c r="D32" s="65" t="s">
        <v>113</v>
      </c>
      <c r="F32" s="65" t="s">
        <v>114</v>
      </c>
      <c r="G32" s="69" t="s">
        <v>275</v>
      </c>
      <c r="H32" s="69"/>
      <c r="I32" s="65">
        <f>K32/5*2</f>
        <v>60</v>
      </c>
      <c r="J32" s="65">
        <v>1</v>
      </c>
      <c r="K32" s="65">
        <v>150</v>
      </c>
      <c r="L32" s="65">
        <v>200</v>
      </c>
      <c r="S32" s="65">
        <v>7</v>
      </c>
      <c r="AF32" s="65">
        <v>2</v>
      </c>
      <c r="AG32" s="65">
        <v>210</v>
      </c>
      <c r="AI32" s="65">
        <v>2</v>
      </c>
      <c r="AJ32" s="65">
        <v>1050</v>
      </c>
      <c r="AL32" s="65">
        <v>2</v>
      </c>
      <c r="AM32" s="65">
        <f>AM24*0.7</f>
        <v>210</v>
      </c>
      <c r="AO32" s="65">
        <v>2136</v>
      </c>
      <c r="AP32" s="65">
        <v>836</v>
      </c>
      <c r="AQ32" s="65">
        <f>AO32-AP32</f>
        <v>1300</v>
      </c>
      <c r="AS32" s="69"/>
      <c r="AZ32" s="65" t="s">
        <v>119</v>
      </c>
      <c r="BA32" s="69" t="s">
        <v>120</v>
      </c>
    </row>
    <row r="33" ht="20.1" customHeight="1" spans="6:53">
      <c r="F33" s="65" t="s">
        <v>122</v>
      </c>
      <c r="G33" s="69" t="s">
        <v>276</v>
      </c>
      <c r="H33" s="69"/>
      <c r="I33" s="65">
        <f t="shared" ref="I33:I36" si="4">K33/5*2</f>
        <v>70</v>
      </c>
      <c r="J33" s="65">
        <v>2</v>
      </c>
      <c r="K33" s="65">
        <v>175</v>
      </c>
      <c r="L33" s="65">
        <v>280</v>
      </c>
      <c r="Q33" s="65" t="s">
        <v>277</v>
      </c>
      <c r="S33" s="65">
        <v>8</v>
      </c>
      <c r="AE33" s="65">
        <f t="shared" ref="AE33:AE37" si="5">AF33-AF32</f>
        <v>0</v>
      </c>
      <c r="AF33" s="65">
        <v>2</v>
      </c>
      <c r="AG33" s="65">
        <v>210</v>
      </c>
      <c r="AI33" s="65">
        <v>2</v>
      </c>
      <c r="AJ33" s="65">
        <v>1050</v>
      </c>
      <c r="AL33" s="65">
        <v>2</v>
      </c>
      <c r="AM33" s="65">
        <f t="shared" ref="AM33:AM37" si="6">AM25*0.7</f>
        <v>210</v>
      </c>
      <c r="AQ33" s="65">
        <f>AQ32*2.25</f>
        <v>2925</v>
      </c>
      <c r="AR33" s="65">
        <f>AQ33*0.3</f>
        <v>877.5</v>
      </c>
      <c r="AZ33" s="65" t="s">
        <v>128</v>
      </c>
      <c r="BA33" s="69" t="s">
        <v>129</v>
      </c>
    </row>
    <row r="34" ht="20.1" customHeight="1" spans="9:53">
      <c r="I34" s="65">
        <f t="shared" si="4"/>
        <v>80</v>
      </c>
      <c r="J34" s="65">
        <v>3</v>
      </c>
      <c r="K34" s="65">
        <v>200</v>
      </c>
      <c r="L34" s="65">
        <v>360</v>
      </c>
      <c r="S34" s="65">
        <v>9</v>
      </c>
      <c r="AE34" s="65">
        <f t="shared" si="5"/>
        <v>0</v>
      </c>
      <c r="AF34" s="65">
        <v>2</v>
      </c>
      <c r="AG34" s="65">
        <v>420</v>
      </c>
      <c r="AI34" s="65">
        <v>2</v>
      </c>
      <c r="AJ34" s="65">
        <v>1400</v>
      </c>
      <c r="AK34" s="65">
        <f t="shared" ref="AK34:AK37" si="7">AJ34-AJ33</f>
        <v>350</v>
      </c>
      <c r="AL34" s="65">
        <v>2</v>
      </c>
      <c r="AM34" s="65">
        <f t="shared" si="6"/>
        <v>420</v>
      </c>
      <c r="AS34" s="69"/>
      <c r="AZ34" s="65" t="s">
        <v>139</v>
      </c>
      <c r="BA34" s="69" t="s">
        <v>140</v>
      </c>
    </row>
    <row r="35" ht="20.1" customHeight="1" spans="9:53">
      <c r="I35" s="65">
        <f t="shared" si="4"/>
        <v>90</v>
      </c>
      <c r="J35" s="65">
        <v>4</v>
      </c>
      <c r="K35" s="65">
        <v>225</v>
      </c>
      <c r="L35" s="65">
        <v>420</v>
      </c>
      <c r="S35" s="65">
        <v>10</v>
      </c>
      <c r="AE35" s="65">
        <f t="shared" si="5"/>
        <v>0</v>
      </c>
      <c r="AF35" s="65">
        <v>2</v>
      </c>
      <c r="AG35" s="65">
        <v>700</v>
      </c>
      <c r="AI35" s="65">
        <v>2</v>
      </c>
      <c r="AJ35" s="65">
        <v>1750</v>
      </c>
      <c r="AK35" s="65">
        <f t="shared" si="7"/>
        <v>350</v>
      </c>
      <c r="AL35" s="65">
        <v>2</v>
      </c>
      <c r="AM35" s="65">
        <f t="shared" si="6"/>
        <v>700</v>
      </c>
      <c r="AS35" s="69"/>
      <c r="AZ35" s="65" t="s">
        <v>151</v>
      </c>
      <c r="BA35" s="69" t="s">
        <v>152</v>
      </c>
    </row>
    <row r="36" ht="20.1" customHeight="1" spans="9:53">
      <c r="I36" s="65">
        <f t="shared" si="4"/>
        <v>100</v>
      </c>
      <c r="J36" s="65">
        <v>5</v>
      </c>
      <c r="K36" s="65">
        <v>250</v>
      </c>
      <c r="L36" s="65">
        <v>500</v>
      </c>
      <c r="AE36" s="65">
        <f t="shared" si="5"/>
        <v>0</v>
      </c>
      <c r="AF36" s="65">
        <v>2</v>
      </c>
      <c r="AG36" s="65">
        <v>1050</v>
      </c>
      <c r="AI36" s="65">
        <v>2</v>
      </c>
      <c r="AJ36" s="65">
        <v>2100</v>
      </c>
      <c r="AK36" s="65">
        <f t="shared" si="7"/>
        <v>350</v>
      </c>
      <c r="AL36" s="65">
        <v>2</v>
      </c>
      <c r="AM36" s="65">
        <f t="shared" si="6"/>
        <v>1050</v>
      </c>
      <c r="AS36" s="69"/>
      <c r="AZ36" s="65" t="s">
        <v>159</v>
      </c>
      <c r="BA36" s="69" t="s">
        <v>160</v>
      </c>
    </row>
    <row r="37" ht="20.1" customHeight="1" spans="6:53">
      <c r="F37" s="65" t="s">
        <v>278</v>
      </c>
      <c r="AE37" s="65">
        <f t="shared" si="5"/>
        <v>0</v>
      </c>
      <c r="AF37" s="65">
        <v>2</v>
      </c>
      <c r="AG37" s="65">
        <v>1400</v>
      </c>
      <c r="AI37" s="65">
        <v>2</v>
      </c>
      <c r="AJ37" s="65">
        <v>2450</v>
      </c>
      <c r="AK37" s="65">
        <f t="shared" si="7"/>
        <v>350</v>
      </c>
      <c r="AL37" s="65">
        <v>2</v>
      </c>
      <c r="AM37" s="65">
        <f t="shared" si="6"/>
        <v>1400</v>
      </c>
      <c r="AS37" s="69"/>
      <c r="AZ37" s="65" t="s">
        <v>169</v>
      </c>
      <c r="BA37" s="69" t="s">
        <v>170</v>
      </c>
    </row>
    <row r="38" ht="20.1" customHeight="1" spans="4:53">
      <c r="D38" s="65">
        <v>14080001</v>
      </c>
      <c r="E38" s="65" t="s">
        <v>279</v>
      </c>
      <c r="F38" s="65" t="s">
        <v>280</v>
      </c>
      <c r="G38" s="69" t="s">
        <v>281</v>
      </c>
      <c r="J38" s="65" t="s">
        <v>282</v>
      </c>
      <c r="AS38" s="69"/>
      <c r="AZ38" s="65" t="s">
        <v>180</v>
      </c>
      <c r="BA38" s="69" t="s">
        <v>181</v>
      </c>
    </row>
    <row r="39" ht="20.1" customHeight="1" spans="4:53">
      <c r="D39" s="65">
        <v>14080002</v>
      </c>
      <c r="E39" s="65" t="s">
        <v>283</v>
      </c>
      <c r="G39" s="69" t="s">
        <v>284</v>
      </c>
      <c r="J39" s="65">
        <v>1</v>
      </c>
      <c r="K39" s="65">
        <v>120</v>
      </c>
      <c r="L39" s="65">
        <v>100</v>
      </c>
      <c r="AS39" s="69"/>
      <c r="AZ39" s="65" t="s">
        <v>188</v>
      </c>
      <c r="BA39" s="69" t="s">
        <v>189</v>
      </c>
    </row>
    <row r="40" ht="20.1" customHeight="1" spans="4:53">
      <c r="D40" s="65">
        <v>14080003</v>
      </c>
      <c r="E40" s="65" t="s">
        <v>285</v>
      </c>
      <c r="G40" s="69" t="s">
        <v>286</v>
      </c>
      <c r="J40" s="65">
        <v>2</v>
      </c>
      <c r="K40" s="65">
        <v>140</v>
      </c>
      <c r="L40" s="65">
        <v>150</v>
      </c>
      <c r="T40"/>
      <c r="AZ40" s="65" t="s">
        <v>128</v>
      </c>
      <c r="BA40" s="69" t="s">
        <v>197</v>
      </c>
    </row>
    <row r="41" ht="20.1" customHeight="1" spans="4:53">
      <c r="D41" s="65">
        <v>15208001</v>
      </c>
      <c r="E41" s="65" t="s">
        <v>287</v>
      </c>
      <c r="G41" s="69" t="s">
        <v>288</v>
      </c>
      <c r="J41" s="65">
        <v>3</v>
      </c>
      <c r="K41" s="65">
        <v>160</v>
      </c>
      <c r="L41" s="65">
        <v>200</v>
      </c>
      <c r="T41" s="77"/>
      <c r="AS41" s="69"/>
      <c r="AZ41" s="65" t="s">
        <v>202</v>
      </c>
      <c r="BA41" s="69" t="s">
        <v>203</v>
      </c>
    </row>
    <row r="42" ht="20.1" customHeight="1" spans="4:53">
      <c r="D42" s="65">
        <v>15208002</v>
      </c>
      <c r="E42" s="65" t="s">
        <v>289</v>
      </c>
      <c r="F42" s="65" t="s">
        <v>290</v>
      </c>
      <c r="G42" s="69" t="s">
        <v>291</v>
      </c>
      <c r="J42" s="65">
        <v>4</v>
      </c>
      <c r="K42" s="65">
        <v>180</v>
      </c>
      <c r="L42" s="65">
        <v>250</v>
      </c>
      <c r="T42" s="78"/>
      <c r="AS42" s="69"/>
      <c r="AZ42" s="65" t="s">
        <v>211</v>
      </c>
      <c r="BA42" s="69" t="s">
        <v>212</v>
      </c>
    </row>
    <row r="43" ht="20.1" customHeight="1" spans="4:53">
      <c r="D43" s="65">
        <v>15308001</v>
      </c>
      <c r="E43" s="65" t="s">
        <v>292</v>
      </c>
      <c r="G43" s="69" t="s">
        <v>293</v>
      </c>
      <c r="J43" s="65">
        <v>5</v>
      </c>
      <c r="K43" s="65">
        <v>200</v>
      </c>
      <c r="L43" s="65">
        <v>300</v>
      </c>
      <c r="T43" s="79"/>
      <c r="AS43" s="69"/>
      <c r="AZ43" s="65" t="s">
        <v>220</v>
      </c>
      <c r="BA43" s="69" t="s">
        <v>294</v>
      </c>
    </row>
    <row r="44" ht="20.1" customHeight="1" spans="4:45">
      <c r="D44" s="65">
        <v>15308002</v>
      </c>
      <c r="E44" s="65" t="s">
        <v>295</v>
      </c>
      <c r="G44" s="69" t="s">
        <v>296</v>
      </c>
      <c r="T44" s="80"/>
      <c r="AS44" s="69"/>
    </row>
    <row r="45" ht="20.1" customHeight="1" spans="4:45">
      <c r="D45" s="65">
        <v>15408001</v>
      </c>
      <c r="E45" s="65" t="s">
        <v>297</v>
      </c>
      <c r="G45" s="69" t="s">
        <v>298</v>
      </c>
      <c r="T45" s="81"/>
      <c r="AS45" s="69"/>
    </row>
    <row r="46" ht="20.1" customHeight="1" spans="4:45">
      <c r="D46" s="65">
        <v>15408002</v>
      </c>
      <c r="E46" s="65" t="s">
        <v>299</v>
      </c>
      <c r="G46" s="69" t="s">
        <v>300</v>
      </c>
      <c r="T46" s="77"/>
      <c r="AS46" s="69"/>
    </row>
    <row r="47" ht="20.1" customHeight="1" spans="4:20">
      <c r="D47" s="65">
        <v>15508001</v>
      </c>
      <c r="E47" s="65" t="s">
        <v>301</v>
      </c>
      <c r="F47" s="65" t="s">
        <v>280</v>
      </c>
      <c r="G47" s="69" t="s">
        <v>302</v>
      </c>
      <c r="T47" s="78"/>
    </row>
    <row r="48" ht="20.1" customHeight="1" spans="4:7">
      <c r="D48" s="65">
        <v>15508002</v>
      </c>
      <c r="E48" s="65" t="s">
        <v>303</v>
      </c>
      <c r="G48" s="69" t="s">
        <v>304</v>
      </c>
    </row>
    <row r="49" ht="20.1" customHeight="1"/>
    <row r="50" ht="20.1" customHeight="1"/>
    <row r="51" ht="20.1" customHeight="1" spans="2:7">
      <c r="B51" s="65" t="s">
        <v>305</v>
      </c>
      <c r="C51" s="65" t="s">
        <v>306</v>
      </c>
      <c r="D51" s="69" t="s">
        <v>307</v>
      </c>
      <c r="G51" s="65" t="s">
        <v>308</v>
      </c>
    </row>
    <row r="52" ht="20.1" customHeight="1" spans="2:4">
      <c r="B52" s="65" t="s">
        <v>215</v>
      </c>
      <c r="C52" s="65" t="s">
        <v>309</v>
      </c>
      <c r="D52" s="69" t="s">
        <v>310</v>
      </c>
    </row>
    <row r="53" ht="20.1" customHeight="1" spans="2:4">
      <c r="B53" s="65" t="s">
        <v>311</v>
      </c>
      <c r="C53" s="65" t="s">
        <v>312</v>
      </c>
      <c r="D53" s="69" t="s">
        <v>313</v>
      </c>
    </row>
    <row r="54" ht="20.1" customHeight="1" spans="2:6">
      <c r="B54" s="65" t="s">
        <v>314</v>
      </c>
      <c r="C54" s="65" t="s">
        <v>315</v>
      </c>
      <c r="D54" s="69" t="s">
        <v>316</v>
      </c>
      <c r="F54" s="65" t="s">
        <v>317</v>
      </c>
    </row>
    <row r="55" ht="20.1" customHeight="1" spans="2:4">
      <c r="B55" s="65" t="s">
        <v>318</v>
      </c>
      <c r="C55" s="65" t="s">
        <v>319</v>
      </c>
      <c r="D55" s="69" t="s">
        <v>320</v>
      </c>
    </row>
    <row r="56" ht="20.1" customHeight="1" spans="4:4">
      <c r="D56" s="69" t="s">
        <v>321</v>
      </c>
    </row>
    <row r="57" ht="20.1" customHeight="1" spans="2:5">
      <c r="B57" s="65" t="s">
        <v>322</v>
      </c>
      <c r="C57" s="65" t="s">
        <v>323</v>
      </c>
      <c r="D57" s="69" t="s">
        <v>324</v>
      </c>
      <c r="E57" s="65" t="s">
        <v>325</v>
      </c>
    </row>
    <row r="58" ht="20.1" customHeight="1" spans="4:4">
      <c r="D58" s="69"/>
    </row>
    <row r="59" ht="20.1" customHeight="1" spans="2:4">
      <c r="B59" s="65" t="s">
        <v>326</v>
      </c>
      <c r="C59" s="65" t="s">
        <v>327</v>
      </c>
      <c r="D59" s="69" t="s">
        <v>328</v>
      </c>
    </row>
    <row r="60" ht="20.1" customHeight="1"/>
    <row r="61" ht="20.1" customHeight="1" spans="4:4">
      <c r="D61" s="69" t="s">
        <v>329</v>
      </c>
    </row>
    <row r="62" ht="20.1" customHeight="1" spans="1:5">
      <c r="A62" s="65" t="s">
        <v>330</v>
      </c>
      <c r="B62" s="65" t="s">
        <v>331</v>
      </c>
      <c r="D62" s="65" t="s">
        <v>332</v>
      </c>
      <c r="E62" s="74" t="s">
        <v>326</v>
      </c>
    </row>
    <row r="63" ht="20.1" customHeight="1" spans="4:5">
      <c r="D63" s="65" t="s">
        <v>333</v>
      </c>
      <c r="E63" s="74" t="s">
        <v>334</v>
      </c>
    </row>
    <row r="64" ht="20.1" customHeight="1" spans="1:7">
      <c r="A64" s="65" t="s">
        <v>335</v>
      </c>
      <c r="B64" s="65" t="s">
        <v>336</v>
      </c>
      <c r="D64" s="65" t="s">
        <v>337</v>
      </c>
      <c r="E64" s="74" t="s">
        <v>338</v>
      </c>
      <c r="G64" s="65" t="s">
        <v>339</v>
      </c>
    </row>
    <row r="65" ht="20.1" customHeight="1" spans="4:5">
      <c r="D65" s="65" t="s">
        <v>340</v>
      </c>
      <c r="E65" s="74" t="s">
        <v>341</v>
      </c>
    </row>
    <row r="66" ht="20.1" customHeight="1" spans="4:7">
      <c r="D66" s="65" t="s">
        <v>342</v>
      </c>
      <c r="E66" s="74" t="s">
        <v>343</v>
      </c>
      <c r="G66" s="65" t="s">
        <v>344</v>
      </c>
    </row>
    <row r="67" ht="20.1" customHeight="1" spans="4:7">
      <c r="D67" s="65" t="s">
        <v>345</v>
      </c>
      <c r="E67" s="74" t="s">
        <v>346</v>
      </c>
      <c r="F67" s="65" t="s">
        <v>347</v>
      </c>
      <c r="G67" s="65" t="s">
        <v>348</v>
      </c>
    </row>
    <row r="68" ht="20.1" customHeight="1"/>
    <row r="69" ht="20.1" customHeight="1"/>
    <row r="70" ht="20.1" customHeight="1" spans="2:5">
      <c r="B70" s="65" t="s">
        <v>349</v>
      </c>
      <c r="E70" s="65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J21" sqref="J21:Q35"/>
    </sheetView>
  </sheetViews>
  <sheetFormatPr defaultColWidth="9" defaultRowHeight="14.25"/>
  <cols>
    <col min="1" max="4" width="9" style="3"/>
    <col min="5" max="5" width="12.5" style="3" customWidth="1"/>
    <col min="6" max="6" width="18.625" style="3" customWidth="1"/>
    <col min="7" max="15" width="9" style="3"/>
    <col min="16" max="16" width="59.5" style="3" customWidth="1"/>
    <col min="17" max="21" width="9" style="3"/>
  </cols>
  <sheetData>
    <row r="1" ht="20.1" customHeight="1"/>
    <row r="2" ht="20.1" customHeight="1" spans="5:15">
      <c r="E2" s="1" t="s">
        <v>351</v>
      </c>
      <c r="M2" s="1" t="s">
        <v>352</v>
      </c>
      <c r="O2" s="1" t="s">
        <v>353</v>
      </c>
    </row>
    <row r="3" ht="20.1" customHeight="1" spans="5:16">
      <c r="E3" s="61">
        <v>1001</v>
      </c>
      <c r="F3" s="61" t="s">
        <v>354</v>
      </c>
      <c r="K3" s="1">
        <v>1</v>
      </c>
      <c r="L3" s="1">
        <v>0.01</v>
      </c>
      <c r="M3" s="62">
        <v>2001</v>
      </c>
      <c r="N3" s="62" t="s">
        <v>355</v>
      </c>
      <c r="O3" s="1" t="s">
        <v>41</v>
      </c>
      <c r="P3" s="1" t="s">
        <v>356</v>
      </c>
    </row>
    <row r="4" ht="20.1" customHeight="1" spans="5:16">
      <c r="E4" s="61">
        <v>1002</v>
      </c>
      <c r="F4" s="61" t="s">
        <v>3</v>
      </c>
      <c r="K4" s="1">
        <v>6</v>
      </c>
      <c r="L4" s="1">
        <v>0.03</v>
      </c>
      <c r="M4" s="62">
        <v>2003</v>
      </c>
      <c r="N4" s="62" t="s">
        <v>357</v>
      </c>
      <c r="O4" s="1" t="s">
        <v>358</v>
      </c>
      <c r="P4" s="1" t="s">
        <v>359</v>
      </c>
    </row>
    <row r="5" ht="20.1" customHeight="1" spans="5:16">
      <c r="E5" s="61">
        <v>1003</v>
      </c>
      <c r="F5" s="61" t="s">
        <v>28</v>
      </c>
      <c r="K5" s="1">
        <v>6</v>
      </c>
      <c r="L5" s="1">
        <v>0.01</v>
      </c>
      <c r="M5" s="62">
        <v>2004</v>
      </c>
      <c r="N5" s="62" t="s">
        <v>360</v>
      </c>
      <c r="O5" s="1" t="s">
        <v>41</v>
      </c>
      <c r="P5" s="1" t="s">
        <v>361</v>
      </c>
    </row>
    <row r="6" ht="20.1" customHeight="1" spans="5:16">
      <c r="E6" s="61">
        <v>1004</v>
      </c>
      <c r="F6" s="61" t="s">
        <v>29</v>
      </c>
      <c r="K6" s="1">
        <v>1</v>
      </c>
      <c r="L6" s="1">
        <v>0.03</v>
      </c>
      <c r="M6" s="62">
        <v>2005</v>
      </c>
      <c r="N6" s="62" t="s">
        <v>362</v>
      </c>
      <c r="O6" s="1" t="s">
        <v>363</v>
      </c>
      <c r="P6" s="1" t="s">
        <v>364</v>
      </c>
    </row>
    <row r="7" ht="20.1" customHeight="1" spans="5:16">
      <c r="E7" s="61">
        <v>1005</v>
      </c>
      <c r="F7" s="61" t="s">
        <v>365</v>
      </c>
      <c r="K7" s="1">
        <v>0</v>
      </c>
      <c r="L7" s="1">
        <v>0.03</v>
      </c>
      <c r="M7" s="62">
        <v>2006</v>
      </c>
      <c r="N7" s="62" t="s">
        <v>366</v>
      </c>
      <c r="O7" s="1" t="s">
        <v>367</v>
      </c>
      <c r="P7" s="1" t="s">
        <v>368</v>
      </c>
    </row>
    <row r="8" ht="20.1" customHeight="1" spans="5:16">
      <c r="E8" s="61">
        <v>1006</v>
      </c>
      <c r="F8" s="61" t="s">
        <v>369</v>
      </c>
      <c r="K8" s="1">
        <v>0</v>
      </c>
      <c r="L8" s="1">
        <v>0.01</v>
      </c>
      <c r="M8" s="62">
        <v>2007</v>
      </c>
      <c r="N8" s="62" t="s">
        <v>370</v>
      </c>
      <c r="O8" s="1" t="s">
        <v>371</v>
      </c>
      <c r="P8" s="1" t="s">
        <v>372</v>
      </c>
    </row>
    <row r="9" ht="20.1" customHeight="1" spans="5:16">
      <c r="E9" s="61">
        <v>1007</v>
      </c>
      <c r="F9" s="61" t="s">
        <v>373</v>
      </c>
      <c r="K9" s="1">
        <v>2</v>
      </c>
      <c r="L9" s="1">
        <v>0.01</v>
      </c>
      <c r="M9" s="62">
        <v>2008</v>
      </c>
      <c r="N9" s="62" t="s">
        <v>374</v>
      </c>
      <c r="O9" s="1" t="s">
        <v>371</v>
      </c>
      <c r="P9" s="1" t="s">
        <v>375</v>
      </c>
    </row>
    <row r="10" ht="20.1" customHeight="1" spans="5:16">
      <c r="E10" s="61">
        <v>1008</v>
      </c>
      <c r="F10" s="61" t="s">
        <v>376</v>
      </c>
      <c r="K10" s="1">
        <v>7</v>
      </c>
      <c r="L10" s="1">
        <v>0.03</v>
      </c>
      <c r="M10" s="62">
        <v>2009</v>
      </c>
      <c r="N10" s="62" t="s">
        <v>377</v>
      </c>
      <c r="O10" s="1" t="s">
        <v>378</v>
      </c>
      <c r="P10" s="1" t="s">
        <v>379</v>
      </c>
    </row>
    <row r="11" ht="20.1" customHeight="1" spans="5:16">
      <c r="E11" s="61">
        <v>1009</v>
      </c>
      <c r="F11" s="61" t="s">
        <v>380</v>
      </c>
      <c r="K11" s="1">
        <v>2</v>
      </c>
      <c r="L11" s="1">
        <v>0.01</v>
      </c>
      <c r="M11" s="62">
        <v>2016</v>
      </c>
      <c r="N11" s="62" t="s">
        <v>381</v>
      </c>
      <c r="O11" s="1" t="s">
        <v>41</v>
      </c>
      <c r="P11" s="1" t="s">
        <v>382</v>
      </c>
    </row>
    <row r="12" ht="20.1" customHeight="1" spans="5:16">
      <c r="E12" s="61">
        <v>1010</v>
      </c>
      <c r="F12" s="61" t="s">
        <v>383</v>
      </c>
      <c r="K12" s="1">
        <v>0</v>
      </c>
      <c r="L12" s="1">
        <v>0.03</v>
      </c>
      <c r="M12" s="63">
        <v>2018</v>
      </c>
      <c r="N12" s="63" t="s">
        <v>384</v>
      </c>
      <c r="O12" s="64" t="s">
        <v>385</v>
      </c>
      <c r="P12" s="64" t="s">
        <v>386</v>
      </c>
    </row>
    <row r="13" ht="20.1" customHeight="1" spans="5:16">
      <c r="E13" s="61">
        <v>1011</v>
      </c>
      <c r="F13" s="61" t="s">
        <v>387</v>
      </c>
      <c r="K13" s="1">
        <v>7</v>
      </c>
      <c r="L13" s="1">
        <v>0.01</v>
      </c>
      <c r="M13" s="62">
        <v>2022</v>
      </c>
      <c r="N13" s="62" t="s">
        <v>388</v>
      </c>
      <c r="O13" s="1" t="s">
        <v>371</v>
      </c>
      <c r="P13" s="1" t="s">
        <v>389</v>
      </c>
    </row>
    <row r="14" ht="20.1" customHeight="1" spans="5:16">
      <c r="E14" s="61">
        <v>1012</v>
      </c>
      <c r="F14" s="61" t="s">
        <v>390</v>
      </c>
      <c r="K14" s="1">
        <v>3</v>
      </c>
      <c r="L14" s="1">
        <v>0.03</v>
      </c>
      <c r="M14" s="62">
        <v>2019</v>
      </c>
      <c r="N14" s="62" t="s">
        <v>391</v>
      </c>
      <c r="O14" s="1" t="s">
        <v>392</v>
      </c>
      <c r="P14" s="1" t="s">
        <v>393</v>
      </c>
    </row>
    <row r="15" ht="20.1" customHeight="1" spans="5:16">
      <c r="E15" s="61">
        <v>1013</v>
      </c>
      <c r="F15" s="61" t="s">
        <v>394</v>
      </c>
      <c r="K15" s="1">
        <v>4</v>
      </c>
      <c r="L15" s="1">
        <v>0.03</v>
      </c>
      <c r="M15" s="62">
        <v>2020</v>
      </c>
      <c r="N15" s="62" t="s">
        <v>395</v>
      </c>
      <c r="O15" s="1" t="s">
        <v>392</v>
      </c>
      <c r="P15" s="1" t="s">
        <v>396</v>
      </c>
    </row>
    <row r="16" ht="20.1" customHeight="1" spans="5:16">
      <c r="E16" s="61">
        <v>1014</v>
      </c>
      <c r="F16" s="61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ht="20.1" customHeight="1" spans="5:16">
      <c r="E17" s="61">
        <v>1015</v>
      </c>
      <c r="F17" s="61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ht="20.1" customHeight="1" spans="5:16">
      <c r="E18" s="61">
        <v>1016</v>
      </c>
      <c r="F18" s="61" t="s">
        <v>405</v>
      </c>
      <c r="K18" s="1">
        <v>5</v>
      </c>
      <c r="L18" s="1">
        <v>0.03</v>
      </c>
      <c r="N18" s="62" t="s">
        <v>406</v>
      </c>
      <c r="O18" s="1" t="s">
        <v>407</v>
      </c>
      <c r="P18" s="1" t="s">
        <v>408</v>
      </c>
    </row>
    <row r="19" ht="20.1" customHeight="1" spans="5:16">
      <c r="E19" s="61">
        <v>1017</v>
      </c>
      <c r="F19" s="61" t="s">
        <v>409</v>
      </c>
      <c r="K19" s="1">
        <v>5</v>
      </c>
      <c r="L19" s="1">
        <v>0.01</v>
      </c>
      <c r="N19" s="62" t="s">
        <v>410</v>
      </c>
      <c r="O19" s="1" t="s">
        <v>371</v>
      </c>
      <c r="P19" s="1" t="s">
        <v>411</v>
      </c>
    </row>
    <row r="20" ht="20.1" customHeight="1" spans="5:11">
      <c r="E20" s="61">
        <v>1018</v>
      </c>
      <c r="F20" s="61" t="s">
        <v>412</v>
      </c>
      <c r="K20" s="1"/>
    </row>
    <row r="21" ht="20.1" customHeight="1" spans="5:11">
      <c r="E21" s="61">
        <v>1019</v>
      </c>
      <c r="F21" s="61" t="s">
        <v>413</v>
      </c>
      <c r="K21" s="1"/>
    </row>
    <row r="22" ht="20.1" customHeight="1" spans="5:16">
      <c r="E22" s="61">
        <v>1020</v>
      </c>
      <c r="F22" s="61" t="s">
        <v>414</v>
      </c>
      <c r="K22" s="1">
        <v>0</v>
      </c>
      <c r="L22" s="1">
        <v>0.02</v>
      </c>
      <c r="M22" s="62">
        <v>2024</v>
      </c>
      <c r="N22" s="62" t="s">
        <v>415</v>
      </c>
      <c r="O22" s="1" t="s">
        <v>416</v>
      </c>
      <c r="P22" s="1" t="s">
        <v>417</v>
      </c>
    </row>
    <row r="23" ht="20.1" customHeight="1" spans="5:16">
      <c r="E23" s="61">
        <v>1021</v>
      </c>
      <c r="F23" s="61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ht="20.1" customHeight="1" spans="5:16">
      <c r="E24" s="61">
        <v>1022</v>
      </c>
      <c r="F24" s="61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ht="20.1" customHeight="1" spans="5:16">
      <c r="E25" s="61">
        <v>1023</v>
      </c>
      <c r="F25" s="61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ht="20.1" customHeight="1" spans="5:16">
      <c r="E26" s="61">
        <v>1024</v>
      </c>
      <c r="F26" s="61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ht="20.1" customHeight="1" spans="5:16">
      <c r="E27" s="61">
        <v>1025</v>
      </c>
      <c r="F27" s="61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ht="20.1" customHeight="1" spans="5:16">
      <c r="E28" s="61">
        <v>1026</v>
      </c>
      <c r="F28" s="61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ht="20.1" customHeight="1" spans="5:16">
      <c r="E29" s="61">
        <v>1027</v>
      </c>
      <c r="F29" s="61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ht="20.1" customHeight="1" spans="5:16">
      <c r="E30" s="61">
        <v>1028</v>
      </c>
      <c r="F30" s="61" t="s">
        <v>439</v>
      </c>
      <c r="K30" s="1">
        <v>0</v>
      </c>
      <c r="L30" s="1">
        <v>0.04</v>
      </c>
      <c r="M30" s="62">
        <v>2002</v>
      </c>
      <c r="N30" s="62" t="s">
        <v>440</v>
      </c>
      <c r="O30" s="1" t="s">
        <v>416</v>
      </c>
      <c r="P30" s="1" t="s">
        <v>441</v>
      </c>
    </row>
    <row r="31" ht="20.1" customHeight="1" spans="5:16">
      <c r="E31" s="61">
        <v>1030</v>
      </c>
      <c r="F31" s="61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ht="20.1" customHeight="1" spans="5:16">
      <c r="E32" s="61">
        <v>1031</v>
      </c>
      <c r="F32" s="61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ht="20.1" customHeight="1" spans="5:16">
      <c r="E33" s="61">
        <v>1032</v>
      </c>
      <c r="F33" s="61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ht="20.1" customHeight="1" spans="5:16">
      <c r="E34" s="61">
        <v>1033</v>
      </c>
      <c r="F34" s="61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ht="20.1" customHeight="1" spans="5:6">
      <c r="E35" s="61">
        <v>1034</v>
      </c>
      <c r="F35" s="61" t="s">
        <v>454</v>
      </c>
    </row>
    <row r="36" ht="20.1" customHeight="1" spans="5:6">
      <c r="E36" s="61">
        <v>1035</v>
      </c>
      <c r="F36" s="61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419</v>
      </c>
      <c r="O45" s="1" t="s">
        <v>416</v>
      </c>
      <c r="P45" s="1" t="s">
        <v>456</v>
      </c>
    </row>
    <row r="46" ht="20.1" customHeight="1" spans="13:16">
      <c r="M46" s="1">
        <v>0.05</v>
      </c>
      <c r="N46" s="1" t="s">
        <v>422</v>
      </c>
      <c r="O46" s="1" t="s">
        <v>416</v>
      </c>
      <c r="P46" s="1" t="s">
        <v>423</v>
      </c>
    </row>
    <row r="47" ht="20.1" customHeight="1" spans="13:16">
      <c r="M47" s="1">
        <v>0.02</v>
      </c>
      <c r="N47" s="1" t="s">
        <v>425</v>
      </c>
      <c r="O47" s="1" t="s">
        <v>416</v>
      </c>
      <c r="P47" s="1" t="s">
        <v>457</v>
      </c>
    </row>
    <row r="48" ht="20.1" customHeight="1" spans="13:16">
      <c r="M48" s="1">
        <v>0.02</v>
      </c>
      <c r="N48" s="1" t="s">
        <v>428</v>
      </c>
      <c r="O48" s="1" t="s">
        <v>416</v>
      </c>
      <c r="P48" s="1" t="s">
        <v>429</v>
      </c>
    </row>
    <row r="49" ht="20.1" customHeight="1" spans="13:16">
      <c r="M49" s="1">
        <v>0.001</v>
      </c>
      <c r="N49" s="1" t="s">
        <v>431</v>
      </c>
      <c r="O49" s="1" t="s">
        <v>416</v>
      </c>
      <c r="P49" s="1" t="s">
        <v>432</v>
      </c>
    </row>
    <row r="50" ht="20.1" customHeight="1" spans="13:16">
      <c r="M50" s="1">
        <v>0.03</v>
      </c>
      <c r="N50" s="1" t="s">
        <v>434</v>
      </c>
      <c r="O50" s="1" t="s">
        <v>416</v>
      </c>
      <c r="P50" s="1" t="s">
        <v>432</v>
      </c>
    </row>
    <row r="51" ht="20.1" customHeight="1" spans="14:16">
      <c r="N51" s="1" t="s">
        <v>458</v>
      </c>
      <c r="O51" s="1" t="s">
        <v>371</v>
      </c>
      <c r="P51" s="1" t="s">
        <v>459</v>
      </c>
    </row>
    <row r="52" ht="20.1" customHeight="1" spans="14:16">
      <c r="N52" s="1" t="s">
        <v>460</v>
      </c>
      <c r="O52" s="1" t="s">
        <v>371</v>
      </c>
      <c r="P52" s="1" t="s">
        <v>461</v>
      </c>
    </row>
    <row r="53" ht="20.1" customHeight="1"/>
    <row r="54" ht="20.1" customHeight="1"/>
    <row r="55" ht="20.1" customHeight="1" spans="12:16">
      <c r="L55" s="1">
        <v>0.0001</v>
      </c>
      <c r="M55" s="62">
        <v>2025</v>
      </c>
      <c r="N55" s="62" t="s">
        <v>462</v>
      </c>
      <c r="O55" s="1" t="s">
        <v>371</v>
      </c>
      <c r="P55" s="1" t="s">
        <v>463</v>
      </c>
    </row>
    <row r="56" ht="20.1" customHeight="1" spans="12:16">
      <c r="L56" s="1">
        <v>0.1</v>
      </c>
      <c r="M56" s="62">
        <v>2026</v>
      </c>
      <c r="N56" s="62" t="s">
        <v>458</v>
      </c>
      <c r="O56" s="1" t="s">
        <v>371</v>
      </c>
      <c r="P56" s="1" t="s">
        <v>459</v>
      </c>
    </row>
    <row r="57" ht="20.1" customHeight="1" spans="12:16">
      <c r="L57" s="1">
        <v>0</v>
      </c>
      <c r="M57" s="62">
        <v>2027</v>
      </c>
      <c r="N57" s="62" t="s">
        <v>464</v>
      </c>
      <c r="O57" s="1" t="s">
        <v>371</v>
      </c>
      <c r="P57" s="1" t="s">
        <v>465</v>
      </c>
    </row>
    <row r="58" ht="20.1" customHeight="1" spans="12:16">
      <c r="L58" s="1">
        <v>0.1</v>
      </c>
      <c r="M58" s="62">
        <v>2028</v>
      </c>
      <c r="N58" s="62" t="s">
        <v>460</v>
      </c>
      <c r="O58" s="1" t="s">
        <v>371</v>
      </c>
      <c r="P58" s="1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3"/>
      <c r="T1" s="3"/>
      <c r="U1" s="3"/>
      <c r="V1" s="3"/>
      <c r="W1" s="3"/>
      <c r="X1" s="3"/>
      <c r="Y1" s="3"/>
      <c r="Z1" s="3"/>
      <c r="AA1" s="3"/>
      <c r="AB1" s="3"/>
    </row>
    <row r="2" ht="20.1" customHeight="1" spans="2:35">
      <c r="B2" s="2" t="s">
        <v>467</v>
      </c>
      <c r="C2" s="2" t="s">
        <v>7</v>
      </c>
      <c r="D2" s="2" t="s">
        <v>6</v>
      </c>
      <c r="E2" s="50"/>
      <c r="F2" s="2" t="s">
        <v>2</v>
      </c>
      <c r="G2" s="2" t="s">
        <v>3</v>
      </c>
      <c r="H2" s="2" t="s">
        <v>28</v>
      </c>
      <c r="I2" s="2" t="s">
        <v>29</v>
      </c>
      <c r="J2" s="2"/>
      <c r="L2" s="5"/>
      <c r="M2" s="2" t="s">
        <v>2</v>
      </c>
      <c r="N2" s="2" t="s">
        <v>3</v>
      </c>
      <c r="O2" s="2" t="s">
        <v>28</v>
      </c>
      <c r="P2" s="2" t="s">
        <v>29</v>
      </c>
      <c r="Q2" s="1" t="s">
        <v>468</v>
      </c>
      <c r="S2" s="3"/>
      <c r="T2" s="3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3"/>
      <c r="AA2" s="1" t="s">
        <v>473</v>
      </c>
      <c r="AB2" s="3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ht="20.1" customHeight="1" spans="2:35">
      <c r="B3" s="1">
        <v>1</v>
      </c>
      <c r="C3" s="1">
        <v>5</v>
      </c>
      <c r="D3" s="1">
        <v>5</v>
      </c>
      <c r="E3" s="3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3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3"/>
      <c r="AA3" s="1">
        <f>W3+(X3+Y3+V3)/3</f>
        <v>2.01666666666667</v>
      </c>
      <c r="AB3" s="3"/>
      <c r="AE3" s="44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3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3"/>
      <c r="T4" s="3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3"/>
      <c r="AA4" s="1">
        <f t="shared" ref="AA4:AA5" si="2">W4+(X4+Y4+V4)/3</f>
        <v>2</v>
      </c>
      <c r="AB4" s="3"/>
      <c r="AE4" s="44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3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3"/>
      <c r="T5" s="3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3"/>
      <c r="AA5" s="1">
        <f t="shared" si="2"/>
        <v>2.08333333333333</v>
      </c>
      <c r="AB5" s="3"/>
      <c r="AE5" s="44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3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3"/>
      <c r="T6" s="3"/>
      <c r="U6" s="3"/>
      <c r="V6" s="3"/>
      <c r="W6" s="3"/>
      <c r="X6" s="3"/>
      <c r="Y6" s="3"/>
      <c r="Z6" s="3"/>
      <c r="AA6" s="3"/>
      <c r="AB6" s="3"/>
      <c r="AE6" s="44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3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3"/>
      <c r="T7" s="3"/>
      <c r="U7" s="3"/>
      <c r="V7" s="3"/>
      <c r="W7" s="3"/>
      <c r="X7" s="3"/>
      <c r="Y7" s="3"/>
      <c r="Z7" s="3"/>
      <c r="AA7" s="3"/>
      <c r="AB7" s="3"/>
      <c r="AE7" s="44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3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3"/>
      <c r="T8" s="3"/>
      <c r="U8" s="1" t="s">
        <v>482</v>
      </c>
      <c r="V8" s="1" t="s">
        <v>483</v>
      </c>
      <c r="W8" s="3"/>
      <c r="X8" s="3"/>
      <c r="Y8" s="3"/>
      <c r="Z8" s="3"/>
      <c r="AA8" s="3"/>
      <c r="AB8" s="3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3"/>
      <c r="T9" s="1" t="s">
        <v>40</v>
      </c>
      <c r="U9" s="1" t="s">
        <v>476</v>
      </c>
      <c r="V9" s="3"/>
      <c r="W9" s="3"/>
      <c r="X9" s="3"/>
      <c r="Y9" s="3"/>
      <c r="Z9" s="3"/>
      <c r="AA9" s="3"/>
      <c r="AB9" s="3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3"/>
      <c r="T10" s="12"/>
      <c r="U10" s="1" t="s">
        <v>476</v>
      </c>
      <c r="V10" s="3"/>
      <c r="W10" s="3"/>
      <c r="X10" s="3"/>
      <c r="Y10" s="3"/>
      <c r="Z10" s="3"/>
      <c r="AA10" s="3"/>
      <c r="AB10" s="3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484</v>
      </c>
      <c r="C11" s="14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3"/>
      <c r="T11" s="1"/>
      <c r="U11" s="1" t="s">
        <v>478</v>
      </c>
      <c r="V11" s="3"/>
      <c r="W11" s="3"/>
      <c r="X11" s="3"/>
      <c r="Y11" s="3"/>
      <c r="Z11" s="3"/>
      <c r="AA11" s="3"/>
      <c r="AB11" s="3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2"/>
      <c r="U12" s="12"/>
      <c r="AE12" s="44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485</v>
      </c>
      <c r="C13" s="1">
        <v>1</v>
      </c>
      <c r="D13" s="1">
        <f t="shared" ref="D13:D14" si="7">C13*$D$11</f>
        <v>2000</v>
      </c>
      <c r="K13" s="51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4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487</v>
      </c>
      <c r="C14" s="1">
        <v>1.2</v>
      </c>
      <c r="D14" s="1">
        <f t="shared" si="7"/>
        <v>2400</v>
      </c>
      <c r="L14" s="1"/>
      <c r="T14" s="12"/>
      <c r="U14" s="1" t="s">
        <v>475</v>
      </c>
    </row>
    <row r="15" ht="20.1" customHeight="1" spans="12:2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2"/>
      <c r="U15" s="1" t="s">
        <v>478</v>
      </c>
    </row>
    <row r="16" ht="20.1" customHeight="1" spans="29:51">
      <c r="AC16" s="14"/>
      <c r="AD16" s="14"/>
      <c r="AE16" s="52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3"/>
      <c r="AS16" s="3"/>
      <c r="AT16" s="3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489</v>
      </c>
      <c r="C17" s="1" t="s">
        <v>490</v>
      </c>
      <c r="D17" s="1" t="s">
        <v>491</v>
      </c>
      <c r="E17" s="3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492</v>
      </c>
      <c r="AT17" s="1" t="s">
        <v>493</v>
      </c>
      <c r="AU17" s="1" t="s">
        <v>496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3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492</v>
      </c>
      <c r="AT18" s="1" t="s">
        <v>493</v>
      </c>
      <c r="AU18" s="1" t="s">
        <v>499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3"/>
      <c r="C19" s="1">
        <v>2</v>
      </c>
      <c r="D19" s="1">
        <v>25</v>
      </c>
      <c r="E19" s="3"/>
      <c r="AC19" s="53" t="s">
        <v>500</v>
      </c>
      <c r="AD19" s="53" t="s">
        <v>485</v>
      </c>
      <c r="AE19" s="53" t="s">
        <v>501</v>
      </c>
      <c r="AF19" s="53">
        <v>0</v>
      </c>
      <c r="AG19" s="53">
        <v>20</v>
      </c>
      <c r="AH19" s="53">
        <v>12</v>
      </c>
      <c r="AI19" s="53">
        <v>12</v>
      </c>
      <c r="AJ19" s="1"/>
      <c r="AK19" s="53" t="s">
        <v>500</v>
      </c>
      <c r="AL19" s="53" t="s">
        <v>485</v>
      </c>
      <c r="AM19" s="53" t="s">
        <v>502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3" t="s">
        <v>500</v>
      </c>
      <c r="AT19" s="53" t="s">
        <v>485</v>
      </c>
      <c r="AU19" s="53" t="s">
        <v>501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3"/>
      <c r="C20" s="1">
        <v>3</v>
      </c>
      <c r="D20" s="1">
        <v>32</v>
      </c>
      <c r="E20" s="3"/>
      <c r="AC20" s="54" t="s">
        <v>492</v>
      </c>
      <c r="AD20" s="54" t="s">
        <v>485</v>
      </c>
      <c r="AE20" s="54" t="s">
        <v>503</v>
      </c>
      <c r="AF20" s="54">
        <v>0</v>
      </c>
      <c r="AG20" s="54">
        <v>25</v>
      </c>
      <c r="AH20" s="54">
        <v>15</v>
      </c>
      <c r="AI20" s="54">
        <v>15</v>
      </c>
      <c r="AJ20" s="1"/>
      <c r="AK20" s="54" t="s">
        <v>492</v>
      </c>
      <c r="AL20" s="54" t="s">
        <v>485</v>
      </c>
      <c r="AM20" s="54" t="s">
        <v>504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4" t="s">
        <v>492</v>
      </c>
      <c r="AT20" s="54" t="s">
        <v>485</v>
      </c>
      <c r="AU20" s="54" t="s">
        <v>505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3"/>
      <c r="C21" s="1">
        <v>4</v>
      </c>
      <c r="D21" s="1">
        <v>40</v>
      </c>
      <c r="E21" s="3"/>
      <c r="AC21" s="1"/>
      <c r="AD21" s="1"/>
      <c r="AE21" s="51"/>
      <c r="AF21" s="51"/>
      <c r="AG21" s="51"/>
      <c r="AH21" s="51"/>
      <c r="AI21" s="51"/>
      <c r="AJ21" s="1"/>
      <c r="AK21" s="1"/>
      <c r="AN21" s="5"/>
    </row>
    <row r="22" ht="20.1" customHeight="1" spans="2:40">
      <c r="B22" s="3"/>
      <c r="C22" s="1">
        <v>5</v>
      </c>
      <c r="D22" s="1">
        <v>50</v>
      </c>
      <c r="AC22" s="14"/>
      <c r="AD22" s="1"/>
      <c r="AE22" s="52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4"/>
    </row>
    <row r="23" ht="20.1" customHeight="1" spans="29:5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492</v>
      </c>
      <c r="AT23" s="1" t="s">
        <v>493</v>
      </c>
      <c r="AU23" s="1" t="s">
        <v>509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492</v>
      </c>
      <c r="AD24" s="1" t="s">
        <v>493</v>
      </c>
      <c r="AE24" s="51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51" t="s">
        <v>511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492</v>
      </c>
      <c r="AT24" s="1" t="s">
        <v>493</v>
      </c>
      <c r="AU24" s="51" t="s">
        <v>512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3" t="s">
        <v>500</v>
      </c>
      <c r="AD25" s="53" t="s">
        <v>485</v>
      </c>
      <c r="AE25" s="55" t="s">
        <v>513</v>
      </c>
      <c r="AF25" s="53">
        <v>0</v>
      </c>
      <c r="AG25" s="53">
        <v>27</v>
      </c>
      <c r="AH25" s="53">
        <v>0</v>
      </c>
      <c r="AI25" s="53">
        <v>35</v>
      </c>
      <c r="AJ25" s="1"/>
      <c r="AK25" s="53" t="s">
        <v>500</v>
      </c>
      <c r="AL25" s="53" t="s">
        <v>485</v>
      </c>
      <c r="AM25" s="55" t="s">
        <v>514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3" t="s">
        <v>500</v>
      </c>
      <c r="AT25" s="53" t="s">
        <v>485</v>
      </c>
      <c r="AU25" s="55" t="s">
        <v>513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4" t="s">
        <v>492</v>
      </c>
      <c r="AD26" s="54" t="s">
        <v>485</v>
      </c>
      <c r="AE26" s="54" t="s">
        <v>515</v>
      </c>
      <c r="AF26" s="54">
        <v>0</v>
      </c>
      <c r="AG26" s="54">
        <v>33</v>
      </c>
      <c r="AH26" s="54">
        <v>0</v>
      </c>
      <c r="AI26" s="54">
        <v>45</v>
      </c>
      <c r="AJ26" s="14"/>
      <c r="AK26" s="54" t="s">
        <v>492</v>
      </c>
      <c r="AL26" s="54" t="s">
        <v>485</v>
      </c>
      <c r="AM26" s="54" t="s">
        <v>516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4" t="s">
        <v>492</v>
      </c>
      <c r="AT26" s="54" t="s">
        <v>485</v>
      </c>
      <c r="AU26" s="54" t="s">
        <v>517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51"/>
      <c r="AF27" s="51"/>
      <c r="AG27" s="51"/>
      <c r="AH27" s="51"/>
      <c r="AI27" s="51"/>
      <c r="AJ27" s="14"/>
      <c r="AK27" s="14"/>
      <c r="AN27" s="5"/>
      <c r="AV27" s="5"/>
    </row>
    <row r="28" ht="20.1" customHeight="1" spans="29:48">
      <c r="AC28" s="12"/>
      <c r="AD28" s="1"/>
      <c r="AE28" s="52" t="s">
        <v>385</v>
      </c>
      <c r="AF28" s="1"/>
      <c r="AG28" s="1"/>
      <c r="AH28" s="1"/>
      <c r="AI28" s="1"/>
      <c r="AJ28" s="1"/>
      <c r="AK28" s="1"/>
      <c r="AN28" s="5"/>
      <c r="AV28" s="5"/>
    </row>
    <row r="29" ht="20.1" customHeight="1" spans="29:5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492</v>
      </c>
      <c r="AT29" s="1" t="s">
        <v>493</v>
      </c>
      <c r="AU29" s="1" t="s">
        <v>520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492</v>
      </c>
      <c r="AD30" s="1" t="s">
        <v>493</v>
      </c>
      <c r="AE30" s="56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6" t="s">
        <v>522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492</v>
      </c>
      <c r="AT30" s="1" t="s">
        <v>493</v>
      </c>
      <c r="AU30" s="56" t="s">
        <v>523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3" t="s">
        <v>500</v>
      </c>
      <c r="AD31" s="53" t="s">
        <v>485</v>
      </c>
      <c r="AE31" s="55" t="s">
        <v>524</v>
      </c>
      <c r="AF31" s="53">
        <v>425</v>
      </c>
      <c r="AG31" s="53">
        <v>12</v>
      </c>
      <c r="AH31" s="53">
        <v>15</v>
      </c>
      <c r="AI31" s="53">
        <v>0</v>
      </c>
      <c r="AJ31" s="1"/>
      <c r="AK31" s="53" t="s">
        <v>500</v>
      </c>
      <c r="AL31" s="53" t="s">
        <v>485</v>
      </c>
      <c r="AM31" s="55" t="s">
        <v>525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3" t="s">
        <v>500</v>
      </c>
      <c r="AT31" s="53" t="s">
        <v>485</v>
      </c>
      <c r="AU31" s="55" t="s">
        <v>524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4" t="s">
        <v>492</v>
      </c>
      <c r="AD32" s="54" t="s">
        <v>485</v>
      </c>
      <c r="AE32" s="54" t="s">
        <v>526</v>
      </c>
      <c r="AF32" s="54">
        <v>525</v>
      </c>
      <c r="AG32" s="54">
        <v>18</v>
      </c>
      <c r="AH32" s="54">
        <v>30</v>
      </c>
      <c r="AI32" s="54">
        <v>0</v>
      </c>
      <c r="AJ32" s="1"/>
      <c r="AK32" s="54" t="s">
        <v>492</v>
      </c>
      <c r="AL32" s="54" t="s">
        <v>485</v>
      </c>
      <c r="AM32" s="54" t="s">
        <v>527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4" t="s">
        <v>492</v>
      </c>
      <c r="AT32" s="54" t="s">
        <v>485</v>
      </c>
      <c r="AU32" s="54" t="s">
        <v>528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51"/>
      <c r="AF33" s="51"/>
      <c r="AG33" s="51"/>
      <c r="AH33" s="51"/>
      <c r="AI33" s="51"/>
      <c r="AJ33" s="1"/>
      <c r="AK33" s="1"/>
      <c r="AN33" s="5"/>
      <c r="AV33" s="5"/>
    </row>
    <row r="34" ht="20.1" customHeight="1" spans="29:48">
      <c r="AC34" s="14"/>
      <c r="AD34" s="1"/>
      <c r="AE34" s="52" t="s">
        <v>480</v>
      </c>
      <c r="AF34" s="1"/>
      <c r="AG34" s="1"/>
      <c r="AH34" s="1"/>
      <c r="AI34" s="1"/>
      <c r="AJ34" s="1"/>
      <c r="AK34" s="1"/>
      <c r="AN34" s="5"/>
      <c r="AV34" s="5"/>
    </row>
    <row r="35" ht="20.1" customHeight="1" spans="29:5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492</v>
      </c>
      <c r="AT35" s="1" t="s">
        <v>493</v>
      </c>
      <c r="AU35" s="1" t="s">
        <v>530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492</v>
      </c>
      <c r="AD36" s="1" t="s">
        <v>493</v>
      </c>
      <c r="AE36" s="57" t="s">
        <v>531</v>
      </c>
      <c r="AF36" s="51">
        <v>0</v>
      </c>
      <c r="AG36" s="51">
        <v>20</v>
      </c>
      <c r="AH36" s="51">
        <v>0</v>
      </c>
      <c r="AI36" s="51">
        <v>20</v>
      </c>
      <c r="AJ36" s="1"/>
      <c r="AK36" s="1" t="s">
        <v>492</v>
      </c>
      <c r="AL36" s="1" t="s">
        <v>493</v>
      </c>
      <c r="AM36" s="57" t="s">
        <v>532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492</v>
      </c>
      <c r="AT36" s="1" t="s">
        <v>493</v>
      </c>
      <c r="AU36" s="57" t="s">
        <v>533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3" t="s">
        <v>500</v>
      </c>
      <c r="AD37" s="53" t="s">
        <v>485</v>
      </c>
      <c r="AE37" s="53" t="s">
        <v>534</v>
      </c>
      <c r="AF37" s="53">
        <v>0</v>
      </c>
      <c r="AG37" s="53">
        <v>22</v>
      </c>
      <c r="AH37" s="53">
        <v>0</v>
      </c>
      <c r="AI37" s="53">
        <v>23</v>
      </c>
      <c r="AJ37" s="1"/>
      <c r="AK37" s="53" t="s">
        <v>500</v>
      </c>
      <c r="AL37" s="53" t="s">
        <v>485</v>
      </c>
      <c r="AM37" s="53" t="s">
        <v>535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3" t="s">
        <v>500</v>
      </c>
      <c r="AT37" s="53" t="s">
        <v>485</v>
      </c>
      <c r="AU37" s="53" t="s">
        <v>534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4" t="s">
        <v>492</v>
      </c>
      <c r="AD38" s="54" t="s">
        <v>485</v>
      </c>
      <c r="AE38" s="54" t="s">
        <v>536</v>
      </c>
      <c r="AF38" s="54">
        <v>0</v>
      </c>
      <c r="AG38" s="54">
        <v>28</v>
      </c>
      <c r="AH38" s="54">
        <v>0</v>
      </c>
      <c r="AI38" s="54">
        <v>30</v>
      </c>
      <c r="AJ38" s="1"/>
      <c r="AK38" s="54" t="s">
        <v>492</v>
      </c>
      <c r="AL38" s="54" t="s">
        <v>485</v>
      </c>
      <c r="AM38" s="54" t="s">
        <v>537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4" t="s">
        <v>492</v>
      </c>
      <c r="AT38" s="54" t="s">
        <v>485</v>
      </c>
      <c r="AU38" s="54" t="s">
        <v>538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51"/>
      <c r="AF39" s="51"/>
      <c r="AG39" s="51"/>
      <c r="AH39" s="51"/>
      <c r="AI39" s="51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4"/>
      <c r="AD40" s="1"/>
      <c r="AE40" s="52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5"/>
      <c r="AV40" s="5"/>
    </row>
    <row r="41" ht="20.1" customHeight="1" spans="29:5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2"/>
      <c r="AK41" s="1" t="s">
        <v>492</v>
      </c>
      <c r="AL41" s="1" t="s">
        <v>493</v>
      </c>
      <c r="AM41" s="1" t="s">
        <v>540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492</v>
      </c>
      <c r="AT41" s="1" t="s">
        <v>493</v>
      </c>
      <c r="AU41" s="1" t="s">
        <v>541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492</v>
      </c>
      <c r="AD42" s="1" t="s">
        <v>493</v>
      </c>
      <c r="AE42" s="51" t="s">
        <v>542</v>
      </c>
      <c r="AF42" s="51">
        <v>920</v>
      </c>
      <c r="AG42" s="51">
        <v>28</v>
      </c>
      <c r="AH42" s="51">
        <v>8</v>
      </c>
      <c r="AI42" s="51">
        <v>8</v>
      </c>
      <c r="AJ42" s="12"/>
      <c r="AK42" s="1" t="s">
        <v>492</v>
      </c>
      <c r="AL42" s="1" t="s">
        <v>493</v>
      </c>
      <c r="AM42" s="51" t="s">
        <v>543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492</v>
      </c>
      <c r="AT42" s="1" t="s">
        <v>493</v>
      </c>
      <c r="AU42" s="51" t="s">
        <v>544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3" t="s">
        <v>500</v>
      </c>
      <c r="AD43" s="53" t="s">
        <v>485</v>
      </c>
      <c r="AE43" s="53" t="s">
        <v>545</v>
      </c>
      <c r="AF43" s="53">
        <v>1050</v>
      </c>
      <c r="AG43" s="53">
        <v>32</v>
      </c>
      <c r="AH43" s="53">
        <v>10</v>
      </c>
      <c r="AI43" s="53">
        <v>10</v>
      </c>
      <c r="AJ43" s="1"/>
      <c r="AK43" s="53" t="s">
        <v>500</v>
      </c>
      <c r="AL43" s="53" t="s">
        <v>485</v>
      </c>
      <c r="AM43" s="53" t="s">
        <v>546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3" t="s">
        <v>500</v>
      </c>
      <c r="AT43" s="53" t="s">
        <v>485</v>
      </c>
      <c r="AU43" s="53" t="s">
        <v>545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4" t="s">
        <v>492</v>
      </c>
      <c r="AD44" s="54" t="s">
        <v>485</v>
      </c>
      <c r="AE44" s="54" t="s">
        <v>547</v>
      </c>
      <c r="AF44" s="54">
        <v>1315</v>
      </c>
      <c r="AG44" s="54">
        <v>38</v>
      </c>
      <c r="AH44" s="54">
        <v>15</v>
      </c>
      <c r="AI44" s="54">
        <v>15</v>
      </c>
      <c r="AJ44" s="1"/>
      <c r="AK44" s="54" t="s">
        <v>492</v>
      </c>
      <c r="AL44" s="54" t="s">
        <v>485</v>
      </c>
      <c r="AM44" s="54" t="s">
        <v>548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4" t="s">
        <v>492</v>
      </c>
      <c r="AT44" s="54" t="s">
        <v>485</v>
      </c>
      <c r="AU44" s="54" t="s">
        <v>549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51"/>
      <c r="AF45" s="51"/>
      <c r="AG45" s="51"/>
      <c r="AH45" s="51"/>
      <c r="AI45" s="51"/>
      <c r="AJ45" s="1"/>
      <c r="AK45" s="1"/>
      <c r="AN45" s="5"/>
      <c r="AV45" s="5"/>
    </row>
    <row r="46" ht="20.1" customHeight="1" spans="29:48">
      <c r="AC46" s="14"/>
      <c r="AD46" s="1"/>
      <c r="AE46" s="52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5"/>
      <c r="AV46" s="5"/>
    </row>
    <row r="47" ht="20.1" customHeight="1" spans="29:48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2"/>
      <c r="AK47" s="12"/>
      <c r="AN47" s="5"/>
      <c r="AV47" s="5"/>
    </row>
    <row r="48" ht="20.1" customHeight="1" spans="29:48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5"/>
      <c r="AV48" s="5"/>
    </row>
    <row r="49" ht="20.1" customHeight="1" spans="29:48">
      <c r="AC49" s="1" t="s">
        <v>500</v>
      </c>
      <c r="AD49" s="1" t="s">
        <v>493</v>
      </c>
      <c r="AE49" s="56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5"/>
      <c r="AV49" s="5"/>
    </row>
    <row r="50" ht="20.1" customHeight="1" spans="29:48">
      <c r="AC50" s="54" t="s">
        <v>492</v>
      </c>
      <c r="AD50" s="54" t="s">
        <v>485</v>
      </c>
      <c r="AE50" s="54" t="s">
        <v>553</v>
      </c>
      <c r="AF50" s="54">
        <v>0</v>
      </c>
      <c r="AG50" s="54">
        <v>75</v>
      </c>
      <c r="AH50" s="54">
        <v>23</v>
      </c>
      <c r="AI50" s="54">
        <v>0</v>
      </c>
      <c r="AJ50" s="1"/>
      <c r="AK50" s="1"/>
      <c r="AN50" s="5"/>
      <c r="AV50" s="5"/>
    </row>
    <row r="51" ht="20.1" customHeight="1" spans="29:48">
      <c r="AC51" s="58"/>
      <c r="AD51" s="58"/>
      <c r="AE51" s="58"/>
      <c r="AF51" s="58"/>
      <c r="AG51" s="58"/>
      <c r="AH51" s="58"/>
      <c r="AI51" s="58"/>
      <c r="AJ51" s="1"/>
      <c r="AK51" s="1"/>
      <c r="AN51" s="5"/>
      <c r="AV51" s="5"/>
    </row>
    <row r="52" ht="20.1" customHeight="1" spans="29:48">
      <c r="AC52" s="5"/>
      <c r="AD52" s="1"/>
      <c r="AE52" s="52" t="s">
        <v>399</v>
      </c>
      <c r="AF52" s="1"/>
      <c r="AG52" s="1"/>
      <c r="AH52" s="1"/>
      <c r="AI52" s="1"/>
      <c r="AJ52" s="12"/>
      <c r="AK52" s="12"/>
      <c r="AN52" s="5"/>
      <c r="AV52" s="5"/>
    </row>
    <row r="53" ht="20.1" customHeight="1" spans="29:48">
      <c r="AC53" s="1" t="s">
        <v>500</v>
      </c>
      <c r="AD53" s="1" t="s">
        <v>493</v>
      </c>
      <c r="AE53" s="56" t="s">
        <v>554</v>
      </c>
      <c r="AF53" s="1">
        <v>0</v>
      </c>
      <c r="AG53" s="1">
        <v>25</v>
      </c>
      <c r="AH53" s="1">
        <v>0</v>
      </c>
      <c r="AI53" s="1">
        <v>8</v>
      </c>
      <c r="AJ53" s="12"/>
      <c r="AK53" s="12"/>
      <c r="AN53" s="5"/>
      <c r="AV53" s="5"/>
    </row>
    <row r="54" ht="20.1" customHeight="1" spans="29:48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2"/>
      <c r="AK54" s="12"/>
      <c r="AN54" s="5"/>
      <c r="AV54" s="5"/>
    </row>
    <row r="55" ht="20.1" customHeight="1" spans="29:48">
      <c r="AC55" s="1" t="s">
        <v>500</v>
      </c>
      <c r="AD55" s="1" t="s">
        <v>493</v>
      </c>
      <c r="AE55" s="56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5"/>
      <c r="AV55" s="5"/>
    </row>
    <row r="56" ht="20.1" customHeight="1" spans="29:48">
      <c r="AC56" s="54" t="s">
        <v>492</v>
      </c>
      <c r="AD56" s="54" t="s">
        <v>485</v>
      </c>
      <c r="AE56" s="54" t="s">
        <v>557</v>
      </c>
      <c r="AF56" s="54">
        <v>0</v>
      </c>
      <c r="AG56" s="54">
        <v>75</v>
      </c>
      <c r="AH56" s="54">
        <v>0</v>
      </c>
      <c r="AI56" s="54">
        <v>23</v>
      </c>
      <c r="AJ56" s="14"/>
      <c r="AK56" s="14"/>
      <c r="AN56" s="5"/>
      <c r="AV56" s="5"/>
    </row>
    <row r="57" ht="20.1" customHeight="1" spans="29:48">
      <c r="AC57" s="1"/>
      <c r="AD57" s="1"/>
      <c r="AE57" s="1"/>
      <c r="AF57" s="1"/>
      <c r="AG57" s="1"/>
      <c r="AH57" s="1"/>
      <c r="AI57" s="1"/>
      <c r="AJ57" s="14"/>
      <c r="AK57" s="14"/>
      <c r="AN57" s="5"/>
      <c r="AV57" s="5"/>
    </row>
    <row r="58" ht="20.1" customHeight="1" spans="29:48">
      <c r="AC58" s="14"/>
      <c r="AD58" s="1"/>
      <c r="AE58" s="52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2"/>
      <c r="AK58" s="12"/>
      <c r="AN58" s="5"/>
      <c r="AV58" s="5"/>
    </row>
    <row r="59" ht="20.1" customHeight="1" spans="29:48">
      <c r="AC59" s="1" t="s">
        <v>492</v>
      </c>
      <c r="AD59" s="1" t="s">
        <v>493</v>
      </c>
      <c r="AE59" s="59" t="s">
        <v>279</v>
      </c>
      <c r="AF59" s="1">
        <v>0</v>
      </c>
      <c r="AG59" s="1">
        <v>10</v>
      </c>
      <c r="AH59" s="1">
        <v>0</v>
      </c>
      <c r="AI59" s="1">
        <v>0</v>
      </c>
      <c r="AJ59" s="12"/>
      <c r="AK59" s="12"/>
      <c r="AN59" s="5"/>
      <c r="AV59" s="5"/>
    </row>
    <row r="60" ht="20.1" customHeight="1" spans="29:48">
      <c r="AC60" s="1" t="s">
        <v>500</v>
      </c>
      <c r="AD60" s="1" t="s">
        <v>493</v>
      </c>
      <c r="AE60" s="59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5"/>
      <c r="AV60" s="5"/>
    </row>
    <row r="61" ht="20.1" customHeight="1" spans="29:48">
      <c r="AC61" s="54" t="s">
        <v>492</v>
      </c>
      <c r="AD61" s="54" t="s">
        <v>485</v>
      </c>
      <c r="AE61" s="54" t="s">
        <v>285</v>
      </c>
      <c r="AF61" s="54">
        <v>0</v>
      </c>
      <c r="AG61" s="54">
        <v>20</v>
      </c>
      <c r="AH61" s="54">
        <v>0</v>
      </c>
      <c r="AI61" s="54">
        <v>0</v>
      </c>
      <c r="AJ61" s="1"/>
      <c r="AK61" s="1"/>
      <c r="AN61" s="5"/>
      <c r="AV61" s="5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5"/>
      <c r="AV62" s="5"/>
    </row>
    <row r="63" ht="20.1" customHeight="1" spans="29:48">
      <c r="AC63" s="5"/>
      <c r="AD63" s="1"/>
      <c r="AE63" s="52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5"/>
      <c r="AV63" s="5"/>
    </row>
    <row r="64" ht="20.1" customHeight="1" spans="29:48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5"/>
      <c r="AV64" s="5"/>
    </row>
    <row r="65" ht="20.1" customHeight="1" spans="29:48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5"/>
      <c r="AV65" s="5"/>
    </row>
    <row r="66" ht="20.1" customHeight="1" spans="29:48">
      <c r="AC66" s="54" t="s">
        <v>500</v>
      </c>
      <c r="AD66" s="54" t="s">
        <v>485</v>
      </c>
      <c r="AE66" s="54" t="s">
        <v>560</v>
      </c>
      <c r="AF66" s="54">
        <v>2100</v>
      </c>
      <c r="AG66" s="54">
        <v>0</v>
      </c>
      <c r="AH66" s="54">
        <v>0</v>
      </c>
      <c r="AI66" s="54">
        <v>0</v>
      </c>
      <c r="AJ66" s="1"/>
      <c r="AK66" s="1"/>
      <c r="AN66" s="5"/>
      <c r="AV66" s="5"/>
    </row>
    <row r="67" ht="20.1" customHeight="1" spans="29:48">
      <c r="AC67" s="1"/>
      <c r="AD67" s="1"/>
      <c r="AE67" s="51"/>
      <c r="AF67" s="51"/>
      <c r="AG67" s="51"/>
      <c r="AH67" s="51"/>
      <c r="AI67" s="51"/>
      <c r="AJ67" s="1"/>
      <c r="AK67" s="1"/>
      <c r="AN67" s="5"/>
      <c r="AV67" s="5"/>
    </row>
    <row r="68" ht="20.1" customHeight="1" spans="29:48">
      <c r="AC68" s="5"/>
      <c r="AD68" s="1"/>
      <c r="AE68" s="52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5"/>
      <c r="AV68" s="5"/>
    </row>
    <row r="69" ht="20.1" customHeight="1" spans="29:48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0" t="s">
        <v>562</v>
      </c>
      <c r="AN69" s="1">
        <v>0</v>
      </c>
      <c r="AO69" s="1">
        <v>70</v>
      </c>
      <c r="AP69" s="1">
        <v>0</v>
      </c>
      <c r="AQ69" s="1">
        <v>0</v>
      </c>
      <c r="AV69" s="5"/>
    </row>
    <row r="70" ht="20.1" customHeight="1" spans="29:48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0" t="s">
        <v>564</v>
      </c>
      <c r="AN70" s="1">
        <v>0</v>
      </c>
      <c r="AO70" s="1">
        <v>130</v>
      </c>
      <c r="AP70" s="1">
        <v>0</v>
      </c>
      <c r="AQ70" s="1">
        <v>0</v>
      </c>
      <c r="AV70" s="5"/>
    </row>
    <row r="71" ht="20.1" customHeight="1" spans="29:48">
      <c r="AC71" s="53" t="s">
        <v>492</v>
      </c>
      <c r="AD71" s="53" t="s">
        <v>565</v>
      </c>
      <c r="AE71" s="53" t="s">
        <v>566</v>
      </c>
      <c r="AF71" s="53">
        <v>0</v>
      </c>
      <c r="AG71" s="53">
        <v>175</v>
      </c>
      <c r="AH71" s="53">
        <v>0</v>
      </c>
      <c r="AI71" s="53">
        <v>0</v>
      </c>
      <c r="AJ71" s="1"/>
      <c r="AK71" s="1"/>
      <c r="AM71" s="60" t="s">
        <v>567</v>
      </c>
      <c r="AN71" s="53">
        <v>0</v>
      </c>
      <c r="AO71" s="53">
        <v>175</v>
      </c>
      <c r="AP71" s="53">
        <v>0</v>
      </c>
      <c r="AQ71" s="53">
        <v>0</v>
      </c>
      <c r="AV71" s="5"/>
    </row>
    <row r="72" ht="20.1" customHeight="1" spans="29:48">
      <c r="AC72" s="54" t="s">
        <v>492</v>
      </c>
      <c r="AD72" s="54" t="s">
        <v>485</v>
      </c>
      <c r="AE72" s="54" t="s">
        <v>568</v>
      </c>
      <c r="AF72" s="54">
        <v>0</v>
      </c>
      <c r="AG72" s="54">
        <v>210</v>
      </c>
      <c r="AH72" s="54">
        <v>0</v>
      </c>
      <c r="AI72" s="54">
        <v>0</v>
      </c>
      <c r="AJ72" s="1"/>
      <c r="AK72" s="1"/>
      <c r="AM72" s="60" t="s">
        <v>569</v>
      </c>
      <c r="AN72" s="54">
        <v>0</v>
      </c>
      <c r="AO72" s="54">
        <v>210</v>
      </c>
      <c r="AP72" s="54">
        <v>0</v>
      </c>
      <c r="AQ72" s="54">
        <v>0</v>
      </c>
      <c r="AV72" s="5"/>
    </row>
    <row r="73" ht="20.1" customHeight="1" spans="29:48">
      <c r="AC73" s="58"/>
      <c r="AD73" s="58"/>
      <c r="AE73" s="58"/>
      <c r="AF73" s="58"/>
      <c r="AG73" s="58"/>
      <c r="AH73" s="58"/>
      <c r="AI73" s="58"/>
      <c r="AJ73" s="1"/>
      <c r="AK73" s="1"/>
      <c r="AN73" s="5"/>
      <c r="AV73" s="5"/>
    </row>
    <row r="74" ht="20.1" customHeight="1" spans="29:48">
      <c r="AC74" s="1"/>
      <c r="AD74" s="1"/>
      <c r="AE74" s="52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ht="20.1" customHeight="1" spans="29:5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492</v>
      </c>
      <c r="AT75" s="1" t="s">
        <v>493</v>
      </c>
      <c r="AU75" s="1" t="s">
        <v>572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500</v>
      </c>
      <c r="AT76" s="1" t="s">
        <v>565</v>
      </c>
      <c r="AU76" s="1" t="s">
        <v>575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3" t="s">
        <v>500</v>
      </c>
      <c r="AD77" s="53" t="s">
        <v>565</v>
      </c>
      <c r="AE77" s="53" t="s">
        <v>576</v>
      </c>
      <c r="AF77" s="53">
        <v>1080</v>
      </c>
      <c r="AG77" s="53">
        <v>0</v>
      </c>
      <c r="AH77" s="53">
        <v>28</v>
      </c>
      <c r="AI77" s="53">
        <v>28</v>
      </c>
      <c r="AJ77" s="1"/>
      <c r="AK77" s="53" t="s">
        <v>500</v>
      </c>
      <c r="AL77" s="53" t="s">
        <v>565</v>
      </c>
      <c r="AM77" s="53" t="s">
        <v>577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3" t="s">
        <v>500</v>
      </c>
      <c r="AT77" s="53" t="s">
        <v>565</v>
      </c>
      <c r="AU77" s="53" t="s">
        <v>576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4" t="s">
        <v>500</v>
      </c>
      <c r="AD78" s="54" t="s">
        <v>485</v>
      </c>
      <c r="AE78" s="54" t="s">
        <v>578</v>
      </c>
      <c r="AF78" s="54">
        <v>1315</v>
      </c>
      <c r="AG78" s="54">
        <v>0</v>
      </c>
      <c r="AH78" s="54">
        <v>38</v>
      </c>
      <c r="AI78" s="54">
        <v>38</v>
      </c>
      <c r="AJ78" s="1"/>
      <c r="AK78" s="54" t="s">
        <v>500</v>
      </c>
      <c r="AL78" s="54" t="s">
        <v>485</v>
      </c>
      <c r="AM78" s="54" t="s">
        <v>579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4" t="s">
        <v>500</v>
      </c>
      <c r="AT78" s="54" t="s">
        <v>485</v>
      </c>
      <c r="AU78" s="54" t="s">
        <v>580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2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="1" customFormat="1" ht="20.1" customHeight="1" spans="3:29">
      <c r="C5" s="1" t="s">
        <v>589</v>
      </c>
      <c r="D5" s="6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="1" customFormat="1" ht="20.1" customHeight="1" spans="3:29">
      <c r="C6" s="1" t="s">
        <v>597</v>
      </c>
      <c r="D6" s="6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="1" customFormat="1" ht="20.1" customHeight="1" spans="3:29">
      <c r="C7" s="1" t="s">
        <v>602</v>
      </c>
      <c r="D7" s="6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="1" customFormat="1" ht="20.1" customHeight="1" spans="4:29">
      <c r="D8" s="6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="1" customFormat="1" ht="20.1" customHeight="1" spans="2:29">
      <c r="B9" s="1" t="s">
        <v>41</v>
      </c>
      <c r="D9" s="6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="1" customFormat="1" ht="20.1" customHeight="1" spans="3:29">
      <c r="C10" s="1" t="s">
        <v>618</v>
      </c>
      <c r="D10" s="6" t="s">
        <v>619</v>
      </c>
      <c r="I10" s="1" t="s">
        <v>591</v>
      </c>
      <c r="J10" s="1" t="s">
        <v>620</v>
      </c>
      <c r="K10" s="6" t="s">
        <v>621</v>
      </c>
      <c r="AC10" s="1" t="s">
        <v>622</v>
      </c>
    </row>
    <row r="11" s="1" customFormat="1" ht="20.1" customHeight="1" spans="4:29">
      <c r="D11" s="6" t="s">
        <v>623</v>
      </c>
      <c r="I11" s="1" t="s">
        <v>598</v>
      </c>
      <c r="J11" s="1" t="s">
        <v>624</v>
      </c>
      <c r="K11" s="6" t="s">
        <v>625</v>
      </c>
      <c r="AC11" s="1" t="s">
        <v>626</v>
      </c>
    </row>
    <row r="12" s="1" customFormat="1" ht="20.1" customHeight="1" spans="4:29">
      <c r="D12" s="6" t="s">
        <v>627</v>
      </c>
      <c r="I12" s="1" t="s">
        <v>604</v>
      </c>
      <c r="J12" s="1" t="s">
        <v>628</v>
      </c>
      <c r="K12" s="6" t="s">
        <v>629</v>
      </c>
      <c r="Q12" s="1" t="s">
        <v>630</v>
      </c>
      <c r="AC12" s="1" t="s">
        <v>631</v>
      </c>
    </row>
    <row r="13" s="1" customFormat="1" ht="20.1" customHeight="1" spans="4:29">
      <c r="D13" s="6" t="s">
        <v>632</v>
      </c>
      <c r="I13" s="1" t="s">
        <v>610</v>
      </c>
      <c r="K13" s="1" t="s">
        <v>633</v>
      </c>
      <c r="AC13" s="1" t="s">
        <v>634</v>
      </c>
    </row>
    <row r="14" s="1" customFormat="1" ht="20.1" customHeight="1" spans="11:29">
      <c r="K14" s="1" t="s">
        <v>635</v>
      </c>
      <c r="AC14" s="1" t="s">
        <v>636</v>
      </c>
    </row>
    <row r="15" s="1" customFormat="1" ht="20.1" customHeight="1" spans="11:15">
      <c r="K15" s="6" t="s">
        <v>637</v>
      </c>
      <c r="O15" s="1" t="s">
        <v>638</v>
      </c>
    </row>
    <row r="16" s="1" customFormat="1" ht="20.1" customHeight="1"/>
    <row r="17" s="1" customFormat="1" ht="20.1" customHeight="1" spans="10:10">
      <c r="J17" s="1" t="s">
        <v>639</v>
      </c>
    </row>
    <row r="18" s="1" customFormat="1" ht="20.1" customHeight="1" spans="17:21">
      <c r="Q18" s="1" t="s">
        <v>604</v>
      </c>
      <c r="U18" s="1" t="s">
        <v>610</v>
      </c>
    </row>
    <row r="19" s="1" customFormat="1" ht="20.1" customHeight="1" spans="9:44">
      <c r="I19" s="1" t="s">
        <v>620</v>
      </c>
      <c r="J19" s="1" t="s">
        <v>640</v>
      </c>
      <c r="L19" s="1" t="s">
        <v>624</v>
      </c>
      <c r="M19" s="6" t="s">
        <v>641</v>
      </c>
      <c r="P19" s="1" t="s">
        <v>642</v>
      </c>
      <c r="Q19" s="1" t="s">
        <v>643</v>
      </c>
      <c r="R19" s="6" t="s">
        <v>644</v>
      </c>
      <c r="U19" s="1" t="s">
        <v>392</v>
      </c>
      <c r="V19" s="1" t="s">
        <v>3</v>
      </c>
      <c r="W19" s="6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6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6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620</v>
      </c>
      <c r="J20" s="1" t="s">
        <v>648</v>
      </c>
      <c r="L20" s="1" t="s">
        <v>649</v>
      </c>
      <c r="M20" s="6" t="s">
        <v>650</v>
      </c>
      <c r="Q20" s="1" t="s">
        <v>651</v>
      </c>
      <c r="R20" s="6" t="s">
        <v>652</v>
      </c>
      <c r="V20" s="1" t="s">
        <v>653</v>
      </c>
      <c r="W20" s="6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6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6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620</v>
      </c>
      <c r="J21" s="1" t="s">
        <v>657</v>
      </c>
      <c r="L21" s="1" t="s">
        <v>658</v>
      </c>
      <c r="M21" s="6" t="s">
        <v>659</v>
      </c>
      <c r="V21" s="1" t="s">
        <v>660</v>
      </c>
      <c r="W21" s="43" t="s">
        <v>661</v>
      </c>
      <c r="X21" s="42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3" t="s">
        <v>662</v>
      </c>
      <c r="AF21" s="42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2"/>
      <c r="AL21" s="42"/>
      <c r="AM21" s="43" t="s">
        <v>663</v>
      </c>
      <c r="AN21" s="42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620</v>
      </c>
      <c r="J22" s="1" t="s">
        <v>664</v>
      </c>
      <c r="L22" s="1" t="s">
        <v>665</v>
      </c>
      <c r="M22" s="6" t="s">
        <v>666</v>
      </c>
    </row>
    <row r="23" s="1" customFormat="1" ht="20.1" customHeight="1" spans="21:44">
      <c r="U23" s="1" t="s">
        <v>358</v>
      </c>
      <c r="V23" s="1" t="s">
        <v>354</v>
      </c>
      <c r="W23" s="6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6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6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670</v>
      </c>
      <c r="J24" s="1" t="s">
        <v>671</v>
      </c>
      <c r="L24" s="1" t="s">
        <v>672</v>
      </c>
      <c r="M24" s="6" t="s">
        <v>673</v>
      </c>
      <c r="Q24" s="1" t="s">
        <v>674</v>
      </c>
      <c r="R24" s="6" t="s">
        <v>675</v>
      </c>
      <c r="W24" s="6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6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6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670</v>
      </c>
      <c r="J25" s="1" t="s">
        <v>679</v>
      </c>
      <c r="L25" s="1" t="s">
        <v>680</v>
      </c>
      <c r="M25" s="6" t="s">
        <v>681</v>
      </c>
      <c r="Q25" s="1" t="s">
        <v>682</v>
      </c>
      <c r="R25" s="6" t="s">
        <v>683</v>
      </c>
      <c r="W25" s="43" t="s">
        <v>684</v>
      </c>
      <c r="X25" s="42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3" t="s">
        <v>685</v>
      </c>
      <c r="AF25" s="42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3" t="s">
        <v>686</v>
      </c>
      <c r="AN25" s="42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670</v>
      </c>
      <c r="J26" s="1" t="s">
        <v>687</v>
      </c>
      <c r="L26" s="1" t="s">
        <v>688</v>
      </c>
      <c r="M26" s="6" t="s">
        <v>689</v>
      </c>
    </row>
    <row r="27" s="1" customFormat="1" ht="20.1" customHeight="1" spans="9:44">
      <c r="I27" s="1" t="s">
        <v>670</v>
      </c>
      <c r="J27" s="1" t="s">
        <v>690</v>
      </c>
      <c r="L27" s="1" t="s">
        <v>691</v>
      </c>
      <c r="M27" s="6" t="s">
        <v>692</v>
      </c>
      <c r="U27" s="1" t="s">
        <v>403</v>
      </c>
      <c r="W27" s="6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6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6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6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6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6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6" t="s">
        <v>702</v>
      </c>
      <c r="Q29" s="1" t="s">
        <v>703</v>
      </c>
      <c r="R29" s="6" t="s">
        <v>704</v>
      </c>
      <c r="W29" s="43" t="s">
        <v>705</v>
      </c>
      <c r="X29" s="42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3" t="s">
        <v>706</v>
      </c>
      <c r="AF29" s="42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2"/>
      <c r="AL29" s="42"/>
      <c r="AM29" s="43" t="s">
        <v>707</v>
      </c>
      <c r="AN29" s="42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6" t="s">
        <v>711</v>
      </c>
      <c r="Q30" s="1" t="s">
        <v>712</v>
      </c>
      <c r="R30" s="6" t="s">
        <v>713</v>
      </c>
    </row>
    <row r="31" s="1" customFormat="1" ht="20.1" customHeight="1" spans="7:44">
      <c r="G31" s="1" t="s">
        <v>714</v>
      </c>
      <c r="I31" s="1" t="s">
        <v>699</v>
      </c>
      <c r="J31" s="1" t="s">
        <v>715</v>
      </c>
      <c r="L31" s="1" t="s">
        <v>716</v>
      </c>
      <c r="M31" s="6" t="s">
        <v>717</v>
      </c>
      <c r="U31" s="1" t="s">
        <v>385</v>
      </c>
      <c r="W31" s="6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6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6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699</v>
      </c>
      <c r="J32" s="1" t="s">
        <v>721</v>
      </c>
      <c r="L32" s="1" t="s">
        <v>722</v>
      </c>
      <c r="M32" s="6" t="s">
        <v>723</v>
      </c>
      <c r="W32" s="6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6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6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6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6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6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3" t="s">
        <v>730</v>
      </c>
      <c r="X34" s="42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3" t="s">
        <v>705</v>
      </c>
      <c r="AF34" s="42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2"/>
      <c r="AL34" s="42"/>
      <c r="AM34" s="43" t="s">
        <v>731</v>
      </c>
      <c r="AN34" s="42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732</v>
      </c>
      <c r="U36" s="1" t="s">
        <v>407</v>
      </c>
      <c r="W36" s="6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6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6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6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6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6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6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6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6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3" t="s">
        <v>739</v>
      </c>
      <c r="X39" s="42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3" t="s">
        <v>740</v>
      </c>
      <c r="AF39" s="42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2"/>
      <c r="AL39" s="42"/>
      <c r="AM39" s="43" t="s">
        <v>741</v>
      </c>
      <c r="AN39" s="42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39">
        <v>14060005</v>
      </c>
      <c r="C40" s="40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6" t="str">
        <f t="shared" ref="O40:O51" si="17">K40&amp;"@"&amp;L40&amp;";"&amp;M40&amp;";"&amp;N40</f>
        <v>11@120703;10;50</v>
      </c>
    </row>
    <row r="41" s="1" customFormat="1" ht="20.1" customHeight="1" spans="2:44">
      <c r="B41" s="41">
        <v>14100011</v>
      </c>
      <c r="C41" s="40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6" t="str">
        <f t="shared" si="17"/>
        <v>11@120703;10;50</v>
      </c>
      <c r="U41" s="1" t="s">
        <v>479</v>
      </c>
      <c r="W41" s="6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6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6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1">
        <v>14100012</v>
      </c>
      <c r="C42" s="40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42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6" t="str">
        <f t="shared" si="17"/>
        <v>4@120603;10;50</v>
      </c>
      <c r="W42" s="6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6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6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39">
        <v>14100111</v>
      </c>
      <c r="C43" s="40" t="s">
        <v>753</v>
      </c>
      <c r="D43" s="1" t="s">
        <v>754</v>
      </c>
      <c r="E43" s="1" t="str">
        <f t="shared" si="18"/>
        <v>效果:攻击概率提升自身10%攻击,持续6秒</v>
      </c>
      <c r="F43" s="42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6" t="str">
        <f t="shared" si="17"/>
        <v>4@120603;10;50</v>
      </c>
      <c r="V43" s="42" t="s">
        <v>755</v>
      </c>
      <c r="W43" s="43" t="s">
        <v>756</v>
      </c>
      <c r="X43" s="42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3" t="s">
        <v>757</v>
      </c>
      <c r="AF43" s="42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3" t="s">
        <v>758</v>
      </c>
      <c r="AN43" s="42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39">
        <v>14100112</v>
      </c>
      <c r="C44" s="40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6" t="str">
        <f t="shared" si="17"/>
        <v>11@120703;30;80</v>
      </c>
    </row>
    <row r="45" s="1" customFormat="1" ht="20.1" customHeight="1" spans="2:15">
      <c r="B45" s="39">
        <v>14110021</v>
      </c>
      <c r="C45" s="40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6" t="str">
        <f t="shared" si="17"/>
        <v>11@120703;30;80</v>
      </c>
    </row>
    <row r="46" s="1" customFormat="1" ht="20.1" customHeight="1" spans="2:15">
      <c r="B46" s="39">
        <v>14110022</v>
      </c>
      <c r="C46" s="40" t="s">
        <v>763</v>
      </c>
      <c r="D46" s="1" t="s">
        <v>764</v>
      </c>
      <c r="E46" s="1" t="str">
        <f t="shared" si="18"/>
        <v>效果:有5%概率躲避敌人的物理攻击</v>
      </c>
      <c r="F46" s="42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6" t="str">
        <f t="shared" si="17"/>
        <v>4@120603;30;80</v>
      </c>
    </row>
    <row r="47" s="1" customFormat="1" ht="20.1" customHeight="1" spans="2:15">
      <c r="B47" s="39">
        <v>14110023</v>
      </c>
      <c r="C47" s="40" t="s">
        <v>765</v>
      </c>
      <c r="D47" s="1" t="s">
        <v>766</v>
      </c>
      <c r="E47" s="1" t="str">
        <f t="shared" si="18"/>
        <v>效果:提升自身5%的最大生命值</v>
      </c>
      <c r="F47" s="42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6" t="str">
        <f t="shared" si="17"/>
        <v>4@120603;30;80</v>
      </c>
    </row>
    <row r="48" s="1" customFormat="1" ht="20.1" customHeight="1" spans="5:15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6" t="str">
        <f t="shared" si="17"/>
        <v>11@120703;50;120</v>
      </c>
    </row>
    <row r="49" s="1" customFormat="1" ht="20.1" customHeight="1" spans="5:15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6" t="str">
        <f t="shared" si="17"/>
        <v>11@120703;50;120</v>
      </c>
    </row>
    <row r="50" s="1" customFormat="1" ht="20.1" customHeight="1" spans="2:15">
      <c r="B50" s="40">
        <v>15206003</v>
      </c>
      <c r="C50" s="40" t="s">
        <v>767</v>
      </c>
      <c r="D50" s="1" t="s">
        <v>768</v>
      </c>
      <c r="E50" s="1" t="str">
        <f t="shared" si="18"/>
        <v>效果:装备:攻击提升100点</v>
      </c>
      <c r="F50" s="42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6" t="str">
        <f t="shared" si="17"/>
        <v>4@120603;50;120</v>
      </c>
    </row>
    <row r="51" ht="20.1" customHeight="1" spans="2:15">
      <c r="B51" s="40">
        <v>15210011</v>
      </c>
      <c r="C51" s="40" t="s">
        <v>769</v>
      </c>
      <c r="D51" s="1" t="s">
        <v>770</v>
      </c>
      <c r="E51" s="1" t="str">
        <f t="shared" si="18"/>
        <v>效果:装备:暴击概率提升5%</v>
      </c>
      <c r="F51" s="42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6" t="str">
        <f t="shared" si="17"/>
        <v>4@120603;50;120</v>
      </c>
    </row>
    <row r="52" ht="20.1" customHeight="1" spans="2:5">
      <c r="B52" s="40">
        <v>15210012</v>
      </c>
      <c r="C52" s="40" t="s">
        <v>771</v>
      </c>
      <c r="D52" s="1" t="s">
        <v>772</v>
      </c>
      <c r="E52" s="1" t="str">
        <f t="shared" si="18"/>
        <v>效果:使用裂波击技能冷却时间减少2秒</v>
      </c>
    </row>
    <row r="53" ht="20.1" customHeight="1" spans="2:5">
      <c r="B53" s="40">
        <v>15210111</v>
      </c>
      <c r="C53" s="40" t="s">
        <v>773</v>
      </c>
      <c r="D53" s="1" t="s">
        <v>774</v>
      </c>
      <c r="E53" s="1" t="str">
        <f t="shared" si="18"/>
        <v>效果:魔法闪击造成伤害提升50%</v>
      </c>
    </row>
    <row r="54" ht="20.1" customHeight="1" spans="2:13">
      <c r="B54" s="40">
        <v>15210112</v>
      </c>
      <c r="C54" s="40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0">
        <v>15211011</v>
      </c>
      <c r="C55" s="40" t="s">
        <v>777</v>
      </c>
      <c r="D55" s="1" t="s">
        <v>778</v>
      </c>
      <c r="E55" s="1" t="str">
        <f t="shared" si="18"/>
        <v>效果:所有技能的冷却时间缩减5%</v>
      </c>
    </row>
    <row r="56" ht="20.1" customHeight="1" spans="2:5">
      <c r="B56" s="40">
        <v>15211012</v>
      </c>
      <c r="C56" s="40" t="s">
        <v>779</v>
      </c>
      <c r="D56" s="1" t="s">
        <v>780</v>
      </c>
      <c r="E56" s="1" t="str">
        <f t="shared" si="18"/>
        <v>效果:反击伤害+10%</v>
      </c>
    </row>
    <row r="57" ht="20.1" customHeight="1" spans="2:5">
      <c r="B57" s="40">
        <v>15211013</v>
      </c>
      <c r="C57" s="40" t="s">
        <v>781</v>
      </c>
      <c r="D57" s="1" t="s">
        <v>782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0">
        <v>15306003</v>
      </c>
      <c r="C59" s="40" t="s">
        <v>783</v>
      </c>
      <c r="D59" s="1" t="s">
        <v>379</v>
      </c>
      <c r="E59" s="1" t="str">
        <f t="shared" ref="E59:E86" si="22">"效果:"&amp;D59</f>
        <v>效果:移动速度提升5%</v>
      </c>
    </row>
    <row r="60" ht="20.1" customHeight="1" spans="2:8">
      <c r="B60" s="40">
        <v>15310011</v>
      </c>
      <c r="C60" s="40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ht="20.1" customHeight="1" spans="2:5">
      <c r="B61" s="40">
        <v>15310012</v>
      </c>
      <c r="C61" s="40" t="s">
        <v>786</v>
      </c>
      <c r="D61" s="1" t="s">
        <v>787</v>
      </c>
      <c r="E61" s="1" t="str">
        <f t="shared" si="22"/>
        <v>效果:使用裂波击技能伤害提升50%</v>
      </c>
    </row>
    <row r="62" ht="20.1" customHeight="1" spans="2:5">
      <c r="B62" s="40">
        <v>15310111</v>
      </c>
      <c r="C62" s="40" t="s">
        <v>788</v>
      </c>
      <c r="D62" s="12" t="s">
        <v>789</v>
      </c>
      <c r="E62" s="1" t="str">
        <f t="shared" si="22"/>
        <v>效果:龙卷雨击+1</v>
      </c>
    </row>
    <row r="63" ht="20.1" customHeight="1" spans="2:5">
      <c r="B63" s="40">
        <v>15310112</v>
      </c>
      <c r="C63" s="40" t="s">
        <v>790</v>
      </c>
      <c r="D63" s="1" t="s">
        <v>791</v>
      </c>
      <c r="E63" s="1" t="str">
        <f t="shared" si="22"/>
        <v>效果:冰锥之击会额外对目标造成2秒眩晕</v>
      </c>
    </row>
    <row r="64" ht="20.1" customHeight="1" spans="2:5">
      <c r="B64" s="40">
        <v>15311011</v>
      </c>
      <c r="C64" s="40" t="s">
        <v>792</v>
      </c>
      <c r="D64" s="1" t="s">
        <v>793</v>
      </c>
      <c r="E64" s="1" t="str">
        <f t="shared" si="22"/>
        <v>效果:暴击概率提升5%</v>
      </c>
    </row>
    <row r="65" ht="20.1" customHeight="1" spans="2:5">
      <c r="B65" s="40">
        <v>15311012</v>
      </c>
      <c r="C65" s="40" t="s">
        <v>794</v>
      </c>
      <c r="D65" s="1" t="s">
        <v>795</v>
      </c>
      <c r="E65" s="1" t="str">
        <f t="shared" si="22"/>
        <v>效果:攻击提升5%</v>
      </c>
    </row>
    <row r="66" ht="20.1" customHeight="1" spans="2:13">
      <c r="B66" s="40">
        <v>15311013</v>
      </c>
      <c r="C66" s="40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0">
        <v>15406003</v>
      </c>
      <c r="C70" s="40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0">
        <v>15410011</v>
      </c>
      <c r="C71" s="40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0">
        <v>15410012</v>
      </c>
      <c r="C72" s="40" t="s">
        <v>803</v>
      </c>
      <c r="D72" s="1" t="s">
        <v>804</v>
      </c>
      <c r="E72" s="1" t="str">
        <f t="shared" si="22"/>
        <v>效果:回旋击+1</v>
      </c>
      <c r="F72" s="6" t="s">
        <v>805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0">
        <v>15410111</v>
      </c>
      <c r="C73" s="40" t="s">
        <v>806</v>
      </c>
      <c r="D73" s="1" t="s">
        <v>807</v>
      </c>
      <c r="E73" s="1" t="str">
        <f t="shared" si="22"/>
        <v>效果:守护之击冷却时间缩减2秒</v>
      </c>
      <c r="F73" s="6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0">
        <v>15410112</v>
      </c>
      <c r="C74" s="40" t="s">
        <v>808</v>
      </c>
      <c r="D74" s="44" t="s">
        <v>809</v>
      </c>
      <c r="E74" s="44" t="str">
        <f t="shared" si="22"/>
        <v>效果:光能灼烧+1</v>
      </c>
      <c r="F74" s="6" t="s">
        <v>805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0">
        <v>15411011</v>
      </c>
      <c r="C75" s="40" t="s">
        <v>810</v>
      </c>
      <c r="D75" s="44" t="s">
        <v>811</v>
      </c>
      <c r="E75" s="44" t="str">
        <f t="shared" si="22"/>
        <v>效果:受到伤害有概率出发抵抗状态,抵抗造成的异常状态,持续5秒</v>
      </c>
      <c r="F75" s="6" t="s">
        <v>812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0">
        <v>15411012</v>
      </c>
      <c r="C76" s="40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0">
        <v>15411013</v>
      </c>
      <c r="C77" s="40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ht="20.1" customHeight="1" spans="2:13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ht="20.1" customHeight="1" spans="2:11">
      <c r="B79" s="40">
        <v>15506003</v>
      </c>
      <c r="C79" s="40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0">
        <v>15510011</v>
      </c>
      <c r="C80" s="40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0">
        <v>15510012</v>
      </c>
      <c r="C81" s="40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0">
        <v>15510121</v>
      </c>
      <c r="C82" s="40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ht="20.1" customHeight="1" spans="2:5">
      <c r="B83" s="40">
        <v>15510122</v>
      </c>
      <c r="C83" s="40" t="s">
        <v>825</v>
      </c>
      <c r="D83" s="1" t="s">
        <v>826</v>
      </c>
      <c r="E83" s="1" t="str">
        <f t="shared" si="22"/>
        <v>效果:使用龙卷雨击技能伤害提升50%</v>
      </c>
    </row>
    <row r="84" ht="20.1" customHeight="1" spans="2:5">
      <c r="B84" s="40">
        <v>15511011</v>
      </c>
      <c r="C84" s="40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ht="20.1" customHeight="1" spans="2:5">
      <c r="B85" s="40">
        <v>15511012</v>
      </c>
      <c r="C85" s="40" t="s">
        <v>829</v>
      </c>
      <c r="D85" s="1" t="s">
        <v>830</v>
      </c>
      <c r="E85" s="1" t="str">
        <f t="shared" si="22"/>
        <v>效果:提升自身攻击5%</v>
      </c>
    </row>
    <row r="86" ht="20.1" customHeight="1" spans="2:5">
      <c r="B86" s="40">
        <v>15511013</v>
      </c>
      <c r="C86" s="40" t="s">
        <v>831</v>
      </c>
      <c r="D86" s="1" t="s">
        <v>832</v>
      </c>
      <c r="E86" s="1" t="str">
        <f t="shared" si="22"/>
        <v>效果:提升闪避概率+5%</v>
      </c>
    </row>
    <row r="87" ht="20.1" customHeight="1"/>
    <row r="88" ht="20.1" customHeight="1"/>
    <row r="89" ht="20.1" customHeight="1" spans="2:12">
      <c r="B89" s="12" t="s">
        <v>588</v>
      </c>
      <c r="C89" s="22"/>
      <c r="D89" s="1" t="s">
        <v>833</v>
      </c>
      <c r="E89" s="1" t="str">
        <f t="shared" ref="E89:E99" si="23">"效果:"&amp;D89</f>
        <v>效果:提升伤害加成5%</v>
      </c>
      <c r="F89" s="12">
        <v>200903</v>
      </c>
      <c r="L89">
        <v>500</v>
      </c>
    </row>
    <row r="90" ht="20.1" customHeight="1" spans="2:12">
      <c r="B90" s="12" t="s">
        <v>596</v>
      </c>
      <c r="C90" s="22"/>
      <c r="D90" s="1" t="s">
        <v>834</v>
      </c>
      <c r="E90" s="1" t="str">
        <f t="shared" si="23"/>
        <v>效果:提升伤害减免5%</v>
      </c>
      <c r="F90" s="12">
        <v>201003</v>
      </c>
      <c r="L90">
        <f>300/L89</f>
        <v>0.6</v>
      </c>
    </row>
    <row r="91" ht="20.1" customHeight="1" spans="2:6">
      <c r="B91" s="12" t="s">
        <v>601</v>
      </c>
      <c r="C91" s="22"/>
      <c r="D91" s="1" t="s">
        <v>835</v>
      </c>
      <c r="E91" s="1" t="str">
        <f t="shared" si="23"/>
        <v>效果:提升闪避率2%</v>
      </c>
      <c r="F91" s="12">
        <v>200303</v>
      </c>
    </row>
    <row r="92" ht="20.1" customHeight="1" spans="2:6">
      <c r="B92" s="12" t="s">
        <v>608</v>
      </c>
      <c r="C92" s="22"/>
      <c r="D92" s="1" t="s">
        <v>836</v>
      </c>
      <c r="E92" s="1" t="str">
        <f t="shared" si="23"/>
        <v>效果:提升命中率2%</v>
      </c>
      <c r="F92" s="12">
        <v>200203</v>
      </c>
    </row>
    <row r="93" ht="20.1" customHeight="1" spans="2:6">
      <c r="B93" s="12" t="s">
        <v>615</v>
      </c>
      <c r="C93" s="22"/>
      <c r="F93" s="12"/>
    </row>
    <row r="94" ht="20.1" customHeight="1" spans="2:14">
      <c r="B94" s="12" t="s">
        <v>617</v>
      </c>
      <c r="C94" s="22"/>
      <c r="D94" s="1" t="s">
        <v>837</v>
      </c>
      <c r="E94" s="1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ht="20.1" customHeight="1" spans="2:14">
      <c r="B95" s="12" t="s">
        <v>622</v>
      </c>
      <c r="C95" s="22"/>
      <c r="D95" s="1" t="s">
        <v>838</v>
      </c>
      <c r="E95" s="1" t="str">
        <f t="shared" si="23"/>
        <v>效果:提升暴击率2%</v>
      </c>
      <c r="F95" s="12">
        <v>200103</v>
      </c>
      <c r="H95" s="12"/>
      <c r="I95" s="22">
        <f>1-J95</f>
        <v>-0.0493333333333332</v>
      </c>
      <c r="J95" s="22">
        <f>1574/1500</f>
        <v>1.04933333333333</v>
      </c>
      <c r="K95" s="12"/>
      <c r="L95" s="12">
        <v>0.72</v>
      </c>
      <c r="M95" s="12"/>
      <c r="N95" s="12"/>
    </row>
    <row r="96" ht="20.1" customHeight="1" spans="2:14">
      <c r="B96" s="12" t="s">
        <v>626</v>
      </c>
      <c r="C96" s="22"/>
      <c r="D96" s="1" t="s">
        <v>839</v>
      </c>
      <c r="E96" s="1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ht="20.1" customHeight="1" spans="2:14">
      <c r="B97" s="12" t="s">
        <v>631</v>
      </c>
      <c r="C97" s="22"/>
      <c r="D97" s="1" t="s">
        <v>840</v>
      </c>
      <c r="E97" s="1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</v>
      </c>
      <c r="K97" s="12"/>
      <c r="L97" s="12"/>
      <c r="M97" s="12"/>
      <c r="N97" s="12"/>
    </row>
    <row r="98" ht="20.1" customHeight="1" spans="2:14">
      <c r="B98" s="12" t="s">
        <v>634</v>
      </c>
      <c r="C98" s="22"/>
      <c r="D98" s="1" t="s">
        <v>841</v>
      </c>
      <c r="E98" s="1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</v>
      </c>
      <c r="K98" s="12"/>
      <c r="L98" s="12"/>
      <c r="M98" s="12"/>
      <c r="N98" s="12"/>
    </row>
    <row r="99" ht="20.1" customHeight="1" spans="2:14">
      <c r="B99" s="12" t="s">
        <v>636</v>
      </c>
      <c r="C99" s="22"/>
      <c r="D99" s="1" t="s">
        <v>830</v>
      </c>
      <c r="E99" s="1" t="str">
        <f t="shared" si="23"/>
        <v>效果:提升自身攻击5%</v>
      </c>
      <c r="F99" s="12">
        <v>100402</v>
      </c>
      <c r="H99" s="12"/>
      <c r="I99" s="12"/>
      <c r="J99" s="12"/>
      <c r="K99" s="12"/>
      <c r="L99" s="22" t="s">
        <v>842</v>
      </c>
      <c r="M99" s="12"/>
      <c r="N99" s="12"/>
    </row>
    <row r="100" ht="20.1" customHeight="1" spans="10:10">
      <c r="J100" s="32">
        <f>1200/1500</f>
        <v>0.8</v>
      </c>
    </row>
    <row r="101" ht="20.1" customHeight="1"/>
    <row r="102" s="5" customFormat="1" ht="20.1" customHeight="1" spans="3:10">
      <c r="C102" s="1"/>
      <c r="D102" s="1"/>
      <c r="I102" s="1">
        <v>1100</v>
      </c>
      <c r="J102" s="1">
        <f>I102/1500</f>
        <v>0.733333333333333</v>
      </c>
    </row>
    <row r="103" s="5" customFormat="1" ht="20.1" customHeight="1" spans="3:10">
      <c r="C103" s="1"/>
      <c r="I103" s="1"/>
      <c r="J103" s="1">
        <f>J102/500</f>
        <v>0.00146666666666667</v>
      </c>
    </row>
    <row r="104" s="5" customFormat="1" ht="20.1" customHeight="1" spans="1:10">
      <c r="A104" s="1" t="s">
        <v>843</v>
      </c>
      <c r="B104" s="5" t="s">
        <v>844</v>
      </c>
      <c r="C104" s="1" t="s">
        <v>845</v>
      </c>
      <c r="D104" s="1" t="s">
        <v>846</v>
      </c>
      <c r="E104" s="1" t="s">
        <v>847</v>
      </c>
      <c r="F104" s="5" t="s">
        <v>848</v>
      </c>
      <c r="I104" s="1"/>
      <c r="J104" s="1">
        <f>0.8+J103</f>
        <v>0.801466666666667</v>
      </c>
    </row>
    <row r="105" s="5" customFormat="1" ht="20.1" customHeight="1" spans="2:6">
      <c r="B105" s="5" t="s">
        <v>849</v>
      </c>
      <c r="C105" s="1" t="s">
        <v>850</v>
      </c>
      <c r="D105" s="1" t="s">
        <v>851</v>
      </c>
      <c r="E105" s="1" t="s">
        <v>852</v>
      </c>
      <c r="F105" s="5" t="s">
        <v>853</v>
      </c>
    </row>
    <row r="106" s="5" customFormat="1" ht="20.1" customHeight="1" spans="2:10">
      <c r="B106" s="5" t="s">
        <v>854</v>
      </c>
      <c r="C106" s="1" t="s">
        <v>855</v>
      </c>
      <c r="D106" s="1" t="s">
        <v>856</v>
      </c>
      <c r="E106" s="1" t="s">
        <v>857</v>
      </c>
      <c r="J106" s="5">
        <f>1200/1500</f>
        <v>0.8</v>
      </c>
    </row>
    <row r="107" s="5" customFormat="1" ht="20.1" customHeight="1" spans="2:7">
      <c r="B107" s="5" t="s">
        <v>858</v>
      </c>
      <c r="C107" s="1" t="s">
        <v>859</v>
      </c>
      <c r="D107" s="1" t="s">
        <v>860</v>
      </c>
      <c r="E107" s="5" t="s">
        <v>861</v>
      </c>
      <c r="G107" s="5" t="s">
        <v>862</v>
      </c>
    </row>
    <row r="108" s="5" customFormat="1" ht="20.1" customHeight="1" spans="2:5">
      <c r="B108" s="5" t="s">
        <v>863</v>
      </c>
      <c r="C108" s="1" t="s">
        <v>864</v>
      </c>
      <c r="D108" s="1" t="s">
        <v>865</v>
      </c>
      <c r="E108" s="5" t="s">
        <v>866</v>
      </c>
    </row>
    <row r="109" s="5" customFormat="1" ht="20.1" customHeight="1" spans="2:7">
      <c r="B109" s="5" t="s">
        <v>867</v>
      </c>
      <c r="C109" s="1" t="s">
        <v>855</v>
      </c>
      <c r="D109" s="1" t="s">
        <v>868</v>
      </c>
      <c r="E109" s="5" t="s">
        <v>869</v>
      </c>
      <c r="G109" s="5" t="s">
        <v>281</v>
      </c>
    </row>
    <row r="110" s="5" customFormat="1" ht="20.1" customHeight="1" spans="3:7">
      <c r="C110" s="1"/>
      <c r="D110" s="1" t="s">
        <v>870</v>
      </c>
      <c r="G110" s="5" t="s">
        <v>871</v>
      </c>
    </row>
    <row r="111" s="5" customFormat="1" ht="20.1" customHeight="1" spans="3:7">
      <c r="C111" s="1"/>
      <c r="G111" s="5" t="s">
        <v>286</v>
      </c>
    </row>
    <row r="112" s="5" customFormat="1" ht="20.1" customHeight="1" spans="3:7">
      <c r="C112" s="1"/>
      <c r="G112" s="5" t="s">
        <v>872</v>
      </c>
    </row>
    <row r="113" s="5" customFormat="1" ht="20.1" customHeight="1" spans="2:7">
      <c r="B113" s="45" t="s">
        <v>873</v>
      </c>
      <c r="C113" s="44" t="s">
        <v>874</v>
      </c>
      <c r="D113" s="45" t="s">
        <v>875</v>
      </c>
      <c r="G113" s="5" t="s">
        <v>291</v>
      </c>
    </row>
    <row r="114" s="5" customFormat="1" ht="20.1" customHeight="1" spans="2:7">
      <c r="B114" s="45" t="s">
        <v>876</v>
      </c>
      <c r="C114" s="44" t="s">
        <v>877</v>
      </c>
      <c r="D114" s="45" t="s">
        <v>878</v>
      </c>
      <c r="G114" s="5" t="s">
        <v>293</v>
      </c>
    </row>
    <row r="115" s="5" customFormat="1" ht="20.1" customHeight="1" spans="2:7">
      <c r="B115" s="45" t="s">
        <v>879</v>
      </c>
      <c r="C115" s="44" t="s">
        <v>880</v>
      </c>
      <c r="D115" s="45" t="s">
        <v>881</v>
      </c>
      <c r="G115" s="5" t="s">
        <v>882</v>
      </c>
    </row>
    <row r="116" s="5" customFormat="1" ht="20.1" customHeight="1" spans="2:7">
      <c r="B116" s="45" t="s">
        <v>883</v>
      </c>
      <c r="C116" s="44" t="s">
        <v>884</v>
      </c>
      <c r="D116" s="45" t="s">
        <v>885</v>
      </c>
      <c r="G116" s="5" t="s">
        <v>886</v>
      </c>
    </row>
    <row r="117" s="5" customFormat="1" ht="20.1" customHeight="1" spans="2:7">
      <c r="B117" s="45" t="s">
        <v>887</v>
      </c>
      <c r="C117" s="44" t="s">
        <v>888</v>
      </c>
      <c r="D117" s="45" t="s">
        <v>889</v>
      </c>
      <c r="G117" s="5" t="s">
        <v>890</v>
      </c>
    </row>
    <row r="118" s="5" customFormat="1" ht="20.1" customHeight="1" spans="2:7">
      <c r="B118" s="45" t="s">
        <v>891</v>
      </c>
      <c r="C118" s="44" t="s">
        <v>892</v>
      </c>
      <c r="D118" s="45" t="s">
        <v>893</v>
      </c>
      <c r="G118" s="5" t="s">
        <v>302</v>
      </c>
    </row>
    <row r="119" s="5" customFormat="1" ht="20.1" customHeight="1" spans="2:7">
      <c r="B119" s="45" t="s">
        <v>894</v>
      </c>
      <c r="C119" s="44" t="s">
        <v>895</v>
      </c>
      <c r="D119" s="45" t="s">
        <v>896</v>
      </c>
      <c r="G119" s="5" t="s">
        <v>897</v>
      </c>
    </row>
    <row r="120" s="5" customFormat="1" ht="20.1" customHeight="1" spans="2:4">
      <c r="B120" s="45" t="s">
        <v>898</v>
      </c>
      <c r="C120" s="44" t="s">
        <v>899</v>
      </c>
      <c r="D120" s="45" t="s">
        <v>900</v>
      </c>
    </row>
    <row r="121" s="5" customFormat="1" ht="20.1" customHeight="1" spans="2:4">
      <c r="B121" s="45" t="s">
        <v>901</v>
      </c>
      <c r="C121" s="44" t="s">
        <v>902</v>
      </c>
      <c r="D121" s="45" t="s">
        <v>903</v>
      </c>
    </row>
    <row r="122" s="5" customFormat="1" ht="20.1" customHeight="1" spans="2:4">
      <c r="B122" s="45" t="s">
        <v>904</v>
      </c>
      <c r="C122" s="44" t="s">
        <v>905</v>
      </c>
      <c r="D122" s="45" t="s">
        <v>906</v>
      </c>
    </row>
    <row r="123" s="5" customFormat="1" ht="20.1" customHeight="1" spans="2:4">
      <c r="B123" s="45" t="s">
        <v>907</v>
      </c>
      <c r="C123" s="44" t="s">
        <v>908</v>
      </c>
      <c r="D123" s="45" t="s">
        <v>909</v>
      </c>
    </row>
    <row r="124" ht="20.1" customHeight="1" spans="2:4">
      <c r="B124" s="45" t="s">
        <v>910</v>
      </c>
      <c r="C124" s="44" t="s">
        <v>911</v>
      </c>
      <c r="D124" s="45" t="s">
        <v>912</v>
      </c>
    </row>
    <row r="125" ht="20.1" customHeight="1"/>
    <row r="126" ht="20.1" customHeight="1"/>
    <row r="127" ht="20.1" customHeight="1"/>
    <row r="128" ht="20.1" customHeight="1"/>
    <row r="129" ht="20.1" customHeight="1" spans="2:2">
      <c r="B129" s="5" t="s">
        <v>913</v>
      </c>
    </row>
    <row r="130" ht="20.1" customHeight="1"/>
    <row r="131" s="1" customFormat="1" ht="20.1" customHeight="1"/>
    <row r="132" s="1" customFormat="1" ht="20.1" customHeight="1"/>
    <row r="133" s="1" customFormat="1" ht="20.1" customHeight="1" spans="2:2">
      <c r="B133" s="1" t="s">
        <v>914</v>
      </c>
    </row>
    <row r="134" s="1" customFormat="1" ht="20.1" customHeight="1" spans="2:5">
      <c r="B134" s="46" t="s">
        <v>915</v>
      </c>
      <c r="C134" s="1">
        <v>10000</v>
      </c>
      <c r="E134" s="1" t="s">
        <v>916</v>
      </c>
    </row>
    <row r="135" s="1" customFormat="1" ht="20.1" customHeight="1" spans="2:8">
      <c r="B135" s="46" t="s">
        <v>917</v>
      </c>
      <c r="C135" s="1">
        <v>20000</v>
      </c>
      <c r="E135" s="1" t="s">
        <v>918</v>
      </c>
      <c r="H135" s="1" t="s">
        <v>918</v>
      </c>
    </row>
    <row r="136" s="1" customFormat="1" ht="20.1" customHeight="1" spans="2:8">
      <c r="B136" s="46" t="s">
        <v>919</v>
      </c>
      <c r="E136" s="1" t="s">
        <v>920</v>
      </c>
      <c r="H136" s="1" t="s">
        <v>920</v>
      </c>
    </row>
    <row r="137" s="1" customFormat="1" ht="20.1" customHeight="1" spans="2:8">
      <c r="B137" s="46" t="s">
        <v>921</v>
      </c>
      <c r="E137" s="1" t="s">
        <v>922</v>
      </c>
      <c r="H137" s="1" t="s">
        <v>922</v>
      </c>
    </row>
    <row r="138" s="1" customFormat="1" ht="20.1" customHeight="1" spans="2:8">
      <c r="B138" s="46" t="s">
        <v>923</v>
      </c>
      <c r="E138" s="1" t="s">
        <v>924</v>
      </c>
      <c r="H138" s="1" t="s">
        <v>924</v>
      </c>
    </row>
    <row r="139" s="1" customFormat="1" ht="20.1" customHeight="1" spans="2:2">
      <c r="B139" s="46" t="s">
        <v>925</v>
      </c>
    </row>
    <row r="140" s="1" customFormat="1" ht="20.1" customHeight="1" spans="2:2">
      <c r="B140" s="46" t="s">
        <v>926</v>
      </c>
    </row>
    <row r="141" s="1" customFormat="1" ht="20.1" customHeight="1" spans="2:11">
      <c r="B141" s="46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="1" customFormat="1" ht="20.1" customHeight="1" spans="2:11">
      <c r="B142" s="46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="1" customFormat="1" ht="20.1" customHeight="1" spans="2:11">
      <c r="B143" s="46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="1" customFormat="1" ht="20.1" customHeight="1" spans="2:11">
      <c r="B144" s="46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="1" customFormat="1" ht="20.1" customHeight="1" spans="2:11">
      <c r="B145" s="46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="1" customFormat="1" ht="20.1" customHeight="1" spans="11:13">
      <c r="K146" s="1">
        <f>SUM(K141:K145)</f>
        <v>85</v>
      </c>
      <c r="L146" s="1">
        <f>K146/10</f>
        <v>8.5</v>
      </c>
      <c r="M146" s="1">
        <f>K146/5</f>
        <v>17</v>
      </c>
    </row>
    <row r="147" s="1" customFormat="1" ht="20.1" customHeight="1"/>
    <row r="148" s="1" customFormat="1" ht="20.1" customHeight="1" spans="8:15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6" t="s">
        <v>932</v>
      </c>
    </row>
    <row r="149" s="1" customFormat="1" ht="20.1" customHeight="1" spans="2:17">
      <c r="B149" s="47" t="s">
        <v>933</v>
      </c>
      <c r="C149" s="47" t="s">
        <v>934</v>
      </c>
      <c r="D149" s="1" t="str">
        <f>B149&amp;"·"&amp;C149</f>
        <v>子鼠·破晓</v>
      </c>
      <c r="E149" s="1" t="s">
        <v>916</v>
      </c>
      <c r="F149" s="35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6" t="s">
        <v>935</v>
      </c>
      <c r="Q149" s="35" t="s">
        <v>916</v>
      </c>
    </row>
    <row r="150" s="1" customFormat="1" ht="20.1" customHeight="1" spans="2:17">
      <c r="B150" s="47" t="s">
        <v>936</v>
      </c>
      <c r="C150" s="47" t="s">
        <v>937</v>
      </c>
      <c r="D150" s="1" t="str">
        <f t="shared" ref="D150:D160" si="28">B150&amp;"·"&amp;C150</f>
        <v>丑牛·破风</v>
      </c>
      <c r="E150" s="1" t="s">
        <v>920</v>
      </c>
      <c r="F150" s="35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6" t="s">
        <v>938</v>
      </c>
      <c r="Q150" s="35" t="s">
        <v>918</v>
      </c>
    </row>
    <row r="151" s="1" customFormat="1" ht="20.1" customHeight="1" spans="2:17">
      <c r="B151" s="47" t="s">
        <v>939</v>
      </c>
      <c r="C151" s="47" t="s">
        <v>940</v>
      </c>
      <c r="D151" s="1" t="str">
        <f t="shared" si="28"/>
        <v>寅虎·破军</v>
      </c>
      <c r="E151" s="1" t="s">
        <v>918</v>
      </c>
      <c r="F151" s="35">
        <v>105301</v>
      </c>
      <c r="Q151" s="35" t="s">
        <v>920</v>
      </c>
    </row>
    <row r="152" s="1" customFormat="1" ht="20.1" customHeight="1" spans="2:17">
      <c r="B152" s="47" t="s">
        <v>941</v>
      </c>
      <c r="C152" s="46" t="s">
        <v>942</v>
      </c>
      <c r="D152" s="1" t="str">
        <f t="shared" si="28"/>
        <v>卯兔·洪流</v>
      </c>
      <c r="E152" s="1" t="s">
        <v>922</v>
      </c>
      <c r="F152" s="35">
        <v>105201</v>
      </c>
      <c r="L152" s="1">
        <f>SUM(L148:L150)</f>
        <v>765</v>
      </c>
      <c r="Q152" s="35" t="s">
        <v>924</v>
      </c>
    </row>
    <row r="153" s="1" customFormat="1" ht="20.1" customHeight="1" spans="2:17">
      <c r="B153" s="47" t="s">
        <v>943</v>
      </c>
      <c r="C153" s="46" t="s">
        <v>944</v>
      </c>
      <c r="D153" s="1" t="str">
        <f t="shared" si="28"/>
        <v>辰龙·挽歌</v>
      </c>
      <c r="E153" s="1" t="s">
        <v>945</v>
      </c>
      <c r="F153" s="35">
        <v>105501</v>
      </c>
      <c r="G153" s="35">
        <v>105401</v>
      </c>
      <c r="H153" s="1" t="s">
        <v>946</v>
      </c>
      <c r="J153" s="1" t="str">
        <f>F153&amp;","&amp;G153</f>
        <v>105501,105401</v>
      </c>
      <c r="Q153" s="35" t="s">
        <v>922</v>
      </c>
    </row>
    <row r="154" s="1" customFormat="1" ht="20.1" customHeight="1" spans="2:10">
      <c r="B154" s="47" t="s">
        <v>947</v>
      </c>
      <c r="C154" s="47" t="s">
        <v>948</v>
      </c>
      <c r="D154" s="1" t="str">
        <f t="shared" si="28"/>
        <v>巳蛇·逐风</v>
      </c>
      <c r="E154" s="1" t="s">
        <v>949</v>
      </c>
      <c r="F154" s="35">
        <v>105301</v>
      </c>
      <c r="G154" s="35">
        <v>105201</v>
      </c>
      <c r="H154" s="1" t="s">
        <v>945</v>
      </c>
      <c r="J154" s="1" t="str">
        <f t="shared" ref="J154:J160" si="29">F154&amp;","&amp;G154</f>
        <v>105301,105201</v>
      </c>
    </row>
    <row r="155" s="1" customFormat="1" ht="20.1" customHeight="1" spans="2:10">
      <c r="B155" s="47" t="s">
        <v>950</v>
      </c>
      <c r="C155" s="47" t="s">
        <v>951</v>
      </c>
      <c r="D155" s="1" t="str">
        <f t="shared" si="28"/>
        <v>午马·利刃</v>
      </c>
      <c r="E155" s="1" t="s">
        <v>952</v>
      </c>
      <c r="F155" s="35">
        <v>105101</v>
      </c>
      <c r="G155" s="35">
        <v>105401</v>
      </c>
      <c r="H155" s="1" t="s">
        <v>953</v>
      </c>
      <c r="J155" s="1" t="str">
        <f t="shared" si="29"/>
        <v>105101,105401</v>
      </c>
    </row>
    <row r="156" s="1" customFormat="1" ht="20.1" customHeight="1" spans="2:10">
      <c r="B156" s="47" t="s">
        <v>954</v>
      </c>
      <c r="C156" s="47" t="s">
        <v>955</v>
      </c>
      <c r="D156" s="1" t="str">
        <f t="shared" si="28"/>
        <v>未羊·战魂</v>
      </c>
      <c r="E156" s="1" t="s">
        <v>956</v>
      </c>
      <c r="F156" s="35">
        <v>105501</v>
      </c>
      <c r="G156" s="35">
        <v>105201</v>
      </c>
      <c r="H156" s="1" t="s">
        <v>918</v>
      </c>
      <c r="J156" s="1" t="str">
        <f t="shared" si="29"/>
        <v>105501,105201</v>
      </c>
    </row>
    <row r="157" s="1" customFormat="1" ht="20.1" customHeight="1" spans="2:8">
      <c r="B157" s="47" t="s">
        <v>957</v>
      </c>
      <c r="C157" s="47" t="s">
        <v>958</v>
      </c>
      <c r="D157" s="1" t="str">
        <f t="shared" si="28"/>
        <v>申猴·清风</v>
      </c>
      <c r="E157" s="1" t="s">
        <v>924</v>
      </c>
      <c r="F157" s="35">
        <v>105401</v>
      </c>
      <c r="H157" s="1" t="s">
        <v>959</v>
      </c>
    </row>
    <row r="158" s="1" customFormat="1" ht="20.1" customHeight="1" spans="2:10">
      <c r="B158" s="47" t="s">
        <v>960</v>
      </c>
      <c r="C158" s="47" t="s">
        <v>961</v>
      </c>
      <c r="D158" s="1" t="str">
        <f t="shared" si="28"/>
        <v>酉鸡·天刺</v>
      </c>
      <c r="E158" s="1" t="s">
        <v>962</v>
      </c>
      <c r="F158" s="35">
        <v>105101</v>
      </c>
      <c r="G158" s="35">
        <v>105201</v>
      </c>
      <c r="H158" s="1" t="s">
        <v>918</v>
      </c>
      <c r="J158" s="1" t="str">
        <f t="shared" si="29"/>
        <v>105101,105201</v>
      </c>
    </row>
    <row r="159" s="1" customFormat="1" ht="20.1" customHeight="1" spans="2:10">
      <c r="B159" s="47" t="s">
        <v>963</v>
      </c>
      <c r="C159" s="47" t="s">
        <v>964</v>
      </c>
      <c r="D159" s="1" t="str">
        <f t="shared" si="28"/>
        <v>戌狗·惊鸿</v>
      </c>
      <c r="E159" s="1" t="s">
        <v>959</v>
      </c>
      <c r="F159" s="35">
        <v>105501</v>
      </c>
      <c r="G159" s="35">
        <v>105301</v>
      </c>
      <c r="H159" s="1" t="s">
        <v>922</v>
      </c>
      <c r="J159" s="1" t="str">
        <f t="shared" si="29"/>
        <v>105501,105301</v>
      </c>
    </row>
    <row r="160" s="1" customFormat="1" ht="20.1" customHeight="1" spans="2:10">
      <c r="B160" s="47" t="s">
        <v>965</v>
      </c>
      <c r="C160" s="47" t="s">
        <v>966</v>
      </c>
      <c r="D160" s="1" t="str">
        <f t="shared" si="28"/>
        <v>亥猪·寒裂</v>
      </c>
      <c r="E160" s="1" t="s">
        <v>967</v>
      </c>
      <c r="F160" s="35">
        <v>105301</v>
      </c>
      <c r="G160" s="35">
        <v>105401</v>
      </c>
      <c r="H160" s="1" t="s">
        <v>924</v>
      </c>
      <c r="J160" s="1" t="str">
        <f t="shared" si="29"/>
        <v>105301,105401</v>
      </c>
    </row>
    <row r="161" ht="20.1" customHeight="1" spans="2:4">
      <c r="B161" s="1"/>
      <c r="C161" s="1"/>
      <c r="D161" s="1"/>
    </row>
    <row r="162" ht="20.1" customHeight="1" spans="2:4">
      <c r="B162" s="1"/>
      <c r="C162" s="1"/>
      <c r="D162" s="1"/>
    </row>
    <row r="163" ht="20.1" customHeight="1" spans="2:8">
      <c r="B163" s="47" t="s">
        <v>933</v>
      </c>
      <c r="C163" s="47" t="s">
        <v>968</v>
      </c>
      <c r="D163" s="1" t="str">
        <f>B163&amp;"·"&amp;C163</f>
        <v>子鼠·天启</v>
      </c>
      <c r="H163" s="1" t="s">
        <v>969</v>
      </c>
    </row>
    <row r="164" ht="20.1" customHeight="1" spans="2:8">
      <c r="B164" s="47" t="s">
        <v>936</v>
      </c>
      <c r="C164" s="46" t="s">
        <v>970</v>
      </c>
      <c r="D164" s="1" t="str">
        <f t="shared" ref="D164:D174" si="30">B164&amp;"·"&amp;C164</f>
        <v>丑牛·天正</v>
      </c>
      <c r="E164" s="32"/>
      <c r="H164" s="1" t="s">
        <v>971</v>
      </c>
    </row>
    <row r="165" ht="20.1" customHeight="1" spans="2:8">
      <c r="B165" s="47" t="s">
        <v>939</v>
      </c>
      <c r="C165" s="47" t="s">
        <v>972</v>
      </c>
      <c r="D165" s="1" t="str">
        <f t="shared" si="30"/>
        <v>寅虎·天罡</v>
      </c>
      <c r="H165" s="1" t="s">
        <v>973</v>
      </c>
    </row>
    <row r="166" ht="20.1" customHeight="1" spans="2:8">
      <c r="B166" s="47" t="s">
        <v>941</v>
      </c>
      <c r="C166" s="46" t="s">
        <v>974</v>
      </c>
      <c r="D166" s="1" t="str">
        <f t="shared" si="30"/>
        <v>卯兔·白鸿</v>
      </c>
      <c r="H166" s="1" t="s">
        <v>975</v>
      </c>
    </row>
    <row r="167" ht="20.1" customHeight="1" spans="2:8">
      <c r="B167" s="47" t="s">
        <v>943</v>
      </c>
      <c r="C167" s="47" t="s">
        <v>976</v>
      </c>
      <c r="D167" s="1" t="str">
        <f t="shared" si="30"/>
        <v>辰龙·紫金</v>
      </c>
      <c r="H167" s="1" t="s">
        <v>977</v>
      </c>
    </row>
    <row r="168" ht="20.1" customHeight="1" spans="2:8">
      <c r="B168" s="47" t="s">
        <v>947</v>
      </c>
      <c r="C168" s="47" t="s">
        <v>978</v>
      </c>
      <c r="D168" s="1" t="str">
        <f t="shared" si="30"/>
        <v>巳蛇·修罗</v>
      </c>
      <c r="H168" s="1" t="s">
        <v>979</v>
      </c>
    </row>
    <row r="169" ht="20.1" customHeight="1" spans="2:8">
      <c r="B169" s="47" t="s">
        <v>950</v>
      </c>
      <c r="C169" s="47" t="s">
        <v>980</v>
      </c>
      <c r="D169" s="1" t="str">
        <f t="shared" si="30"/>
        <v>午马·金甲</v>
      </c>
      <c r="H169" s="1" t="s">
        <v>981</v>
      </c>
    </row>
    <row r="170" ht="20.1" customHeight="1" spans="2:8">
      <c r="B170" s="47" t="s">
        <v>954</v>
      </c>
      <c r="C170" s="47" t="s">
        <v>982</v>
      </c>
      <c r="D170" s="1" t="str">
        <f t="shared" si="30"/>
        <v>未羊·苍穹</v>
      </c>
      <c r="H170" s="1" t="s">
        <v>983</v>
      </c>
    </row>
    <row r="171" ht="20.1" customHeight="1" spans="2:8">
      <c r="B171" s="47" t="s">
        <v>957</v>
      </c>
      <c r="C171" s="47" t="s">
        <v>984</v>
      </c>
      <c r="D171" s="1" t="str">
        <f t="shared" si="30"/>
        <v>申猴·龙牙</v>
      </c>
      <c r="H171" s="1" t="s">
        <v>985</v>
      </c>
    </row>
    <row r="172" ht="20.1" customHeight="1" spans="2:8">
      <c r="B172" s="47" t="s">
        <v>960</v>
      </c>
      <c r="C172" s="47" t="s">
        <v>986</v>
      </c>
      <c r="D172" s="1" t="str">
        <f t="shared" si="30"/>
        <v>酉鸡·漠灵</v>
      </c>
      <c r="H172" s="1" t="s">
        <v>987</v>
      </c>
    </row>
    <row r="173" ht="20.1" customHeight="1" spans="2:8">
      <c r="B173" s="47" t="s">
        <v>963</v>
      </c>
      <c r="C173" s="47" t="s">
        <v>988</v>
      </c>
      <c r="D173" s="1" t="str">
        <f t="shared" si="30"/>
        <v>戌狗·无尽</v>
      </c>
      <c r="H173" s="1" t="s">
        <v>989</v>
      </c>
    </row>
    <row r="174" ht="20.1" customHeight="1" spans="2:8">
      <c r="B174" s="47" t="s">
        <v>965</v>
      </c>
      <c r="C174" s="47" t="s">
        <v>990</v>
      </c>
      <c r="D174" s="1" t="str">
        <f t="shared" si="30"/>
        <v>亥猪·焚天</v>
      </c>
      <c r="H174" s="1" t="s">
        <v>991</v>
      </c>
    </row>
    <row r="175" ht="20.1" customHeight="1"/>
    <row r="176" ht="20.1" customHeight="1"/>
    <row r="177" ht="20.1" customHeight="1"/>
    <row r="178" ht="20.1" customHeight="1" spans="5:5">
      <c r="E178" s="1"/>
    </row>
    <row r="179" ht="20.1" customHeight="1" spans="4:7">
      <c r="D179" s="1"/>
      <c r="E179" s="3"/>
      <c r="F179" s="1"/>
      <c r="G179" s="1"/>
    </row>
    <row r="180" ht="20.1" customHeight="1" spans="2:7">
      <c r="B180" s="48">
        <v>10010037</v>
      </c>
      <c r="C180" s="49" t="s">
        <v>992</v>
      </c>
      <c r="D180" s="1"/>
      <c r="E180" s="5" t="s">
        <v>485</v>
      </c>
      <c r="F180" s="1"/>
      <c r="G180" s="1"/>
    </row>
    <row r="181" ht="20.1" customHeight="1" spans="4:7">
      <c r="D181" s="12"/>
      <c r="E181" s="5" t="s">
        <v>993</v>
      </c>
      <c r="F181" s="1">
        <v>1</v>
      </c>
      <c r="G181" s="1">
        <v>2</v>
      </c>
    </row>
    <row r="182" ht="20.1" customHeight="1" spans="2:7">
      <c r="B182" s="1" t="s">
        <v>994</v>
      </c>
      <c r="C182" s="12">
        <v>3</v>
      </c>
      <c r="E182" s="5" t="s">
        <v>995</v>
      </c>
      <c r="F182" s="1">
        <v>1.5</v>
      </c>
      <c r="G182" s="1">
        <v>3</v>
      </c>
    </row>
    <row r="183" ht="20.1" customHeight="1" spans="5:7">
      <c r="E183" s="5" t="s">
        <v>996</v>
      </c>
      <c r="F183" s="1">
        <v>2</v>
      </c>
      <c r="G183" s="1">
        <v>4</v>
      </c>
    </row>
    <row r="184" ht="20.1" customHeight="1" spans="5:7">
      <c r="E184" s="5"/>
      <c r="F184" s="1"/>
      <c r="G184" s="1"/>
    </row>
    <row r="185" ht="20.1" customHeight="1" spans="2:5">
      <c r="B185" s="1" t="s">
        <v>997</v>
      </c>
      <c r="C185" s="1"/>
      <c r="E185" s="5"/>
    </row>
    <row r="186" ht="20.1" customHeight="1" spans="2:3">
      <c r="B186" s="1">
        <v>1</v>
      </c>
      <c r="C186" s="1">
        <v>3</v>
      </c>
    </row>
    <row r="187" ht="20.1" customHeight="1" spans="2:3">
      <c r="B187" s="1">
        <v>2</v>
      </c>
      <c r="C187" s="1">
        <v>10</v>
      </c>
    </row>
    <row r="188" ht="20.1" customHeight="1" spans="2:3">
      <c r="B188" s="1">
        <v>3</v>
      </c>
      <c r="C188" s="1">
        <v>25</v>
      </c>
    </row>
    <row r="189" ht="20.1" customHeight="1" spans="1:7">
      <c r="A189" s="3"/>
      <c r="B189" s="3"/>
      <c r="C189" s="1"/>
      <c r="D189" s="3"/>
      <c r="E189" s="3"/>
      <c r="F189" s="3"/>
      <c r="G189" s="1" t="s">
        <v>998</v>
      </c>
    </row>
    <row r="190" ht="20.1" customHeight="1" spans="1:6">
      <c r="A190" s="3"/>
      <c r="B190" s="1" t="s">
        <v>999</v>
      </c>
      <c r="C190" s="1"/>
      <c r="D190" s="3"/>
      <c r="E190" s="1"/>
      <c r="F190" s="3"/>
    </row>
    <row r="191" ht="20.1" customHeight="1" spans="1:6">
      <c r="A191" s="3"/>
      <c r="B191" s="1">
        <v>1</v>
      </c>
      <c r="C191" s="1">
        <v>12</v>
      </c>
      <c r="D191" s="1">
        <f>C191/3</f>
        <v>4</v>
      </c>
      <c r="E191" s="3"/>
      <c r="F191" s="3"/>
    </row>
    <row r="192" ht="20.1" customHeight="1" spans="1:6">
      <c r="A192" s="3"/>
      <c r="B192" s="1">
        <v>2</v>
      </c>
      <c r="C192" s="1">
        <v>36</v>
      </c>
      <c r="D192" s="1">
        <f t="shared" ref="D192:D193" si="31">C192/3</f>
        <v>12</v>
      </c>
      <c r="E192" s="3"/>
      <c r="F192" s="3"/>
    </row>
    <row r="193" ht="20.1" customHeight="1" spans="1:6">
      <c r="A193" s="3"/>
      <c r="B193" s="1">
        <v>3</v>
      </c>
      <c r="C193" s="1">
        <f>C192*3</f>
        <v>108</v>
      </c>
      <c r="D193" s="1">
        <f t="shared" si="31"/>
        <v>36</v>
      </c>
      <c r="E193" s="3"/>
      <c r="F193" s="3"/>
    </row>
    <row r="194" ht="20.1" customHeight="1" spans="1:6">
      <c r="A194" s="3"/>
      <c r="B194" s="3"/>
      <c r="C194" s="1"/>
      <c r="D194" s="3"/>
      <c r="E194" s="3"/>
      <c r="F194" s="3"/>
    </row>
    <row r="195" ht="20.1" customHeight="1"/>
    <row r="196" ht="20.1" customHeight="1" spans="2:2">
      <c r="B196" s="1">
        <v>10</v>
      </c>
    </row>
    <row r="197" ht="20.1" customHeight="1" spans="2:2">
      <c r="B197" s="1">
        <v>30</v>
      </c>
    </row>
    <row r="198" ht="20.1" customHeight="1" spans="2:2">
      <c r="B198" s="1">
        <v>100</v>
      </c>
    </row>
    <row r="199" ht="20.1" customHeight="1"/>
    <row r="200" ht="20.1" customHeight="1" spans="2:4">
      <c r="B200" s="1" t="s">
        <v>1000</v>
      </c>
      <c r="C200" s="1" t="s">
        <v>1001</v>
      </c>
      <c r="D200" s="1"/>
    </row>
    <row r="201" ht="20.1" customHeight="1" spans="2:5">
      <c r="B201" s="1" t="s">
        <v>1002</v>
      </c>
      <c r="C201" s="1">
        <f>4*3*1.5+3*3</f>
        <v>27</v>
      </c>
      <c r="D201" s="1"/>
      <c r="E201">
        <f>3*3*2</f>
        <v>18</v>
      </c>
    </row>
    <row r="202" ht="20.1" customHeight="1" spans="2:4">
      <c r="B202" s="1">
        <v>1</v>
      </c>
      <c r="C202" s="1">
        <v>0.08</v>
      </c>
      <c r="D202" s="1">
        <f>C202*C201</f>
        <v>2.16</v>
      </c>
    </row>
    <row r="203" ht="20.1" customHeight="1" spans="2:4">
      <c r="B203" s="1">
        <v>2</v>
      </c>
      <c r="C203" s="1">
        <v>0.01</v>
      </c>
      <c r="D203" s="1">
        <f>C203*C201</f>
        <v>0.27</v>
      </c>
    </row>
    <row r="204" ht="20.1" customHeight="1" spans="2:4">
      <c r="B204" s="1" t="s">
        <v>1003</v>
      </c>
      <c r="C204" s="1">
        <v>0.3</v>
      </c>
      <c r="D204" s="1">
        <f>C201*C204/10</f>
        <v>0.81</v>
      </c>
    </row>
    <row r="205" ht="20.1" customHeight="1"/>
    <row r="206" ht="20.1" customHeight="1" spans="2:4">
      <c r="B206" s="48">
        <v>10010037</v>
      </c>
      <c r="C206" s="49" t="s">
        <v>992</v>
      </c>
      <c r="D206" s="1">
        <v>0.3</v>
      </c>
    </row>
    <row r="207" ht="20.1" customHeight="1" spans="2:4">
      <c r="B207" s="33">
        <v>16000101</v>
      </c>
      <c r="C207" s="34" t="s">
        <v>915</v>
      </c>
      <c r="D207" s="1">
        <v>0.08</v>
      </c>
    </row>
    <row r="208" ht="20.1" customHeight="1" spans="2:4">
      <c r="B208" s="33">
        <v>16000102</v>
      </c>
      <c r="C208" s="34" t="s">
        <v>917</v>
      </c>
      <c r="D208" s="1">
        <v>0.08</v>
      </c>
    </row>
    <row r="209" ht="20.1" customHeight="1" spans="2:8">
      <c r="B209" s="33">
        <v>16000103</v>
      </c>
      <c r="C209" s="34" t="s">
        <v>919</v>
      </c>
      <c r="D209" s="1">
        <v>0.08</v>
      </c>
      <c r="G209">
        <v>1380</v>
      </c>
      <c r="H209">
        <v>1500</v>
      </c>
    </row>
    <row r="210" ht="20.1" customHeight="1" spans="2:7">
      <c r="B210" s="33">
        <v>16000104</v>
      </c>
      <c r="C210" s="34" t="s">
        <v>921</v>
      </c>
      <c r="D210" s="1">
        <v>0.08</v>
      </c>
      <c r="G210">
        <v>1400</v>
      </c>
    </row>
    <row r="211" ht="20.1" customHeight="1" spans="2:7">
      <c r="B211" s="33">
        <v>16000105</v>
      </c>
      <c r="C211" s="34" t="s">
        <v>923</v>
      </c>
      <c r="D211" s="1">
        <v>0.08</v>
      </c>
      <c r="G211">
        <v>1400</v>
      </c>
    </row>
    <row r="212" ht="20.1" customHeight="1" spans="2:4">
      <c r="B212" s="33">
        <v>16000106</v>
      </c>
      <c r="C212" s="34" t="s">
        <v>925</v>
      </c>
      <c r="D212" s="1">
        <v>0.08</v>
      </c>
    </row>
    <row r="213" ht="20.1" customHeight="1" spans="2:8">
      <c r="B213" s="33">
        <v>16000107</v>
      </c>
      <c r="C213" s="34" t="s">
        <v>926</v>
      </c>
      <c r="D213" s="1">
        <v>0.08</v>
      </c>
      <c r="G213">
        <v>1400</v>
      </c>
      <c r="H213">
        <v>1380</v>
      </c>
    </row>
    <row r="214" ht="20.1" customHeight="1" spans="2:4">
      <c r="B214" s="33">
        <v>16000108</v>
      </c>
      <c r="C214" s="34" t="s">
        <v>927</v>
      </c>
      <c r="D214" s="1">
        <v>0.08</v>
      </c>
    </row>
    <row r="215" ht="20.1" customHeight="1" spans="2:4">
      <c r="B215" s="33">
        <v>16000109</v>
      </c>
      <c r="C215" s="34" t="s">
        <v>928</v>
      </c>
      <c r="D215" s="1">
        <v>0.08</v>
      </c>
    </row>
    <row r="216" ht="20.1" customHeight="1" spans="2:4">
      <c r="B216" s="33">
        <v>16000110</v>
      </c>
      <c r="C216" s="34" t="s">
        <v>929</v>
      </c>
      <c r="D216" s="1">
        <v>0.08</v>
      </c>
    </row>
    <row r="217" ht="20.1" customHeight="1" spans="2:4">
      <c r="B217" s="33">
        <v>16000111</v>
      </c>
      <c r="C217" s="34" t="s">
        <v>930</v>
      </c>
      <c r="D217" s="1">
        <v>0.08</v>
      </c>
    </row>
    <row r="218" ht="20.1" customHeight="1" spans="2:4">
      <c r="B218" s="33">
        <v>16000112</v>
      </c>
      <c r="C218" s="34" t="s">
        <v>931</v>
      </c>
      <c r="D218" s="1">
        <v>0.08</v>
      </c>
    </row>
    <row r="219" ht="20.1" customHeight="1" spans="2:4">
      <c r="B219" s="33">
        <v>16000201</v>
      </c>
      <c r="C219" s="34" t="s">
        <v>1004</v>
      </c>
      <c r="D219" s="1">
        <v>0.015</v>
      </c>
    </row>
    <row r="220" ht="20.1" customHeight="1" spans="2:4">
      <c r="B220" s="33">
        <v>16000202</v>
      </c>
      <c r="C220" s="34" t="s">
        <v>1005</v>
      </c>
      <c r="D220" s="1">
        <v>0.015</v>
      </c>
    </row>
    <row r="221" ht="20.1" customHeight="1" spans="2:4">
      <c r="B221" s="33">
        <v>16000203</v>
      </c>
      <c r="C221" s="34" t="s">
        <v>1006</v>
      </c>
      <c r="D221" s="1">
        <v>0.015</v>
      </c>
    </row>
    <row r="222" ht="20.1" customHeight="1" spans="2:4">
      <c r="B222" s="33">
        <v>16000204</v>
      </c>
      <c r="C222" s="34" t="s">
        <v>1007</v>
      </c>
      <c r="D222" s="1">
        <v>0.015</v>
      </c>
    </row>
    <row r="223" ht="20.1" customHeight="1" spans="2:4">
      <c r="B223" s="33">
        <v>16000205</v>
      </c>
      <c r="C223" s="34" t="s">
        <v>1008</v>
      </c>
      <c r="D223" s="1">
        <v>0.015</v>
      </c>
    </row>
    <row r="224" ht="20.1" customHeight="1" spans="2:4">
      <c r="B224" s="33">
        <v>16000206</v>
      </c>
      <c r="C224" s="34" t="s">
        <v>1009</v>
      </c>
      <c r="D224" s="1">
        <v>0.015</v>
      </c>
    </row>
    <row r="225" ht="20.1" customHeight="1" spans="2:4">
      <c r="B225" s="33">
        <v>16000207</v>
      </c>
      <c r="C225" s="34" t="s">
        <v>1010</v>
      </c>
      <c r="D225" s="1">
        <v>0.015</v>
      </c>
    </row>
    <row r="226" ht="20.1" customHeight="1" spans="2:4">
      <c r="B226" s="33">
        <v>16000208</v>
      </c>
      <c r="C226" s="34" t="s">
        <v>1011</v>
      </c>
      <c r="D226" s="1">
        <v>0.015</v>
      </c>
    </row>
    <row r="227" ht="20.1" customHeight="1" spans="2:4">
      <c r="B227" s="33">
        <v>16000209</v>
      </c>
      <c r="C227" s="34" t="s">
        <v>1012</v>
      </c>
      <c r="D227" s="1">
        <v>0.015</v>
      </c>
    </row>
    <row r="228" ht="20.1" customHeight="1" spans="2:4">
      <c r="B228" s="33">
        <v>16000210</v>
      </c>
      <c r="C228" s="34" t="s">
        <v>1013</v>
      </c>
      <c r="D228" s="1">
        <v>0.015</v>
      </c>
    </row>
    <row r="229" ht="20.1" customHeight="1" spans="2:4">
      <c r="B229" s="33">
        <v>16000211</v>
      </c>
      <c r="C229" s="34" t="s">
        <v>1014</v>
      </c>
      <c r="D229" s="1">
        <v>0.015</v>
      </c>
    </row>
    <row r="230" ht="20.1" customHeight="1" spans="2:4">
      <c r="B230" s="33">
        <v>16000212</v>
      </c>
      <c r="C230" s="34" t="s">
        <v>1015</v>
      </c>
      <c r="D230" s="1">
        <v>0.015</v>
      </c>
    </row>
    <row r="231" ht="20.1" customHeight="1" spans="2:3">
      <c r="B231" s="33">
        <v>16000301</v>
      </c>
      <c r="C231" s="34" t="s">
        <v>1016</v>
      </c>
    </row>
    <row r="232" ht="20.1" customHeight="1" spans="2:3">
      <c r="B232" s="33">
        <v>16000302</v>
      </c>
      <c r="C232" s="34" t="s">
        <v>1017</v>
      </c>
    </row>
    <row r="233" ht="20.1" customHeight="1" spans="2:3">
      <c r="B233" s="33">
        <v>16000303</v>
      </c>
      <c r="C233" s="34" t="s">
        <v>1018</v>
      </c>
    </row>
    <row r="234" ht="20.1" customHeight="1" spans="2:3">
      <c r="B234" s="33">
        <v>16000304</v>
      </c>
      <c r="C234" s="34" t="s">
        <v>1019</v>
      </c>
    </row>
    <row r="235" ht="20.1" customHeight="1" spans="2:3">
      <c r="B235" s="33">
        <v>16000305</v>
      </c>
      <c r="C235" s="34" t="s">
        <v>1020</v>
      </c>
    </row>
    <row r="236" ht="20.1" customHeight="1" spans="2:3">
      <c r="B236" s="33">
        <v>16000306</v>
      </c>
      <c r="C236" s="34" t="s">
        <v>1021</v>
      </c>
    </row>
    <row r="237" ht="20.1" customHeight="1" spans="2:3">
      <c r="B237" s="33">
        <v>16000307</v>
      </c>
      <c r="C237" s="34" t="s">
        <v>1022</v>
      </c>
    </row>
    <row r="238" ht="20.1" customHeight="1" spans="2:3">
      <c r="B238" s="33">
        <v>16000308</v>
      </c>
      <c r="C238" s="34" t="s">
        <v>1023</v>
      </c>
    </row>
    <row r="239" ht="20.1" customHeight="1" spans="2:3">
      <c r="B239" s="33">
        <v>16000309</v>
      </c>
      <c r="C239" s="34" t="s">
        <v>1024</v>
      </c>
    </row>
    <row r="240" ht="20.1" customHeight="1" spans="2:3">
      <c r="B240" s="33">
        <v>16000310</v>
      </c>
      <c r="C240" s="34" t="s">
        <v>1025</v>
      </c>
    </row>
    <row r="241" ht="20.1" customHeight="1" spans="2:3">
      <c r="B241" s="33">
        <v>16000311</v>
      </c>
      <c r="C241" s="34" t="s">
        <v>1026</v>
      </c>
    </row>
    <row r="242" ht="20.1" customHeight="1" spans="2:3">
      <c r="B242" s="33">
        <v>16000312</v>
      </c>
      <c r="C242" s="34" t="s">
        <v>1027</v>
      </c>
    </row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22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3">
        <v>14010004</v>
      </c>
      <c r="C5" s="34" t="s">
        <v>1029</v>
      </c>
      <c r="D5" s="34">
        <v>3</v>
      </c>
      <c r="E5" s="35" t="s">
        <v>28</v>
      </c>
      <c r="F5" s="35">
        <v>100603</v>
      </c>
      <c r="G5" s="35">
        <v>15</v>
      </c>
      <c r="H5" t="str">
        <f>F5&amp;","&amp;G5</f>
        <v>100603,15</v>
      </c>
      <c r="J5" s="1">
        <v>100</v>
      </c>
      <c r="M5" s="1">
        <v>100</v>
      </c>
      <c r="P5" s="35" t="s">
        <v>354</v>
      </c>
      <c r="Q5" s="35">
        <v>100203</v>
      </c>
      <c r="S5" s="1"/>
      <c r="T5" s="1"/>
      <c r="U5" s="1"/>
      <c r="V5" s="1"/>
      <c r="W5" s="1"/>
    </row>
    <row r="6" ht="20.1" customHeight="1" spans="2:24">
      <c r="B6" s="33">
        <v>14010008</v>
      </c>
      <c r="C6" s="34" t="s">
        <v>1030</v>
      </c>
      <c r="D6" s="34">
        <v>3</v>
      </c>
      <c r="E6" s="35" t="s">
        <v>397</v>
      </c>
      <c r="F6" s="35">
        <v>119303</v>
      </c>
      <c r="G6" s="35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5" t="s">
        <v>3</v>
      </c>
      <c r="Q6" s="35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3">
        <v>14010012</v>
      </c>
      <c r="C7" s="34" t="s">
        <v>1031</v>
      </c>
      <c r="D7" s="34">
        <v>3</v>
      </c>
      <c r="E7" s="35" t="s">
        <v>354</v>
      </c>
      <c r="F7" s="35">
        <v>100203</v>
      </c>
      <c r="G7" s="35">
        <v>200</v>
      </c>
      <c r="H7" t="str">
        <f t="shared" si="0"/>
        <v>100203,200</v>
      </c>
      <c r="J7" s="1">
        <v>200</v>
      </c>
      <c r="M7" s="1">
        <v>30</v>
      </c>
      <c r="P7" s="35" t="s">
        <v>28</v>
      </c>
      <c r="Q7" s="35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3">
        <v>14020004</v>
      </c>
      <c r="C8" s="34" t="s">
        <v>1032</v>
      </c>
      <c r="D8" s="34">
        <v>3</v>
      </c>
      <c r="E8" s="35" t="s">
        <v>401</v>
      </c>
      <c r="F8" s="35">
        <v>119403</v>
      </c>
      <c r="G8" s="35">
        <v>12</v>
      </c>
      <c r="H8" t="str">
        <f t="shared" si="0"/>
        <v>119403,12</v>
      </c>
      <c r="J8" s="1">
        <v>250</v>
      </c>
      <c r="M8" s="1">
        <v>1000</v>
      </c>
      <c r="P8" s="35" t="s">
        <v>29</v>
      </c>
      <c r="Q8" s="35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3">
        <v>14020008</v>
      </c>
      <c r="C9" s="34" t="s">
        <v>1033</v>
      </c>
      <c r="D9" s="34">
        <v>3</v>
      </c>
      <c r="E9" s="35" t="s">
        <v>394</v>
      </c>
      <c r="F9" s="35">
        <v>119103</v>
      </c>
      <c r="G9" s="35">
        <v>12</v>
      </c>
      <c r="H9" t="str">
        <f t="shared" si="0"/>
        <v>119103,12</v>
      </c>
      <c r="J9" s="1">
        <v>300</v>
      </c>
      <c r="M9" s="3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3">
        <v>14020012</v>
      </c>
      <c r="C10" s="34" t="s">
        <v>1034</v>
      </c>
      <c r="D10" s="34">
        <v>3</v>
      </c>
      <c r="E10" s="35" t="s">
        <v>1035</v>
      </c>
      <c r="F10" s="35">
        <v>101003</v>
      </c>
      <c r="G10" s="35">
        <v>15</v>
      </c>
      <c r="H10" t="str">
        <f t="shared" si="0"/>
        <v>101003,15</v>
      </c>
      <c r="M10" s="3"/>
      <c r="P10" s="35" t="s">
        <v>394</v>
      </c>
      <c r="Q10" s="35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3">
        <v>14030004</v>
      </c>
      <c r="C11" s="34" t="s">
        <v>1036</v>
      </c>
      <c r="D11" s="34">
        <v>3</v>
      </c>
      <c r="E11" s="35" t="s">
        <v>29</v>
      </c>
      <c r="F11" s="35">
        <v>100803</v>
      </c>
      <c r="G11" s="35">
        <v>15</v>
      </c>
      <c r="H11" t="str">
        <f t="shared" si="0"/>
        <v>100803,15</v>
      </c>
      <c r="P11" s="35" t="s">
        <v>397</v>
      </c>
      <c r="Q11" s="35">
        <v>119303</v>
      </c>
      <c r="S11" s="1">
        <v>5</v>
      </c>
      <c r="T11" s="1"/>
      <c r="U11" s="1"/>
      <c r="V11" s="1"/>
      <c r="W11" s="1"/>
    </row>
    <row r="12" ht="20.1" customHeight="1" spans="2:19">
      <c r="B12" s="33">
        <v>14030008</v>
      </c>
      <c r="C12" s="34" t="s">
        <v>1037</v>
      </c>
      <c r="D12" s="34">
        <v>3</v>
      </c>
      <c r="E12" s="35" t="s">
        <v>405</v>
      </c>
      <c r="F12" s="35">
        <v>119203</v>
      </c>
      <c r="G12" s="35">
        <v>12</v>
      </c>
      <c r="H12" t="str">
        <f t="shared" si="0"/>
        <v>119203,12</v>
      </c>
      <c r="P12" s="35" t="s">
        <v>401</v>
      </c>
      <c r="Q12" s="35">
        <v>119403</v>
      </c>
      <c r="S12" s="12">
        <v>5</v>
      </c>
    </row>
    <row r="13" ht="20.1" customHeight="1" spans="2:19">
      <c r="B13" s="33">
        <v>14030012</v>
      </c>
      <c r="C13" s="34" t="s">
        <v>1038</v>
      </c>
      <c r="D13" s="34">
        <v>3</v>
      </c>
      <c r="E13" s="35" t="s">
        <v>354</v>
      </c>
      <c r="F13" s="35">
        <v>100203</v>
      </c>
      <c r="G13" s="35">
        <v>200</v>
      </c>
      <c r="H13" t="str">
        <f t="shared" si="0"/>
        <v>100203,200</v>
      </c>
      <c r="P13" s="35" t="s">
        <v>405</v>
      </c>
      <c r="Q13" s="35">
        <v>119203</v>
      </c>
      <c r="S13" s="1">
        <v>5</v>
      </c>
    </row>
    <row r="14" ht="20.1" customHeight="1" spans="2:8">
      <c r="B14" s="33">
        <v>14040004</v>
      </c>
      <c r="C14" s="34" t="s">
        <v>1039</v>
      </c>
      <c r="D14" s="34">
        <v>3</v>
      </c>
      <c r="E14" s="35" t="s">
        <v>28</v>
      </c>
      <c r="F14" s="35">
        <v>100603</v>
      </c>
      <c r="G14" s="35">
        <v>15</v>
      </c>
      <c r="H14" t="str">
        <f t="shared" si="0"/>
        <v>100603,15</v>
      </c>
    </row>
    <row r="15" ht="20.1" customHeight="1" spans="2:19">
      <c r="B15" s="33">
        <v>14040008</v>
      </c>
      <c r="C15" s="34" t="s">
        <v>1040</v>
      </c>
      <c r="D15" s="34">
        <v>3</v>
      </c>
      <c r="E15" s="35" t="s">
        <v>405</v>
      </c>
      <c r="F15" s="35">
        <v>119203</v>
      </c>
      <c r="G15" s="35">
        <v>12</v>
      </c>
      <c r="H15" t="str">
        <f t="shared" si="0"/>
        <v>119203,12</v>
      </c>
      <c r="P15" s="37" t="s">
        <v>1035</v>
      </c>
      <c r="Q15">
        <v>101003</v>
      </c>
      <c r="S15" s="1">
        <v>150</v>
      </c>
    </row>
    <row r="16" ht="20.1" customHeight="1" spans="2:16">
      <c r="B16" s="33">
        <v>14040012</v>
      </c>
      <c r="C16" s="34" t="s">
        <v>1041</v>
      </c>
      <c r="D16" s="34">
        <v>3</v>
      </c>
      <c r="E16" s="35" t="s">
        <v>397</v>
      </c>
      <c r="F16" s="35">
        <v>119303</v>
      </c>
      <c r="G16" s="35">
        <v>12</v>
      </c>
      <c r="H16" t="str">
        <f t="shared" si="0"/>
        <v>119303,12</v>
      </c>
      <c r="P16" s="1"/>
    </row>
    <row r="17" ht="20.1" customHeight="1" spans="2:20">
      <c r="B17" s="33">
        <v>14050004</v>
      </c>
      <c r="C17" s="34" t="s">
        <v>1042</v>
      </c>
      <c r="D17" s="34">
        <v>3</v>
      </c>
      <c r="E17" s="35" t="s">
        <v>29</v>
      </c>
      <c r="F17" s="35">
        <v>100803</v>
      </c>
      <c r="G17" s="35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3">
        <v>14050008</v>
      </c>
      <c r="C18" s="34" t="s">
        <v>1043</v>
      </c>
      <c r="D18" s="34">
        <v>3</v>
      </c>
      <c r="E18" s="35" t="s">
        <v>401</v>
      </c>
      <c r="F18" s="35">
        <v>119403</v>
      </c>
      <c r="G18" s="35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3">
        <v>14050012</v>
      </c>
      <c r="C19" s="34" t="s">
        <v>1044</v>
      </c>
      <c r="D19" s="34">
        <v>3</v>
      </c>
      <c r="E19" s="35" t="s">
        <v>354</v>
      </c>
      <c r="F19" s="35">
        <v>100203</v>
      </c>
      <c r="G19" s="35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3">
        <v>14060004</v>
      </c>
      <c r="C20" s="34" t="s">
        <v>1045</v>
      </c>
      <c r="D20" s="34">
        <v>3</v>
      </c>
      <c r="E20" s="35" t="s">
        <v>3</v>
      </c>
      <c r="F20" s="35">
        <v>100403</v>
      </c>
      <c r="G20" s="35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3">
        <v>14070004</v>
      </c>
      <c r="C21" s="34" t="s">
        <v>1046</v>
      </c>
      <c r="D21" s="34">
        <v>3</v>
      </c>
      <c r="E21" s="35" t="s">
        <v>3</v>
      </c>
      <c r="F21" s="35">
        <v>100403</v>
      </c>
      <c r="G21" s="35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3">
        <v>14080003</v>
      </c>
      <c r="C22" s="34" t="s">
        <v>1047</v>
      </c>
      <c r="D22" s="34">
        <v>3</v>
      </c>
      <c r="E22" s="35" t="s">
        <v>397</v>
      </c>
      <c r="F22" s="35">
        <v>119303</v>
      </c>
      <c r="G22" s="35">
        <v>12</v>
      </c>
      <c r="H22" t="str">
        <f t="shared" si="0"/>
        <v>119303,12</v>
      </c>
      <c r="P22" s="1"/>
    </row>
    <row r="23" ht="20.1" customHeight="1" spans="2:16">
      <c r="B23" s="33">
        <v>14090003</v>
      </c>
      <c r="C23" s="34" t="s">
        <v>1048</v>
      </c>
      <c r="D23" s="34">
        <v>3</v>
      </c>
      <c r="E23" s="35" t="s">
        <v>354</v>
      </c>
      <c r="F23" s="35">
        <v>100203</v>
      </c>
      <c r="G23" s="35">
        <v>200</v>
      </c>
      <c r="H23" t="str">
        <f t="shared" si="0"/>
        <v>100203,200</v>
      </c>
      <c r="P23" s="1"/>
    </row>
    <row r="24" ht="20.1" customHeight="1" spans="2:16">
      <c r="B24" s="33">
        <v>14100004</v>
      </c>
      <c r="C24" s="34" t="s">
        <v>1049</v>
      </c>
      <c r="D24" s="34">
        <v>3</v>
      </c>
      <c r="E24" s="35" t="s">
        <v>1035</v>
      </c>
      <c r="F24" s="35">
        <v>101003</v>
      </c>
      <c r="G24" s="35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3">
        <v>14100008</v>
      </c>
      <c r="C25" s="34" t="s">
        <v>1050</v>
      </c>
      <c r="D25" s="34">
        <v>3</v>
      </c>
      <c r="E25" s="35" t="s">
        <v>1035</v>
      </c>
      <c r="F25" s="35">
        <v>101003</v>
      </c>
      <c r="G25" s="35">
        <v>15</v>
      </c>
      <c r="H25" t="str">
        <f t="shared" si="0"/>
        <v>101003,15</v>
      </c>
      <c r="J25" s="1" t="s">
        <v>3</v>
      </c>
      <c r="K25" s="35">
        <v>100403</v>
      </c>
      <c r="L25" s="1">
        <v>20</v>
      </c>
      <c r="P25" s="1"/>
    </row>
    <row r="26" ht="20.1" customHeight="1" spans="2:16">
      <c r="B26" s="33">
        <v>14100104</v>
      </c>
      <c r="C26" s="34" t="s">
        <v>1051</v>
      </c>
      <c r="D26" s="34">
        <v>3</v>
      </c>
      <c r="E26" s="35" t="s">
        <v>3</v>
      </c>
      <c r="F26" s="35">
        <v>100403</v>
      </c>
      <c r="G26" s="35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3">
        <v>14100108</v>
      </c>
      <c r="C27" s="34" t="s">
        <v>1052</v>
      </c>
      <c r="D27" s="34">
        <v>3</v>
      </c>
      <c r="E27" s="35" t="s">
        <v>3</v>
      </c>
      <c r="F27" s="35">
        <v>100403</v>
      </c>
      <c r="G27" s="35">
        <v>15</v>
      </c>
      <c r="H27" t="str">
        <f t="shared" si="0"/>
        <v>100403,15</v>
      </c>
      <c r="P27" s="1"/>
    </row>
    <row r="28" ht="20.1" customHeight="1" spans="2:16">
      <c r="B28" s="33">
        <v>14110004</v>
      </c>
      <c r="C28" s="34" t="s">
        <v>1053</v>
      </c>
      <c r="D28" s="34">
        <v>3</v>
      </c>
      <c r="E28" s="35" t="s">
        <v>394</v>
      </c>
      <c r="F28" s="35">
        <v>119103</v>
      </c>
      <c r="G28" s="35">
        <v>12</v>
      </c>
      <c r="H28" t="str">
        <f t="shared" si="0"/>
        <v>119103,12</v>
      </c>
      <c r="P28" s="1"/>
    </row>
    <row r="29" ht="20.1" customHeight="1" spans="2:8">
      <c r="B29" s="33">
        <v>14110008</v>
      </c>
      <c r="C29" s="34" t="s">
        <v>1054</v>
      </c>
      <c r="D29" s="34">
        <v>3</v>
      </c>
      <c r="E29" s="35" t="s">
        <v>401</v>
      </c>
      <c r="F29" s="35">
        <v>119403</v>
      </c>
      <c r="G29" s="35">
        <v>12</v>
      </c>
      <c r="H29" t="str">
        <f t="shared" si="0"/>
        <v>119403,12</v>
      </c>
    </row>
    <row r="30" ht="20.1" customHeight="1" spans="2:8">
      <c r="B30" s="33">
        <v>14110012</v>
      </c>
      <c r="C30" s="34" t="s">
        <v>1055</v>
      </c>
      <c r="D30" s="34">
        <v>3</v>
      </c>
      <c r="E30" s="35" t="s">
        <v>354</v>
      </c>
      <c r="F30" s="35">
        <v>100203</v>
      </c>
      <c r="G30" s="35">
        <v>200</v>
      </c>
      <c r="H30" t="str">
        <f t="shared" si="0"/>
        <v>100203,200</v>
      </c>
    </row>
    <row r="31" ht="20.1" customHeight="1" spans="2:8">
      <c r="B31" s="36">
        <v>10021010</v>
      </c>
      <c r="C31" s="33" t="s">
        <v>1056</v>
      </c>
      <c r="D31" s="33">
        <v>300</v>
      </c>
      <c r="E31" s="35" t="s">
        <v>405</v>
      </c>
      <c r="F31" s="35">
        <v>119203</v>
      </c>
      <c r="G31" s="35">
        <v>12</v>
      </c>
      <c r="H31" t="str">
        <f t="shared" si="0"/>
        <v>119203,12</v>
      </c>
    </row>
    <row r="32" ht="20.1" customHeight="1" spans="2:8">
      <c r="B32" s="36">
        <v>10021010</v>
      </c>
      <c r="C32" s="33" t="s">
        <v>1056</v>
      </c>
      <c r="D32" s="33">
        <v>500</v>
      </c>
      <c r="E32" s="35" t="s">
        <v>354</v>
      </c>
      <c r="F32" s="35">
        <v>100203</v>
      </c>
      <c r="G32" s="35">
        <v>200</v>
      </c>
      <c r="H32" t="str">
        <f t="shared" si="0"/>
        <v>100203,200</v>
      </c>
    </row>
    <row r="33" ht="20.1" customHeight="1" spans="2:8">
      <c r="B33" s="36">
        <v>10021010</v>
      </c>
      <c r="C33" s="33" t="s">
        <v>1056</v>
      </c>
      <c r="D33" s="33">
        <v>1000</v>
      </c>
      <c r="E33" s="35" t="s">
        <v>1035</v>
      </c>
      <c r="F33" s="35">
        <v>101003</v>
      </c>
      <c r="G33" s="35">
        <v>15</v>
      </c>
      <c r="H33" t="str">
        <f t="shared" si="0"/>
        <v>101003,15</v>
      </c>
    </row>
    <row r="34" ht="20.1" customHeight="1" spans="2:12">
      <c r="B34" s="36">
        <v>10021008</v>
      </c>
      <c r="C34" s="33" t="s">
        <v>1057</v>
      </c>
      <c r="D34" s="33">
        <v>5</v>
      </c>
      <c r="E34" s="35" t="s">
        <v>354</v>
      </c>
      <c r="F34" s="35">
        <v>100203</v>
      </c>
      <c r="G34" s="35">
        <v>200</v>
      </c>
      <c r="H34" t="str">
        <f t="shared" si="0"/>
        <v>100203,200</v>
      </c>
      <c r="J34" s="1"/>
      <c r="K34" s="35"/>
      <c r="L34" s="1"/>
    </row>
    <row r="35" ht="20.1" customHeight="1" spans="2:8">
      <c r="B35" s="36">
        <v>10021008</v>
      </c>
      <c r="C35" s="33" t="s">
        <v>1057</v>
      </c>
      <c r="D35" s="33">
        <v>10</v>
      </c>
      <c r="E35" s="35" t="s">
        <v>3</v>
      </c>
      <c r="F35" s="35">
        <v>100403</v>
      </c>
      <c r="G35" s="35">
        <v>15</v>
      </c>
      <c r="H35" t="str">
        <f t="shared" si="0"/>
        <v>100403,15</v>
      </c>
    </row>
    <row r="36" ht="20.1" customHeight="1" spans="2:8">
      <c r="B36" s="36">
        <v>10021008</v>
      </c>
      <c r="C36" s="33" t="s">
        <v>1057</v>
      </c>
      <c r="D36" s="33">
        <v>20</v>
      </c>
      <c r="E36" s="35" t="s">
        <v>365</v>
      </c>
      <c r="F36" s="35">
        <v>110101</v>
      </c>
      <c r="G36" s="35">
        <v>20</v>
      </c>
      <c r="H36" t="str">
        <f t="shared" si="0"/>
        <v>110101,20</v>
      </c>
    </row>
    <row r="37" ht="20.1" customHeight="1" spans="2:8">
      <c r="B37" s="36">
        <v>10021009</v>
      </c>
      <c r="C37" s="33" t="s">
        <v>1058</v>
      </c>
      <c r="D37" s="33">
        <v>3</v>
      </c>
      <c r="E37" s="35" t="s">
        <v>354</v>
      </c>
      <c r="F37" s="35">
        <v>100203</v>
      </c>
      <c r="G37" s="35">
        <v>200</v>
      </c>
      <c r="H37" t="str">
        <f t="shared" si="0"/>
        <v>100203,200</v>
      </c>
    </row>
    <row r="38" ht="20.1" customHeight="1" spans="2:8">
      <c r="B38" s="36">
        <v>10021009</v>
      </c>
      <c r="C38" s="33" t="s">
        <v>1058</v>
      </c>
      <c r="D38" s="33">
        <v>5</v>
      </c>
      <c r="E38" s="35" t="s">
        <v>394</v>
      </c>
      <c r="F38" s="35">
        <v>119103</v>
      </c>
      <c r="G38" s="35">
        <v>12</v>
      </c>
      <c r="H38" t="str">
        <f t="shared" si="0"/>
        <v>119103,12</v>
      </c>
    </row>
    <row r="39" ht="20.1" customHeight="1" spans="2:8">
      <c r="B39" s="36">
        <v>10021009</v>
      </c>
      <c r="C39" s="33" t="s">
        <v>1058</v>
      </c>
      <c r="D39" s="33">
        <v>10</v>
      </c>
      <c r="E39" s="35" t="s">
        <v>365</v>
      </c>
      <c r="F39" s="35">
        <v>110101</v>
      </c>
      <c r="G39" s="35">
        <v>20</v>
      </c>
      <c r="H39" t="str">
        <f t="shared" si="0"/>
        <v>110101,20</v>
      </c>
    </row>
    <row r="40" ht="20.1" customHeight="1"/>
    <row r="41" ht="20.1" customHeight="1" spans="2:2">
      <c r="B41" s="32" t="s">
        <v>1059</v>
      </c>
    </row>
    <row r="42" ht="20.1" customHeight="1"/>
    <row r="43" ht="20.1" customHeight="1" spans="2:8">
      <c r="B43" s="33">
        <v>15201002</v>
      </c>
      <c r="C43" s="34" t="s">
        <v>1060</v>
      </c>
      <c r="D43" s="34">
        <v>3</v>
      </c>
      <c r="E43" s="35" t="s">
        <v>28</v>
      </c>
      <c r="F43" s="35">
        <v>100603</v>
      </c>
      <c r="G43" s="1">
        <v>22</v>
      </c>
      <c r="H43" t="str">
        <f>F43&amp;","&amp;G43</f>
        <v>100603,22</v>
      </c>
    </row>
    <row r="44" ht="20.1" customHeight="1" spans="2:8">
      <c r="B44" s="33">
        <v>15201004</v>
      </c>
      <c r="C44" s="34" t="s">
        <v>1061</v>
      </c>
      <c r="D44" s="34">
        <v>3</v>
      </c>
      <c r="E44" s="35" t="s">
        <v>397</v>
      </c>
      <c r="F44" s="35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3">
        <v>15201006</v>
      </c>
      <c r="C45" s="34" t="s">
        <v>1062</v>
      </c>
      <c r="D45" s="34">
        <v>3</v>
      </c>
      <c r="E45" s="35" t="s">
        <v>354</v>
      </c>
      <c r="F45" s="35">
        <v>100203</v>
      </c>
      <c r="G45" s="1">
        <v>300</v>
      </c>
      <c r="H45" t="str">
        <f t="shared" si="2"/>
        <v>100203,300</v>
      </c>
    </row>
    <row r="46" ht="20.1" customHeight="1" spans="2:8">
      <c r="B46" s="33">
        <v>15202002</v>
      </c>
      <c r="C46" s="34" t="s">
        <v>1063</v>
      </c>
      <c r="D46" s="34">
        <v>3</v>
      </c>
      <c r="E46" s="35" t="s">
        <v>401</v>
      </c>
      <c r="F46" s="35">
        <v>119403</v>
      </c>
      <c r="G46" s="1">
        <v>16</v>
      </c>
      <c r="H46" t="str">
        <f t="shared" si="2"/>
        <v>119403,16</v>
      </c>
    </row>
    <row r="47" ht="20.1" customHeight="1" spans="2:8">
      <c r="B47" s="33">
        <v>15202004</v>
      </c>
      <c r="C47" s="34" t="s">
        <v>1064</v>
      </c>
      <c r="D47" s="34">
        <v>3</v>
      </c>
      <c r="E47" s="35" t="s">
        <v>394</v>
      </c>
      <c r="F47" s="35">
        <v>119103</v>
      </c>
      <c r="G47" s="1">
        <v>16</v>
      </c>
      <c r="H47" t="str">
        <f t="shared" si="2"/>
        <v>119103,16</v>
      </c>
    </row>
    <row r="48" ht="20.1" customHeight="1" spans="2:8">
      <c r="B48" s="33">
        <v>15202006</v>
      </c>
      <c r="C48" s="34" t="s">
        <v>1065</v>
      </c>
      <c r="D48" s="34">
        <v>3</v>
      </c>
      <c r="E48" s="35" t="s">
        <v>1035</v>
      </c>
      <c r="F48" s="35">
        <v>101003</v>
      </c>
      <c r="G48" s="1">
        <v>22</v>
      </c>
      <c r="H48" t="str">
        <f t="shared" si="2"/>
        <v>101003,22</v>
      </c>
    </row>
    <row r="49" ht="20.1" customHeight="1" spans="2:8">
      <c r="B49" s="33">
        <v>15203002</v>
      </c>
      <c r="C49" s="34" t="s">
        <v>1066</v>
      </c>
      <c r="D49" s="34">
        <v>3</v>
      </c>
      <c r="E49" s="35" t="s">
        <v>29</v>
      </c>
      <c r="F49" s="35">
        <v>100803</v>
      </c>
      <c r="G49" s="1">
        <v>22</v>
      </c>
      <c r="H49" t="str">
        <f t="shared" si="2"/>
        <v>100803,22</v>
      </c>
    </row>
    <row r="50" ht="20.1" customHeight="1" spans="2:8">
      <c r="B50" s="33">
        <v>15203004</v>
      </c>
      <c r="C50" s="34" t="s">
        <v>1067</v>
      </c>
      <c r="D50" s="34">
        <v>3</v>
      </c>
      <c r="E50" s="35" t="s">
        <v>405</v>
      </c>
      <c r="F50" s="35">
        <v>119203</v>
      </c>
      <c r="G50" s="1">
        <v>16</v>
      </c>
      <c r="H50" t="str">
        <f t="shared" si="2"/>
        <v>119203,16</v>
      </c>
    </row>
    <row r="51" ht="20.1" customHeight="1" spans="2:8">
      <c r="B51" s="33">
        <v>15203006</v>
      </c>
      <c r="C51" s="34" t="s">
        <v>1068</v>
      </c>
      <c r="D51" s="34">
        <v>3</v>
      </c>
      <c r="E51" s="35" t="s">
        <v>354</v>
      </c>
      <c r="F51" s="35">
        <v>100203</v>
      </c>
      <c r="G51" s="1">
        <v>300</v>
      </c>
      <c r="H51" t="str">
        <f t="shared" si="2"/>
        <v>100203,300</v>
      </c>
    </row>
    <row r="52" ht="20.1" customHeight="1" spans="2:8">
      <c r="B52" s="33">
        <v>15204002</v>
      </c>
      <c r="C52" s="34" t="s">
        <v>1069</v>
      </c>
      <c r="D52" s="34">
        <v>3</v>
      </c>
      <c r="E52" s="35" t="s">
        <v>28</v>
      </c>
      <c r="F52" s="35">
        <v>100603</v>
      </c>
      <c r="G52" s="1">
        <v>22</v>
      </c>
      <c r="H52" t="str">
        <f t="shared" si="2"/>
        <v>100603,22</v>
      </c>
    </row>
    <row r="53" ht="20.1" customHeight="1" spans="2:8">
      <c r="B53" s="33">
        <v>15204004</v>
      </c>
      <c r="C53" s="34" t="s">
        <v>1070</v>
      </c>
      <c r="D53" s="34">
        <v>3</v>
      </c>
      <c r="E53" s="35" t="s">
        <v>405</v>
      </c>
      <c r="F53" s="35">
        <v>119203</v>
      </c>
      <c r="G53" s="1">
        <v>16</v>
      </c>
      <c r="H53" t="str">
        <f t="shared" si="2"/>
        <v>119203,16</v>
      </c>
    </row>
    <row r="54" ht="20.1" customHeight="1" spans="2:8">
      <c r="B54" s="33">
        <v>15204006</v>
      </c>
      <c r="C54" s="34" t="s">
        <v>1071</v>
      </c>
      <c r="D54" s="34">
        <v>3</v>
      </c>
      <c r="E54" s="35" t="s">
        <v>397</v>
      </c>
      <c r="F54" s="35">
        <v>119303</v>
      </c>
      <c r="G54" s="1">
        <v>16</v>
      </c>
      <c r="H54" t="str">
        <f t="shared" si="2"/>
        <v>119303,16</v>
      </c>
    </row>
    <row r="55" ht="20.1" customHeight="1" spans="2:8">
      <c r="B55" s="33">
        <v>15205002</v>
      </c>
      <c r="C55" s="34" t="s">
        <v>1072</v>
      </c>
      <c r="D55" s="34">
        <v>3</v>
      </c>
      <c r="E55" s="35" t="s">
        <v>29</v>
      </c>
      <c r="F55" s="35">
        <v>100803</v>
      </c>
      <c r="G55" s="1">
        <v>22</v>
      </c>
      <c r="H55" t="str">
        <f t="shared" si="2"/>
        <v>100803,22</v>
      </c>
    </row>
    <row r="56" ht="20.1" customHeight="1" spans="2:8">
      <c r="B56" s="33">
        <v>15205004</v>
      </c>
      <c r="C56" s="34" t="s">
        <v>1073</v>
      </c>
      <c r="D56" s="34">
        <v>3</v>
      </c>
      <c r="E56" s="35" t="s">
        <v>401</v>
      </c>
      <c r="F56" s="35">
        <v>119403</v>
      </c>
      <c r="G56" s="1">
        <v>16</v>
      </c>
      <c r="H56" t="str">
        <f t="shared" si="2"/>
        <v>119403,16</v>
      </c>
    </row>
    <row r="57" ht="20.1" customHeight="1" spans="2:8">
      <c r="B57" s="33">
        <v>15205006</v>
      </c>
      <c r="C57" s="34" t="s">
        <v>1074</v>
      </c>
      <c r="D57" s="34">
        <v>3</v>
      </c>
      <c r="E57" s="35" t="s">
        <v>354</v>
      </c>
      <c r="F57" s="35">
        <v>100203</v>
      </c>
      <c r="G57" s="1">
        <v>300</v>
      </c>
      <c r="H57" t="str">
        <f t="shared" si="2"/>
        <v>100203,300</v>
      </c>
    </row>
    <row r="58" ht="20.1" customHeight="1" spans="2:8">
      <c r="B58" s="33">
        <v>15206002</v>
      </c>
      <c r="C58" s="34" t="s">
        <v>1075</v>
      </c>
      <c r="D58" s="34">
        <v>3</v>
      </c>
      <c r="E58" s="35" t="s">
        <v>3</v>
      </c>
      <c r="F58" s="35">
        <v>100403</v>
      </c>
      <c r="G58" s="1">
        <v>22</v>
      </c>
      <c r="H58" t="str">
        <f t="shared" si="2"/>
        <v>100403,22</v>
      </c>
    </row>
    <row r="59" ht="20.1" customHeight="1" spans="2:8">
      <c r="B59" s="33">
        <v>15207002</v>
      </c>
      <c r="C59" s="34" t="s">
        <v>1076</v>
      </c>
      <c r="D59" s="34">
        <v>3</v>
      </c>
      <c r="E59" s="35" t="s">
        <v>3</v>
      </c>
      <c r="F59" s="35">
        <v>100403</v>
      </c>
      <c r="G59" s="1">
        <v>22</v>
      </c>
      <c r="H59" t="str">
        <f t="shared" si="2"/>
        <v>100403,22</v>
      </c>
    </row>
    <row r="60" ht="20.1" customHeight="1" spans="2:8">
      <c r="B60" s="33">
        <v>15208002</v>
      </c>
      <c r="C60" s="34" t="s">
        <v>1077</v>
      </c>
      <c r="D60" s="34">
        <v>3</v>
      </c>
      <c r="E60" s="35" t="s">
        <v>397</v>
      </c>
      <c r="F60" s="35">
        <v>119303</v>
      </c>
      <c r="G60" s="1">
        <v>16</v>
      </c>
      <c r="H60" t="str">
        <f t="shared" si="2"/>
        <v>119303,16</v>
      </c>
    </row>
    <row r="61" ht="20.1" customHeight="1" spans="2:8">
      <c r="B61" s="33">
        <v>15209002</v>
      </c>
      <c r="C61" s="34" t="s">
        <v>1078</v>
      </c>
      <c r="D61" s="34">
        <v>3</v>
      </c>
      <c r="E61" s="35" t="s">
        <v>354</v>
      </c>
      <c r="F61" s="35">
        <v>100203</v>
      </c>
      <c r="G61" s="1">
        <v>300</v>
      </c>
      <c r="H61" t="str">
        <f t="shared" si="2"/>
        <v>100203,300</v>
      </c>
    </row>
    <row r="62" ht="20.1" customHeight="1" spans="2:8">
      <c r="B62" s="33">
        <v>15210002</v>
      </c>
      <c r="C62" s="34" t="s">
        <v>1079</v>
      </c>
      <c r="D62" s="34">
        <v>3</v>
      </c>
      <c r="E62" s="35" t="s">
        <v>1035</v>
      </c>
      <c r="F62" s="35">
        <v>101003</v>
      </c>
      <c r="G62" s="1">
        <v>22</v>
      </c>
      <c r="H62" t="str">
        <f t="shared" si="2"/>
        <v>101003,22</v>
      </c>
    </row>
    <row r="63" ht="20.1" customHeight="1" spans="2:8">
      <c r="B63" s="33">
        <v>15210004</v>
      </c>
      <c r="C63" s="34" t="s">
        <v>1080</v>
      </c>
      <c r="D63" s="34">
        <v>3</v>
      </c>
      <c r="E63" s="35" t="s">
        <v>1035</v>
      </c>
      <c r="F63" s="35">
        <v>101003</v>
      </c>
      <c r="G63" s="1">
        <v>22</v>
      </c>
      <c r="H63" t="str">
        <f t="shared" si="2"/>
        <v>101003,22</v>
      </c>
    </row>
    <row r="64" ht="20.1" customHeight="1" spans="2:8">
      <c r="B64" s="33">
        <v>15210102</v>
      </c>
      <c r="C64" s="34" t="s">
        <v>1081</v>
      </c>
      <c r="D64" s="34">
        <v>3</v>
      </c>
      <c r="E64" s="35" t="s">
        <v>3</v>
      </c>
      <c r="F64" s="35">
        <v>100403</v>
      </c>
      <c r="G64" s="1">
        <v>22</v>
      </c>
      <c r="H64" t="str">
        <f t="shared" si="2"/>
        <v>100403,22</v>
      </c>
    </row>
    <row r="65" ht="20.1" customHeight="1" spans="2:8">
      <c r="B65" s="33">
        <v>15210104</v>
      </c>
      <c r="C65" s="34" t="s">
        <v>1082</v>
      </c>
      <c r="D65" s="34">
        <v>3</v>
      </c>
      <c r="E65" s="35" t="s">
        <v>3</v>
      </c>
      <c r="F65" s="35">
        <v>100403</v>
      </c>
      <c r="G65" s="1">
        <v>22</v>
      </c>
      <c r="H65" t="str">
        <f t="shared" si="2"/>
        <v>100403,22</v>
      </c>
    </row>
    <row r="66" ht="20.1" customHeight="1" spans="2:8">
      <c r="B66" s="33">
        <v>15211002</v>
      </c>
      <c r="C66" s="34" t="s">
        <v>1083</v>
      </c>
      <c r="D66" s="34">
        <v>3</v>
      </c>
      <c r="E66" s="35" t="s">
        <v>394</v>
      </c>
      <c r="F66" s="35">
        <v>119103</v>
      </c>
      <c r="G66" s="1">
        <v>16</v>
      </c>
      <c r="H66" t="str">
        <f t="shared" si="2"/>
        <v>119103,16</v>
      </c>
    </row>
    <row r="67" ht="20.1" customHeight="1" spans="2:8">
      <c r="B67" s="33">
        <v>15211004</v>
      </c>
      <c r="C67" s="34" t="s">
        <v>1084</v>
      </c>
      <c r="D67" s="34">
        <v>3</v>
      </c>
      <c r="E67" s="35" t="s">
        <v>401</v>
      </c>
      <c r="F67" s="35">
        <v>119403</v>
      </c>
      <c r="G67" s="1">
        <v>16</v>
      </c>
      <c r="H67" t="str">
        <f t="shared" si="2"/>
        <v>119403,16</v>
      </c>
    </row>
    <row r="68" ht="20.1" customHeight="1" spans="2:8">
      <c r="B68" s="33">
        <v>15211006</v>
      </c>
      <c r="C68" s="34" t="s">
        <v>1085</v>
      </c>
      <c r="D68" s="34">
        <v>3</v>
      </c>
      <c r="E68" s="35" t="s">
        <v>354</v>
      </c>
      <c r="F68" s="35">
        <v>100203</v>
      </c>
      <c r="G68" s="1">
        <v>300</v>
      </c>
      <c r="H68" t="str">
        <f t="shared" si="2"/>
        <v>100203,300</v>
      </c>
    </row>
    <row r="69" ht="20.1" customHeight="1" spans="2:8">
      <c r="B69" s="36">
        <v>10022010</v>
      </c>
      <c r="C69" s="38" t="s">
        <v>1086</v>
      </c>
      <c r="D69" s="33">
        <v>300</v>
      </c>
      <c r="E69" s="35" t="s">
        <v>405</v>
      </c>
      <c r="F69" s="35">
        <v>119203</v>
      </c>
      <c r="G69" s="1">
        <v>16</v>
      </c>
      <c r="H69" t="str">
        <f t="shared" si="2"/>
        <v>119203,16</v>
      </c>
    </row>
    <row r="70" ht="20.1" customHeight="1" spans="2:8">
      <c r="B70" s="36">
        <v>10021010</v>
      </c>
      <c r="C70" s="33" t="s">
        <v>1056</v>
      </c>
      <c r="D70" s="33">
        <v>500</v>
      </c>
      <c r="E70" s="35" t="s">
        <v>354</v>
      </c>
      <c r="F70" s="35">
        <v>100203</v>
      </c>
      <c r="G70" s="1">
        <v>300</v>
      </c>
      <c r="H70" t="str">
        <f t="shared" si="2"/>
        <v>100203,300</v>
      </c>
    </row>
    <row r="71" ht="20.1" customHeight="1" spans="2:8">
      <c r="B71" s="36">
        <v>10021010</v>
      </c>
      <c r="C71" s="33" t="s">
        <v>1056</v>
      </c>
      <c r="D71" s="33">
        <v>1000</v>
      </c>
      <c r="E71" s="35" t="s">
        <v>1035</v>
      </c>
      <c r="F71" s="35">
        <v>101003</v>
      </c>
      <c r="G71" s="1">
        <v>22</v>
      </c>
      <c r="H71" t="str">
        <f t="shared" si="2"/>
        <v>101003,22</v>
      </c>
    </row>
    <row r="72" ht="20.1" customHeight="1" spans="2:12">
      <c r="B72" s="36">
        <v>10022008</v>
      </c>
      <c r="C72" s="33" t="s">
        <v>1087</v>
      </c>
      <c r="D72" s="33">
        <v>5</v>
      </c>
      <c r="E72" s="35" t="s">
        <v>354</v>
      </c>
      <c r="F72" s="35">
        <v>100203</v>
      </c>
      <c r="G72" s="1">
        <v>300</v>
      </c>
      <c r="H72" t="str">
        <f t="shared" si="2"/>
        <v>100203,300</v>
      </c>
      <c r="J72" s="1"/>
      <c r="K72" s="35"/>
      <c r="L72" s="1"/>
    </row>
    <row r="73" ht="20.1" customHeight="1" spans="2:8">
      <c r="B73" s="36">
        <v>10022008</v>
      </c>
      <c r="C73" s="33" t="s">
        <v>1087</v>
      </c>
      <c r="D73" s="33">
        <v>10</v>
      </c>
      <c r="E73" s="35" t="s">
        <v>3</v>
      </c>
      <c r="F73" s="35">
        <v>100403</v>
      </c>
      <c r="G73" s="1">
        <v>22</v>
      </c>
      <c r="H73" t="str">
        <f t="shared" si="2"/>
        <v>100403,22</v>
      </c>
    </row>
    <row r="74" ht="20.1" customHeight="1" spans="2:8">
      <c r="B74" s="36">
        <v>10022008</v>
      </c>
      <c r="C74" s="33" t="s">
        <v>1087</v>
      </c>
      <c r="D74" s="33">
        <v>20</v>
      </c>
      <c r="E74" s="35" t="s">
        <v>365</v>
      </c>
      <c r="F74" s="35">
        <v>110101</v>
      </c>
      <c r="G74" s="1">
        <v>30</v>
      </c>
      <c r="H74" t="str">
        <f t="shared" si="2"/>
        <v>110101,30</v>
      </c>
    </row>
    <row r="75" ht="20.1" customHeight="1" spans="2:8">
      <c r="B75" s="36">
        <v>10022009</v>
      </c>
      <c r="C75" s="33" t="s">
        <v>1088</v>
      </c>
      <c r="D75" s="33">
        <v>3</v>
      </c>
      <c r="E75" s="35" t="s">
        <v>354</v>
      </c>
      <c r="F75" s="35">
        <v>100203</v>
      </c>
      <c r="G75" s="1">
        <v>300</v>
      </c>
      <c r="H75" t="str">
        <f t="shared" si="2"/>
        <v>100203,300</v>
      </c>
    </row>
    <row r="76" ht="20.1" customHeight="1" spans="2:8">
      <c r="B76" s="36">
        <v>10022009</v>
      </c>
      <c r="C76" s="33" t="s">
        <v>1088</v>
      </c>
      <c r="D76" s="33">
        <v>5</v>
      </c>
      <c r="E76" s="35" t="s">
        <v>394</v>
      </c>
      <c r="F76" s="35">
        <v>119103</v>
      </c>
      <c r="G76" s="1">
        <v>16</v>
      </c>
      <c r="H76" t="str">
        <f t="shared" si="2"/>
        <v>119103,16</v>
      </c>
    </row>
    <row r="77" ht="20.1" customHeight="1" spans="2:8">
      <c r="B77" s="36">
        <v>10022009</v>
      </c>
      <c r="C77" s="33" t="s">
        <v>1088</v>
      </c>
      <c r="D77" s="33">
        <v>10</v>
      </c>
      <c r="E77" s="35" t="s">
        <v>365</v>
      </c>
      <c r="F77" s="35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s="32" t="s">
        <v>1089</v>
      </c>
    </row>
    <row r="81" ht="20.1" customHeight="1"/>
    <row r="82" ht="20.1" customHeight="1" spans="2:8">
      <c r="B82" s="33">
        <v>15301002</v>
      </c>
      <c r="C82" s="34" t="s">
        <v>1090</v>
      </c>
      <c r="D82" s="34">
        <v>3</v>
      </c>
      <c r="E82" s="35" t="s">
        <v>28</v>
      </c>
      <c r="F82" s="35">
        <v>100603</v>
      </c>
      <c r="G82" s="1">
        <v>30</v>
      </c>
      <c r="H82" t="str">
        <f>F82&amp;","&amp;G82</f>
        <v>100603,30</v>
      </c>
    </row>
    <row r="83" ht="20.1" customHeight="1" spans="2:8">
      <c r="B83" s="33">
        <v>15301004</v>
      </c>
      <c r="C83" s="34" t="s">
        <v>1091</v>
      </c>
      <c r="D83" s="34">
        <v>3</v>
      </c>
      <c r="E83" s="35" t="s">
        <v>397</v>
      </c>
      <c r="F83" s="35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3">
        <v>15301006</v>
      </c>
      <c r="C84" s="34" t="s">
        <v>1092</v>
      </c>
      <c r="D84" s="34">
        <v>3</v>
      </c>
      <c r="E84" s="35" t="s">
        <v>354</v>
      </c>
      <c r="F84" s="35">
        <v>100203</v>
      </c>
      <c r="G84" s="1">
        <v>400</v>
      </c>
      <c r="H84" t="str">
        <f t="shared" si="3"/>
        <v>100203,400</v>
      </c>
    </row>
    <row r="85" ht="20.1" customHeight="1" spans="2:8">
      <c r="B85" s="33">
        <v>15302002</v>
      </c>
      <c r="C85" s="34" t="s">
        <v>1093</v>
      </c>
      <c r="D85" s="34">
        <v>3</v>
      </c>
      <c r="E85" s="35" t="s">
        <v>401</v>
      </c>
      <c r="F85" s="35">
        <v>119403</v>
      </c>
      <c r="G85" s="1">
        <v>20</v>
      </c>
      <c r="H85" t="str">
        <f t="shared" si="3"/>
        <v>119403,20</v>
      </c>
    </row>
    <row r="86" ht="20.1" customHeight="1" spans="2:8">
      <c r="B86" s="33">
        <v>15302004</v>
      </c>
      <c r="C86" s="34" t="s">
        <v>1094</v>
      </c>
      <c r="D86" s="34">
        <v>3</v>
      </c>
      <c r="E86" s="35" t="s">
        <v>394</v>
      </c>
      <c r="F86" s="35">
        <v>119103</v>
      </c>
      <c r="G86" s="1">
        <v>20</v>
      </c>
      <c r="H86" t="str">
        <f t="shared" si="3"/>
        <v>119103,20</v>
      </c>
    </row>
    <row r="87" ht="20.1" customHeight="1" spans="2:8">
      <c r="B87" s="33">
        <v>15302006</v>
      </c>
      <c r="C87" s="34" t="s">
        <v>1095</v>
      </c>
      <c r="D87" s="34">
        <v>3</v>
      </c>
      <c r="E87" s="35" t="s">
        <v>1035</v>
      </c>
      <c r="F87" s="35">
        <v>101003</v>
      </c>
      <c r="G87" s="1">
        <v>30</v>
      </c>
      <c r="H87" t="str">
        <f t="shared" si="3"/>
        <v>101003,30</v>
      </c>
    </row>
    <row r="88" ht="20.1" customHeight="1" spans="2:8">
      <c r="B88" s="33">
        <v>15303002</v>
      </c>
      <c r="C88" s="34" t="s">
        <v>1096</v>
      </c>
      <c r="D88" s="34">
        <v>3</v>
      </c>
      <c r="E88" s="35" t="s">
        <v>29</v>
      </c>
      <c r="F88" s="35">
        <v>100803</v>
      </c>
      <c r="G88" s="1">
        <v>30</v>
      </c>
      <c r="H88" t="str">
        <f t="shared" si="3"/>
        <v>100803,30</v>
      </c>
    </row>
    <row r="89" ht="20.1" customHeight="1" spans="2:8">
      <c r="B89" s="33">
        <v>15303004</v>
      </c>
      <c r="C89" s="34" t="s">
        <v>1097</v>
      </c>
      <c r="D89" s="34">
        <v>3</v>
      </c>
      <c r="E89" s="35" t="s">
        <v>405</v>
      </c>
      <c r="F89" s="35">
        <v>119203</v>
      </c>
      <c r="G89" s="1">
        <v>20</v>
      </c>
      <c r="H89" t="str">
        <f t="shared" si="3"/>
        <v>119203,20</v>
      </c>
    </row>
    <row r="90" ht="20.1" customHeight="1" spans="2:8">
      <c r="B90" s="33">
        <v>15303006</v>
      </c>
      <c r="C90" s="34" t="s">
        <v>1098</v>
      </c>
      <c r="D90" s="34">
        <v>3</v>
      </c>
      <c r="E90" s="35" t="s">
        <v>354</v>
      </c>
      <c r="F90" s="35">
        <v>100203</v>
      </c>
      <c r="G90" s="1">
        <v>400</v>
      </c>
      <c r="H90" t="str">
        <f t="shared" si="3"/>
        <v>100203,400</v>
      </c>
    </row>
    <row r="91" ht="20.1" customHeight="1" spans="2:8">
      <c r="B91" s="33">
        <v>15304002</v>
      </c>
      <c r="C91" s="34" t="s">
        <v>1099</v>
      </c>
      <c r="D91" s="34">
        <v>3</v>
      </c>
      <c r="E91" s="35" t="s">
        <v>28</v>
      </c>
      <c r="F91" s="35">
        <v>100603</v>
      </c>
      <c r="G91" s="1">
        <v>30</v>
      </c>
      <c r="H91" t="str">
        <f t="shared" si="3"/>
        <v>100603,30</v>
      </c>
    </row>
    <row r="92" ht="20.1" customHeight="1" spans="2:8">
      <c r="B92" s="33">
        <v>15304004</v>
      </c>
      <c r="C92" s="34" t="s">
        <v>1100</v>
      </c>
      <c r="D92" s="34">
        <v>3</v>
      </c>
      <c r="E92" s="35" t="s">
        <v>405</v>
      </c>
      <c r="F92" s="35">
        <v>119203</v>
      </c>
      <c r="G92" s="1">
        <v>20</v>
      </c>
      <c r="H92" t="str">
        <f t="shared" si="3"/>
        <v>119203,20</v>
      </c>
    </row>
    <row r="93" ht="20.1" customHeight="1" spans="2:8">
      <c r="B93" s="33">
        <v>15304006</v>
      </c>
      <c r="C93" s="34" t="s">
        <v>1101</v>
      </c>
      <c r="D93" s="34">
        <v>3</v>
      </c>
      <c r="E93" s="35" t="s">
        <v>397</v>
      </c>
      <c r="F93" s="35">
        <v>119303</v>
      </c>
      <c r="G93" s="1">
        <v>20</v>
      </c>
      <c r="H93" t="str">
        <f t="shared" si="3"/>
        <v>119303,20</v>
      </c>
    </row>
    <row r="94" ht="20.1" customHeight="1" spans="2:8">
      <c r="B94" s="33">
        <v>15305002</v>
      </c>
      <c r="C94" s="34" t="s">
        <v>1102</v>
      </c>
      <c r="D94" s="34">
        <v>3</v>
      </c>
      <c r="E94" s="35" t="s">
        <v>29</v>
      </c>
      <c r="F94" s="35">
        <v>100803</v>
      </c>
      <c r="G94" s="1">
        <v>30</v>
      </c>
      <c r="H94" t="str">
        <f t="shared" si="3"/>
        <v>100803,30</v>
      </c>
    </row>
    <row r="95" ht="20.1" customHeight="1" spans="2:8">
      <c r="B95" s="33">
        <v>15305004</v>
      </c>
      <c r="C95" s="34" t="s">
        <v>1103</v>
      </c>
      <c r="D95" s="34">
        <v>3</v>
      </c>
      <c r="E95" s="35" t="s">
        <v>401</v>
      </c>
      <c r="F95" s="35">
        <v>119403</v>
      </c>
      <c r="G95" s="1">
        <v>20</v>
      </c>
      <c r="H95" t="str">
        <f t="shared" si="3"/>
        <v>119403,20</v>
      </c>
    </row>
    <row r="96" ht="20.1" customHeight="1" spans="2:8">
      <c r="B96" s="33">
        <v>15305006</v>
      </c>
      <c r="C96" s="34" t="s">
        <v>1104</v>
      </c>
      <c r="D96" s="34">
        <v>3</v>
      </c>
      <c r="E96" s="35" t="s">
        <v>354</v>
      </c>
      <c r="F96" s="35">
        <v>100203</v>
      </c>
      <c r="G96" s="1">
        <v>400</v>
      </c>
      <c r="H96" t="str">
        <f t="shared" si="3"/>
        <v>100203,400</v>
      </c>
    </row>
    <row r="97" ht="20.1" customHeight="1" spans="2:8">
      <c r="B97" s="33">
        <v>15306002</v>
      </c>
      <c r="C97" s="34" t="s">
        <v>1105</v>
      </c>
      <c r="D97" s="34">
        <v>3</v>
      </c>
      <c r="E97" s="35" t="s">
        <v>3</v>
      </c>
      <c r="F97" s="35">
        <v>100403</v>
      </c>
      <c r="G97" s="1">
        <v>30</v>
      </c>
      <c r="H97" t="str">
        <f t="shared" si="3"/>
        <v>100403,30</v>
      </c>
    </row>
    <row r="98" ht="20.1" customHeight="1" spans="2:8">
      <c r="B98" s="33">
        <v>15307002</v>
      </c>
      <c r="C98" s="34" t="s">
        <v>1106</v>
      </c>
      <c r="D98" s="34">
        <v>3</v>
      </c>
      <c r="E98" s="35" t="s">
        <v>3</v>
      </c>
      <c r="F98" s="35">
        <v>100403</v>
      </c>
      <c r="G98" s="1">
        <v>30</v>
      </c>
      <c r="H98" t="str">
        <f t="shared" si="3"/>
        <v>100403,30</v>
      </c>
    </row>
    <row r="99" ht="20.1" customHeight="1" spans="2:8">
      <c r="B99" s="33">
        <v>15308002</v>
      </c>
      <c r="C99" s="34" t="s">
        <v>1107</v>
      </c>
      <c r="D99" s="34">
        <v>3</v>
      </c>
      <c r="E99" s="35" t="s">
        <v>397</v>
      </c>
      <c r="F99" s="35">
        <v>119303</v>
      </c>
      <c r="G99" s="1">
        <v>20</v>
      </c>
      <c r="H99" t="str">
        <f t="shared" si="3"/>
        <v>119303,20</v>
      </c>
    </row>
    <row r="100" ht="20.1" customHeight="1" spans="2:8">
      <c r="B100" s="33">
        <v>15309002</v>
      </c>
      <c r="C100" s="34" t="s">
        <v>1108</v>
      </c>
      <c r="D100" s="34">
        <v>3</v>
      </c>
      <c r="E100" s="35" t="s">
        <v>354</v>
      </c>
      <c r="F100" s="35">
        <v>100203</v>
      </c>
      <c r="G100" s="1">
        <v>400</v>
      </c>
      <c r="H100" t="str">
        <f t="shared" si="3"/>
        <v>100203,400</v>
      </c>
    </row>
    <row r="101" ht="20.1" customHeight="1" spans="2:8">
      <c r="B101" s="33">
        <v>15310002</v>
      </c>
      <c r="C101" s="34" t="s">
        <v>1109</v>
      </c>
      <c r="D101" s="34">
        <v>3</v>
      </c>
      <c r="E101" s="35" t="s">
        <v>1035</v>
      </c>
      <c r="F101" s="35">
        <v>101003</v>
      </c>
      <c r="G101" s="1">
        <v>30</v>
      </c>
      <c r="H101" t="str">
        <f t="shared" si="3"/>
        <v>101003,30</v>
      </c>
    </row>
    <row r="102" ht="20.1" customHeight="1" spans="2:8">
      <c r="B102" s="33">
        <v>15310004</v>
      </c>
      <c r="C102" s="34" t="s">
        <v>1110</v>
      </c>
      <c r="D102" s="34">
        <v>3</v>
      </c>
      <c r="E102" s="35" t="s">
        <v>1035</v>
      </c>
      <c r="F102" s="35">
        <v>101003</v>
      </c>
      <c r="G102" s="1">
        <v>30</v>
      </c>
      <c r="H102" t="str">
        <f t="shared" si="3"/>
        <v>101003,30</v>
      </c>
    </row>
    <row r="103" ht="20.1" customHeight="1" spans="2:8">
      <c r="B103" s="33">
        <v>15310102</v>
      </c>
      <c r="C103" s="34" t="s">
        <v>1111</v>
      </c>
      <c r="D103" s="34">
        <v>3</v>
      </c>
      <c r="E103" s="35" t="s">
        <v>3</v>
      </c>
      <c r="F103" s="35">
        <v>100403</v>
      </c>
      <c r="G103" s="1">
        <v>30</v>
      </c>
      <c r="H103" t="str">
        <f t="shared" si="3"/>
        <v>100403,30</v>
      </c>
    </row>
    <row r="104" ht="20.1" customHeight="1" spans="2:8">
      <c r="B104" s="33">
        <v>15310104</v>
      </c>
      <c r="C104" s="34" t="s">
        <v>1112</v>
      </c>
      <c r="D104" s="34">
        <v>3</v>
      </c>
      <c r="E104" s="35" t="s">
        <v>3</v>
      </c>
      <c r="F104" s="35">
        <v>100403</v>
      </c>
      <c r="G104" s="1">
        <v>30</v>
      </c>
      <c r="H104" t="str">
        <f t="shared" si="3"/>
        <v>100403,30</v>
      </c>
    </row>
    <row r="105" ht="20.1" customHeight="1" spans="2:8">
      <c r="B105" s="33">
        <v>15311002</v>
      </c>
      <c r="C105" s="34" t="s">
        <v>1113</v>
      </c>
      <c r="D105" s="34">
        <v>3</v>
      </c>
      <c r="E105" s="35" t="s">
        <v>394</v>
      </c>
      <c r="F105" s="35">
        <v>119103</v>
      </c>
      <c r="G105" s="1">
        <v>20</v>
      </c>
      <c r="H105" t="str">
        <f t="shared" si="3"/>
        <v>119103,20</v>
      </c>
    </row>
    <row r="106" ht="20.1" customHeight="1" spans="2:8">
      <c r="B106" s="33">
        <v>15311004</v>
      </c>
      <c r="C106" s="34" t="s">
        <v>1114</v>
      </c>
      <c r="D106" s="34">
        <v>3</v>
      </c>
      <c r="E106" s="35" t="s">
        <v>401</v>
      </c>
      <c r="F106" s="35">
        <v>119403</v>
      </c>
      <c r="G106" s="1">
        <v>20</v>
      </c>
      <c r="H106" t="str">
        <f t="shared" si="3"/>
        <v>119403,20</v>
      </c>
    </row>
    <row r="107" ht="20.1" customHeight="1" spans="2:8">
      <c r="B107" s="33">
        <v>15311006</v>
      </c>
      <c r="C107" s="34" t="s">
        <v>1115</v>
      </c>
      <c r="D107" s="34">
        <v>3</v>
      </c>
      <c r="E107" s="35" t="s">
        <v>354</v>
      </c>
      <c r="F107" s="35">
        <v>100203</v>
      </c>
      <c r="G107" s="1">
        <v>400</v>
      </c>
      <c r="H107" t="str">
        <f t="shared" si="3"/>
        <v>100203,400</v>
      </c>
    </row>
    <row r="108" ht="20.1" customHeight="1" spans="2:8">
      <c r="B108" s="36">
        <v>10023010</v>
      </c>
      <c r="C108" s="38" t="s">
        <v>1116</v>
      </c>
      <c r="D108" s="33">
        <v>300</v>
      </c>
      <c r="E108" s="35" t="s">
        <v>405</v>
      </c>
      <c r="F108" s="35">
        <v>119203</v>
      </c>
      <c r="G108" s="1">
        <v>20</v>
      </c>
      <c r="H108" t="str">
        <f t="shared" si="3"/>
        <v>119203,20</v>
      </c>
    </row>
    <row r="109" ht="20.1" customHeight="1" spans="2:8">
      <c r="B109" s="36">
        <v>10023010</v>
      </c>
      <c r="C109" s="38" t="s">
        <v>1116</v>
      </c>
      <c r="D109" s="33">
        <v>500</v>
      </c>
      <c r="E109" s="35" t="s">
        <v>354</v>
      </c>
      <c r="F109" s="35">
        <v>100203</v>
      </c>
      <c r="G109" s="1">
        <v>400</v>
      </c>
      <c r="H109" t="str">
        <f t="shared" si="3"/>
        <v>100203,400</v>
      </c>
    </row>
    <row r="110" ht="20.1" customHeight="1" spans="2:8">
      <c r="B110" s="36">
        <v>10023010</v>
      </c>
      <c r="C110" s="38" t="s">
        <v>1116</v>
      </c>
      <c r="D110" s="33">
        <v>1000</v>
      </c>
      <c r="E110" s="35" t="s">
        <v>1035</v>
      </c>
      <c r="F110" s="35">
        <v>101003</v>
      </c>
      <c r="G110" s="1">
        <v>30</v>
      </c>
      <c r="H110" t="str">
        <f t="shared" si="3"/>
        <v>101003,30</v>
      </c>
    </row>
    <row r="111" ht="20.1" customHeight="1" spans="2:12">
      <c r="B111" s="36">
        <v>10023008</v>
      </c>
      <c r="C111" s="33" t="s">
        <v>1117</v>
      </c>
      <c r="D111" s="33">
        <v>5</v>
      </c>
      <c r="E111" s="35" t="s">
        <v>354</v>
      </c>
      <c r="F111" s="35">
        <v>100203</v>
      </c>
      <c r="G111" s="1">
        <v>400</v>
      </c>
      <c r="H111" t="str">
        <f t="shared" si="3"/>
        <v>100203,400</v>
      </c>
      <c r="J111" s="1"/>
      <c r="K111" s="35"/>
      <c r="L111" s="1"/>
    </row>
    <row r="112" ht="20.1" customHeight="1" spans="2:8">
      <c r="B112" s="36">
        <v>10023008</v>
      </c>
      <c r="C112" s="33" t="s">
        <v>1117</v>
      </c>
      <c r="D112" s="33">
        <v>10</v>
      </c>
      <c r="E112" s="35" t="s">
        <v>3</v>
      </c>
      <c r="F112" s="35">
        <v>100403</v>
      </c>
      <c r="G112" s="1">
        <v>30</v>
      </c>
      <c r="H112" t="str">
        <f t="shared" si="3"/>
        <v>100403,30</v>
      </c>
    </row>
    <row r="113" ht="20.1" customHeight="1" spans="2:8">
      <c r="B113" s="36">
        <v>10023008</v>
      </c>
      <c r="C113" s="33" t="s">
        <v>1117</v>
      </c>
      <c r="D113" s="33">
        <v>20</v>
      </c>
      <c r="E113" s="35" t="s">
        <v>365</v>
      </c>
      <c r="F113" s="35">
        <v>110101</v>
      </c>
      <c r="G113" s="1">
        <v>40</v>
      </c>
      <c r="H113" t="str">
        <f t="shared" si="3"/>
        <v>110101,40</v>
      </c>
    </row>
    <row r="114" ht="20.1" customHeight="1" spans="2:8">
      <c r="B114" s="36">
        <v>10023009</v>
      </c>
      <c r="C114" s="33" t="s">
        <v>1118</v>
      </c>
      <c r="D114" s="33">
        <v>3</v>
      </c>
      <c r="E114" s="35" t="s">
        <v>354</v>
      </c>
      <c r="F114" s="35">
        <v>100203</v>
      </c>
      <c r="G114" s="1">
        <v>400</v>
      </c>
      <c r="H114" t="str">
        <f t="shared" si="3"/>
        <v>100203,400</v>
      </c>
    </row>
    <row r="115" ht="20.1" customHeight="1" spans="2:8">
      <c r="B115" s="36">
        <v>10023009</v>
      </c>
      <c r="C115" s="33" t="s">
        <v>1118</v>
      </c>
      <c r="D115" s="33">
        <v>5</v>
      </c>
      <c r="E115" s="35" t="s">
        <v>394</v>
      </c>
      <c r="F115" s="35">
        <v>119103</v>
      </c>
      <c r="G115" s="1">
        <v>20</v>
      </c>
      <c r="H115" t="str">
        <f t="shared" si="3"/>
        <v>119103,20</v>
      </c>
    </row>
    <row r="116" ht="20.1" customHeight="1" spans="2:8">
      <c r="B116" s="36">
        <v>10023009</v>
      </c>
      <c r="C116" s="33" t="s">
        <v>1118</v>
      </c>
      <c r="D116" s="33">
        <v>10</v>
      </c>
      <c r="E116" s="35" t="s">
        <v>365</v>
      </c>
      <c r="F116" s="35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s="32" t="s">
        <v>1119</v>
      </c>
    </row>
    <row r="119" ht="20.1" customHeight="1"/>
    <row r="120" ht="20.1" customHeight="1" spans="2:8">
      <c r="B120" s="33">
        <v>15401002</v>
      </c>
      <c r="C120" s="34" t="s">
        <v>1120</v>
      </c>
      <c r="D120" s="34">
        <v>3</v>
      </c>
      <c r="E120" s="35" t="s">
        <v>28</v>
      </c>
      <c r="F120" s="35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3">
        <v>15401004</v>
      </c>
      <c r="C121" s="34" t="s">
        <v>1121</v>
      </c>
      <c r="D121" s="34">
        <v>3</v>
      </c>
      <c r="E121" s="35" t="s">
        <v>397</v>
      </c>
      <c r="F121" s="35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3">
        <v>15401006</v>
      </c>
      <c r="C122" s="34" t="s">
        <v>1122</v>
      </c>
      <c r="D122" s="34">
        <v>3</v>
      </c>
      <c r="E122" s="35" t="s">
        <v>354</v>
      </c>
      <c r="F122" s="35">
        <v>100203</v>
      </c>
      <c r="G122" s="1">
        <v>500</v>
      </c>
      <c r="H122" t="str">
        <f t="shared" si="4"/>
        <v>100203,500</v>
      </c>
    </row>
    <row r="123" ht="20.1" customHeight="1" spans="2:8">
      <c r="B123" s="33">
        <v>15402002</v>
      </c>
      <c r="C123" s="34" t="s">
        <v>1123</v>
      </c>
      <c r="D123" s="34">
        <v>3</v>
      </c>
      <c r="E123" s="35" t="s">
        <v>401</v>
      </c>
      <c r="F123" s="35">
        <v>119403</v>
      </c>
      <c r="G123" s="1">
        <v>25</v>
      </c>
      <c r="H123" t="str">
        <f t="shared" si="4"/>
        <v>119403,25</v>
      </c>
    </row>
    <row r="124" ht="20.1" customHeight="1" spans="2:8">
      <c r="B124" s="33">
        <v>15402004</v>
      </c>
      <c r="C124" s="34" t="s">
        <v>1124</v>
      </c>
      <c r="D124" s="34">
        <v>3</v>
      </c>
      <c r="E124" s="35" t="s">
        <v>394</v>
      </c>
      <c r="F124" s="35">
        <v>119103</v>
      </c>
      <c r="G124" s="1">
        <v>25</v>
      </c>
      <c r="H124" t="str">
        <f t="shared" si="4"/>
        <v>119103,25</v>
      </c>
    </row>
    <row r="125" ht="20.1" customHeight="1" spans="2:8">
      <c r="B125" s="33">
        <v>15402006</v>
      </c>
      <c r="C125" s="34" t="s">
        <v>1125</v>
      </c>
      <c r="D125" s="34">
        <v>3</v>
      </c>
      <c r="E125" s="35" t="s">
        <v>1035</v>
      </c>
      <c r="F125" s="35">
        <v>101003</v>
      </c>
      <c r="G125" s="1">
        <v>37</v>
      </c>
      <c r="H125" t="str">
        <f t="shared" si="4"/>
        <v>101003,37</v>
      </c>
    </row>
    <row r="126" ht="20.1" customHeight="1" spans="2:8">
      <c r="B126" s="33">
        <v>15403002</v>
      </c>
      <c r="C126" s="34" t="s">
        <v>1126</v>
      </c>
      <c r="D126" s="34">
        <v>3</v>
      </c>
      <c r="E126" s="35" t="s">
        <v>29</v>
      </c>
      <c r="F126" s="35">
        <v>100803</v>
      </c>
      <c r="G126" s="1">
        <v>37</v>
      </c>
      <c r="H126" t="str">
        <f t="shared" si="4"/>
        <v>100803,37</v>
      </c>
    </row>
    <row r="127" ht="20.1" customHeight="1" spans="2:8">
      <c r="B127" s="33">
        <v>15403004</v>
      </c>
      <c r="C127" s="34" t="s">
        <v>1127</v>
      </c>
      <c r="D127" s="34">
        <v>3</v>
      </c>
      <c r="E127" s="35" t="s">
        <v>405</v>
      </c>
      <c r="F127" s="35">
        <v>119203</v>
      </c>
      <c r="G127" s="1">
        <v>25</v>
      </c>
      <c r="H127" t="str">
        <f t="shared" si="4"/>
        <v>119203,25</v>
      </c>
    </row>
    <row r="128" ht="20.1" customHeight="1" spans="2:8">
      <c r="B128" s="33">
        <v>15403006</v>
      </c>
      <c r="C128" s="34" t="s">
        <v>1128</v>
      </c>
      <c r="D128" s="34">
        <v>3</v>
      </c>
      <c r="E128" s="35" t="s">
        <v>354</v>
      </c>
      <c r="F128" s="35">
        <v>100203</v>
      </c>
      <c r="G128" s="1">
        <v>500</v>
      </c>
      <c r="H128" t="str">
        <f t="shared" si="4"/>
        <v>100203,500</v>
      </c>
    </row>
    <row r="129" ht="20.1" customHeight="1" spans="2:8">
      <c r="B129" s="33">
        <v>15404002</v>
      </c>
      <c r="C129" s="34" t="s">
        <v>1129</v>
      </c>
      <c r="D129" s="34">
        <v>3</v>
      </c>
      <c r="E129" s="35" t="s">
        <v>28</v>
      </c>
      <c r="F129" s="35">
        <v>100603</v>
      </c>
      <c r="G129" s="1">
        <v>37</v>
      </c>
      <c r="H129" t="str">
        <f t="shared" si="4"/>
        <v>100603,37</v>
      </c>
    </row>
    <row r="130" ht="20.1" customHeight="1" spans="2:8">
      <c r="B130" s="33">
        <v>15404004</v>
      </c>
      <c r="C130" s="34" t="s">
        <v>1130</v>
      </c>
      <c r="D130" s="34">
        <v>3</v>
      </c>
      <c r="E130" s="35" t="s">
        <v>405</v>
      </c>
      <c r="F130" s="35">
        <v>119203</v>
      </c>
      <c r="G130" s="1">
        <v>25</v>
      </c>
      <c r="H130" t="str">
        <f t="shared" si="4"/>
        <v>119203,25</v>
      </c>
    </row>
    <row r="131" ht="20.1" customHeight="1" spans="2:8">
      <c r="B131" s="33">
        <v>15404006</v>
      </c>
      <c r="C131" s="34" t="s">
        <v>1131</v>
      </c>
      <c r="D131" s="34">
        <v>3</v>
      </c>
      <c r="E131" s="35" t="s">
        <v>397</v>
      </c>
      <c r="F131" s="35">
        <v>119303</v>
      </c>
      <c r="G131" s="1">
        <v>25</v>
      </c>
      <c r="H131" t="str">
        <f t="shared" si="4"/>
        <v>119303,25</v>
      </c>
    </row>
    <row r="132" ht="20.1" customHeight="1" spans="2:8">
      <c r="B132" s="33">
        <v>15405002</v>
      </c>
      <c r="C132" s="34" t="s">
        <v>1132</v>
      </c>
      <c r="D132" s="34">
        <v>3</v>
      </c>
      <c r="E132" s="35" t="s">
        <v>29</v>
      </c>
      <c r="F132" s="35">
        <v>100803</v>
      </c>
      <c r="G132" s="1">
        <v>37</v>
      </c>
      <c r="H132" t="str">
        <f t="shared" si="4"/>
        <v>100803,37</v>
      </c>
    </row>
    <row r="133" ht="20.1" customHeight="1" spans="2:8">
      <c r="B133" s="33">
        <v>15405004</v>
      </c>
      <c r="C133" s="34" t="s">
        <v>1133</v>
      </c>
      <c r="D133" s="34">
        <v>3</v>
      </c>
      <c r="E133" s="35" t="s">
        <v>401</v>
      </c>
      <c r="F133" s="35">
        <v>119403</v>
      </c>
      <c r="G133" s="1">
        <v>25</v>
      </c>
      <c r="H133" t="str">
        <f t="shared" si="4"/>
        <v>119403,25</v>
      </c>
    </row>
    <row r="134" ht="20.1" customHeight="1" spans="2:8">
      <c r="B134" s="33">
        <v>15405006</v>
      </c>
      <c r="C134" s="34" t="s">
        <v>1134</v>
      </c>
      <c r="D134" s="34">
        <v>3</v>
      </c>
      <c r="E134" s="35" t="s">
        <v>354</v>
      </c>
      <c r="F134" s="35">
        <v>100203</v>
      </c>
      <c r="G134" s="1">
        <v>500</v>
      </c>
      <c r="H134" t="str">
        <f t="shared" si="4"/>
        <v>100203,500</v>
      </c>
    </row>
    <row r="135" ht="20.1" customHeight="1" spans="2:8">
      <c r="B135" s="33">
        <v>15406002</v>
      </c>
      <c r="C135" s="34" t="s">
        <v>1135</v>
      </c>
      <c r="D135" s="34">
        <v>3</v>
      </c>
      <c r="E135" s="35" t="s">
        <v>3</v>
      </c>
      <c r="F135" s="35">
        <v>100403</v>
      </c>
      <c r="G135" s="1">
        <v>37</v>
      </c>
      <c r="H135" t="str">
        <f t="shared" si="4"/>
        <v>100403,37</v>
      </c>
    </row>
    <row r="136" ht="20.1" customHeight="1" spans="2:8">
      <c r="B136" s="33">
        <v>15407002</v>
      </c>
      <c r="C136" s="34" t="s">
        <v>1136</v>
      </c>
      <c r="D136" s="34">
        <v>3</v>
      </c>
      <c r="E136" s="35" t="s">
        <v>3</v>
      </c>
      <c r="F136" s="35">
        <v>100403</v>
      </c>
      <c r="G136" s="1">
        <v>37</v>
      </c>
      <c r="H136" t="str">
        <f t="shared" si="4"/>
        <v>100403,37</v>
      </c>
    </row>
    <row r="137" ht="20.1" customHeight="1" spans="2:8">
      <c r="B137" s="33">
        <v>15408002</v>
      </c>
      <c r="C137" s="34" t="s">
        <v>1137</v>
      </c>
      <c r="D137" s="34">
        <v>3</v>
      </c>
      <c r="E137" s="35" t="s">
        <v>397</v>
      </c>
      <c r="F137" s="35">
        <v>119303</v>
      </c>
      <c r="G137" s="1">
        <v>25</v>
      </c>
      <c r="H137" t="str">
        <f t="shared" si="4"/>
        <v>119303,25</v>
      </c>
    </row>
    <row r="138" ht="20.1" customHeight="1" spans="2:8">
      <c r="B138" s="33">
        <v>15409002</v>
      </c>
      <c r="C138" s="34" t="s">
        <v>1138</v>
      </c>
      <c r="D138" s="34">
        <v>3</v>
      </c>
      <c r="E138" s="35" t="s">
        <v>354</v>
      </c>
      <c r="F138" s="35">
        <v>100203</v>
      </c>
      <c r="G138" s="1">
        <v>500</v>
      </c>
      <c r="H138" t="str">
        <f t="shared" si="4"/>
        <v>100203,500</v>
      </c>
    </row>
    <row r="139" ht="20.1" customHeight="1" spans="2:8">
      <c r="B139" s="33">
        <v>15410002</v>
      </c>
      <c r="C139" s="34" t="s">
        <v>1139</v>
      </c>
      <c r="D139" s="34">
        <v>3</v>
      </c>
      <c r="E139" s="35" t="s">
        <v>1035</v>
      </c>
      <c r="F139" s="35">
        <v>101003</v>
      </c>
      <c r="G139" s="1">
        <v>37</v>
      </c>
      <c r="H139" t="str">
        <f t="shared" si="4"/>
        <v>101003,37</v>
      </c>
    </row>
    <row r="140" ht="20.1" customHeight="1" spans="2:8">
      <c r="B140" s="33">
        <v>15410004</v>
      </c>
      <c r="C140" s="34" t="s">
        <v>1140</v>
      </c>
      <c r="D140" s="34">
        <v>3</v>
      </c>
      <c r="E140" s="35" t="s">
        <v>1035</v>
      </c>
      <c r="F140" s="35">
        <v>101003</v>
      </c>
      <c r="G140" s="1">
        <v>37</v>
      </c>
      <c r="H140" t="str">
        <f t="shared" si="4"/>
        <v>101003,37</v>
      </c>
    </row>
    <row r="141" ht="20.1" customHeight="1" spans="2:8">
      <c r="B141" s="33">
        <v>15410102</v>
      </c>
      <c r="C141" s="34" t="s">
        <v>1141</v>
      </c>
      <c r="D141" s="34">
        <v>3</v>
      </c>
      <c r="E141" s="35" t="s">
        <v>3</v>
      </c>
      <c r="F141" s="35">
        <v>100403</v>
      </c>
      <c r="G141" s="1">
        <v>37</v>
      </c>
      <c r="H141" t="str">
        <f t="shared" si="4"/>
        <v>100403,37</v>
      </c>
    </row>
    <row r="142" ht="20.1" customHeight="1" spans="2:8">
      <c r="B142" s="33">
        <v>15410104</v>
      </c>
      <c r="C142" s="34" t="s">
        <v>1142</v>
      </c>
      <c r="D142" s="34">
        <v>3</v>
      </c>
      <c r="E142" s="35" t="s">
        <v>3</v>
      </c>
      <c r="F142" s="35">
        <v>100403</v>
      </c>
      <c r="G142" s="1">
        <v>37</v>
      </c>
      <c r="H142" t="str">
        <f t="shared" si="4"/>
        <v>100403,37</v>
      </c>
    </row>
    <row r="143" ht="20.1" customHeight="1" spans="2:8">
      <c r="B143" s="33">
        <v>15411002</v>
      </c>
      <c r="C143" s="34" t="s">
        <v>1143</v>
      </c>
      <c r="D143" s="34">
        <v>3</v>
      </c>
      <c r="E143" s="35" t="s">
        <v>394</v>
      </c>
      <c r="F143" s="35">
        <v>119103</v>
      </c>
      <c r="G143" s="1">
        <v>25</v>
      </c>
      <c r="H143" t="str">
        <f t="shared" si="4"/>
        <v>119103,25</v>
      </c>
    </row>
    <row r="144" ht="20.1" customHeight="1" spans="2:8">
      <c r="B144" s="33">
        <v>15411004</v>
      </c>
      <c r="C144" s="34" t="s">
        <v>1144</v>
      </c>
      <c r="D144" s="34">
        <v>3</v>
      </c>
      <c r="E144" s="35" t="s">
        <v>401</v>
      </c>
      <c r="F144" s="35">
        <v>119403</v>
      </c>
      <c r="G144" s="1">
        <v>25</v>
      </c>
      <c r="H144" t="str">
        <f t="shared" si="4"/>
        <v>119403,25</v>
      </c>
    </row>
    <row r="145" ht="20.1" customHeight="1" spans="2:8">
      <c r="B145" s="33">
        <v>15411006</v>
      </c>
      <c r="C145" s="34" t="s">
        <v>1145</v>
      </c>
      <c r="D145" s="34">
        <v>3</v>
      </c>
      <c r="E145" s="35" t="s">
        <v>354</v>
      </c>
      <c r="F145" s="35">
        <v>100203</v>
      </c>
      <c r="G145" s="1">
        <v>500</v>
      </c>
      <c r="H145" t="str">
        <f t="shared" si="4"/>
        <v>100203,500</v>
      </c>
    </row>
    <row r="146" ht="20.1" customHeight="1" spans="2:8">
      <c r="B146" s="36">
        <v>10024010</v>
      </c>
      <c r="C146" s="38" t="s">
        <v>1146</v>
      </c>
      <c r="D146" s="33">
        <v>300</v>
      </c>
      <c r="E146" s="35" t="s">
        <v>405</v>
      </c>
      <c r="F146" s="35">
        <v>119203</v>
      </c>
      <c r="G146" s="1">
        <v>25</v>
      </c>
      <c r="H146" t="str">
        <f t="shared" si="4"/>
        <v>119203,25</v>
      </c>
    </row>
    <row r="147" ht="20.1" customHeight="1" spans="2:8">
      <c r="B147" s="36">
        <v>10024010</v>
      </c>
      <c r="C147" s="38" t="s">
        <v>1146</v>
      </c>
      <c r="D147" s="33">
        <v>500</v>
      </c>
      <c r="E147" s="35" t="s">
        <v>354</v>
      </c>
      <c r="F147" s="35">
        <v>100203</v>
      </c>
      <c r="G147" s="1">
        <v>500</v>
      </c>
      <c r="H147" t="str">
        <f t="shared" si="4"/>
        <v>100203,500</v>
      </c>
    </row>
    <row r="148" ht="20.1" customHeight="1" spans="2:8">
      <c r="B148" s="36">
        <v>10024010</v>
      </c>
      <c r="C148" s="38" t="s">
        <v>1146</v>
      </c>
      <c r="D148" s="33">
        <v>1000</v>
      </c>
      <c r="E148" s="35" t="s">
        <v>1035</v>
      </c>
      <c r="F148" s="35">
        <v>101003</v>
      </c>
      <c r="G148" s="1">
        <v>37</v>
      </c>
      <c r="H148" t="str">
        <f t="shared" si="4"/>
        <v>101003,37</v>
      </c>
    </row>
    <row r="149" ht="20.1" customHeight="1" spans="2:12">
      <c r="B149" s="36">
        <v>10024008</v>
      </c>
      <c r="C149" s="33" t="s">
        <v>1147</v>
      </c>
      <c r="D149" s="33">
        <v>5</v>
      </c>
      <c r="E149" s="35" t="s">
        <v>354</v>
      </c>
      <c r="F149" s="35">
        <v>100203</v>
      </c>
      <c r="G149" s="1">
        <v>500</v>
      </c>
      <c r="H149" t="str">
        <f t="shared" si="4"/>
        <v>100203,500</v>
      </c>
      <c r="J149" s="1"/>
      <c r="K149" s="35"/>
      <c r="L149" s="1"/>
    </row>
    <row r="150" ht="20.1" customHeight="1" spans="2:8">
      <c r="B150" s="36">
        <v>10024008</v>
      </c>
      <c r="C150" s="33" t="s">
        <v>1147</v>
      </c>
      <c r="D150" s="33">
        <v>10</v>
      </c>
      <c r="E150" s="35" t="s">
        <v>3</v>
      </c>
      <c r="F150" s="35">
        <v>100403</v>
      </c>
      <c r="G150" s="1">
        <v>37</v>
      </c>
      <c r="H150" t="str">
        <f t="shared" si="4"/>
        <v>100403,37</v>
      </c>
    </row>
    <row r="151" ht="20.1" customHeight="1" spans="2:8">
      <c r="B151" s="36">
        <v>10024008</v>
      </c>
      <c r="C151" s="33" t="s">
        <v>1147</v>
      </c>
      <c r="D151" s="33">
        <v>20</v>
      </c>
      <c r="E151" s="35" t="s">
        <v>365</v>
      </c>
      <c r="F151" s="35">
        <v>110101</v>
      </c>
      <c r="G151" s="1">
        <v>50</v>
      </c>
      <c r="H151" t="str">
        <f t="shared" si="4"/>
        <v>110101,50</v>
      </c>
    </row>
    <row r="152" ht="20.1" customHeight="1" spans="2:8">
      <c r="B152" s="36">
        <v>10024009</v>
      </c>
      <c r="C152" s="33" t="s">
        <v>1148</v>
      </c>
      <c r="D152" s="33">
        <v>3</v>
      </c>
      <c r="E152" s="35" t="s">
        <v>354</v>
      </c>
      <c r="F152" s="35">
        <v>100203</v>
      </c>
      <c r="G152" s="1">
        <v>500</v>
      </c>
      <c r="H152" t="str">
        <f t="shared" si="4"/>
        <v>100203,500</v>
      </c>
    </row>
    <row r="153" ht="20.1" customHeight="1" spans="2:8">
      <c r="B153" s="36">
        <v>10024009</v>
      </c>
      <c r="C153" s="33" t="s">
        <v>1148</v>
      </c>
      <c r="D153" s="33">
        <v>5</v>
      </c>
      <c r="E153" s="35" t="s">
        <v>394</v>
      </c>
      <c r="F153" s="35">
        <v>119103</v>
      </c>
      <c r="G153" s="1">
        <v>25</v>
      </c>
      <c r="H153" t="str">
        <f t="shared" si="4"/>
        <v>119103,25</v>
      </c>
    </row>
    <row r="154" ht="20.1" customHeight="1" spans="2:8">
      <c r="B154" s="36">
        <v>10024009</v>
      </c>
      <c r="C154" s="33" t="s">
        <v>1148</v>
      </c>
      <c r="D154" s="33">
        <v>10</v>
      </c>
      <c r="E154" s="35" t="s">
        <v>365</v>
      </c>
      <c r="F154" s="35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1:2">
      <c r="A156" s="32"/>
      <c r="B156" s="32" t="s">
        <v>1149</v>
      </c>
    </row>
    <row r="157" ht="20.1" customHeight="1"/>
    <row r="158" ht="20.1" customHeight="1" spans="2:8">
      <c r="B158" s="33">
        <v>15501002</v>
      </c>
      <c r="C158" s="34" t="s">
        <v>1150</v>
      </c>
      <c r="D158" s="34">
        <v>3</v>
      </c>
      <c r="E158" s="35" t="s">
        <v>28</v>
      </c>
      <c r="F158" s="35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3">
        <v>15501004</v>
      </c>
      <c r="C159" s="34" t="s">
        <v>1151</v>
      </c>
      <c r="D159" s="34">
        <v>3</v>
      </c>
      <c r="E159" s="35" t="s">
        <v>397</v>
      </c>
      <c r="F159" s="35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3">
        <v>15501006</v>
      </c>
      <c r="C160" s="34" t="s">
        <v>1152</v>
      </c>
      <c r="D160" s="34">
        <v>3</v>
      </c>
      <c r="E160" s="35" t="s">
        <v>354</v>
      </c>
      <c r="F160" s="35">
        <v>100203</v>
      </c>
      <c r="G160" s="1">
        <v>600</v>
      </c>
      <c r="H160" t="str">
        <f t="shared" si="5"/>
        <v>100203,600</v>
      </c>
    </row>
    <row r="161" ht="20.1" customHeight="1" spans="2:8">
      <c r="B161" s="33">
        <v>15502002</v>
      </c>
      <c r="C161" s="34" t="s">
        <v>1153</v>
      </c>
      <c r="D161" s="34">
        <v>3</v>
      </c>
      <c r="E161" s="35" t="s">
        <v>401</v>
      </c>
      <c r="F161" s="35">
        <v>119403</v>
      </c>
      <c r="G161" s="1">
        <v>30</v>
      </c>
      <c r="H161" t="str">
        <f t="shared" si="5"/>
        <v>119403,30</v>
      </c>
    </row>
    <row r="162" ht="20.1" customHeight="1" spans="2:8">
      <c r="B162" s="33">
        <v>15502004</v>
      </c>
      <c r="C162" s="34" t="s">
        <v>1154</v>
      </c>
      <c r="D162" s="34">
        <v>3</v>
      </c>
      <c r="E162" s="35" t="s">
        <v>394</v>
      </c>
      <c r="F162" s="35">
        <v>119103</v>
      </c>
      <c r="G162" s="1">
        <v>30</v>
      </c>
      <c r="H162" t="str">
        <f t="shared" si="5"/>
        <v>119103,30</v>
      </c>
    </row>
    <row r="163" ht="20.1" customHeight="1" spans="2:8">
      <c r="B163" s="33">
        <v>15502006</v>
      </c>
      <c r="C163" s="34" t="s">
        <v>1155</v>
      </c>
      <c r="D163" s="34">
        <v>3</v>
      </c>
      <c r="E163" s="35" t="s">
        <v>1035</v>
      </c>
      <c r="F163" s="35">
        <v>101003</v>
      </c>
      <c r="G163" s="1">
        <v>45</v>
      </c>
      <c r="H163" t="str">
        <f t="shared" si="5"/>
        <v>101003,45</v>
      </c>
    </row>
    <row r="164" ht="20.1" customHeight="1" spans="2:8">
      <c r="B164" s="33">
        <v>15503002</v>
      </c>
      <c r="C164" s="34" t="s">
        <v>1156</v>
      </c>
      <c r="D164" s="34">
        <v>3</v>
      </c>
      <c r="E164" s="35" t="s">
        <v>29</v>
      </c>
      <c r="F164" s="35">
        <v>100803</v>
      </c>
      <c r="G164" s="1">
        <v>45</v>
      </c>
      <c r="H164" t="str">
        <f t="shared" si="5"/>
        <v>100803,45</v>
      </c>
    </row>
    <row r="165" ht="20.1" customHeight="1" spans="2:8">
      <c r="B165" s="33">
        <v>15503004</v>
      </c>
      <c r="C165" s="34" t="s">
        <v>1157</v>
      </c>
      <c r="D165" s="34">
        <v>3</v>
      </c>
      <c r="E165" s="35" t="s">
        <v>405</v>
      </c>
      <c r="F165" s="35">
        <v>119203</v>
      </c>
      <c r="G165" s="1">
        <v>30</v>
      </c>
      <c r="H165" t="str">
        <f t="shared" si="5"/>
        <v>119203,30</v>
      </c>
    </row>
    <row r="166" ht="20.1" customHeight="1" spans="2:8">
      <c r="B166" s="33">
        <v>15503006</v>
      </c>
      <c r="C166" s="34" t="s">
        <v>1158</v>
      </c>
      <c r="D166" s="34">
        <v>3</v>
      </c>
      <c r="E166" s="35" t="s">
        <v>354</v>
      </c>
      <c r="F166" s="35">
        <v>100203</v>
      </c>
      <c r="G166" s="1">
        <v>600</v>
      </c>
      <c r="H166" t="str">
        <f t="shared" si="5"/>
        <v>100203,600</v>
      </c>
    </row>
    <row r="167" ht="20.1" customHeight="1" spans="2:8">
      <c r="B167" s="33">
        <v>15504002</v>
      </c>
      <c r="C167" s="34" t="s">
        <v>1159</v>
      </c>
      <c r="D167" s="34">
        <v>3</v>
      </c>
      <c r="E167" s="35" t="s">
        <v>28</v>
      </c>
      <c r="F167" s="35">
        <v>100603</v>
      </c>
      <c r="G167" s="1">
        <v>45</v>
      </c>
      <c r="H167" t="str">
        <f t="shared" si="5"/>
        <v>100603,45</v>
      </c>
    </row>
    <row r="168" ht="20.1" customHeight="1" spans="2:8">
      <c r="B168" s="33">
        <v>15504004</v>
      </c>
      <c r="C168" s="34" t="s">
        <v>1160</v>
      </c>
      <c r="D168" s="34">
        <v>3</v>
      </c>
      <c r="E168" s="35" t="s">
        <v>405</v>
      </c>
      <c r="F168" s="35">
        <v>119203</v>
      </c>
      <c r="G168" s="1">
        <v>30</v>
      </c>
      <c r="H168" t="str">
        <f t="shared" si="5"/>
        <v>119203,30</v>
      </c>
    </row>
    <row r="169" ht="20.1" customHeight="1" spans="2:8">
      <c r="B169" s="33">
        <v>15504006</v>
      </c>
      <c r="C169" s="34" t="s">
        <v>1161</v>
      </c>
      <c r="D169" s="34">
        <v>3</v>
      </c>
      <c r="E169" s="35" t="s">
        <v>397</v>
      </c>
      <c r="F169" s="35">
        <v>119303</v>
      </c>
      <c r="G169" s="1">
        <v>30</v>
      </c>
      <c r="H169" t="str">
        <f t="shared" si="5"/>
        <v>119303,30</v>
      </c>
    </row>
    <row r="170" ht="20.1" customHeight="1" spans="2:8">
      <c r="B170" s="33">
        <v>15505002</v>
      </c>
      <c r="C170" s="34" t="s">
        <v>1162</v>
      </c>
      <c r="D170" s="34">
        <v>3</v>
      </c>
      <c r="E170" s="35" t="s">
        <v>29</v>
      </c>
      <c r="F170" s="35">
        <v>100803</v>
      </c>
      <c r="G170" s="1">
        <v>45</v>
      </c>
      <c r="H170" t="str">
        <f t="shared" si="5"/>
        <v>100803,45</v>
      </c>
    </row>
    <row r="171" ht="20.1" customHeight="1" spans="2:8">
      <c r="B171" s="33">
        <v>15505004</v>
      </c>
      <c r="C171" s="34" t="s">
        <v>1163</v>
      </c>
      <c r="D171" s="34">
        <v>3</v>
      </c>
      <c r="E171" s="35" t="s">
        <v>401</v>
      </c>
      <c r="F171" s="35">
        <v>119403</v>
      </c>
      <c r="G171" s="1">
        <v>30</v>
      </c>
      <c r="H171" t="str">
        <f t="shared" si="5"/>
        <v>119403,30</v>
      </c>
    </row>
    <row r="172" ht="20.1" customHeight="1" spans="2:8">
      <c r="B172" s="33">
        <v>15505006</v>
      </c>
      <c r="C172" s="34" t="s">
        <v>1164</v>
      </c>
      <c r="D172" s="34">
        <v>3</v>
      </c>
      <c r="E172" s="35" t="s">
        <v>354</v>
      </c>
      <c r="F172" s="35">
        <v>100203</v>
      </c>
      <c r="G172" s="1">
        <v>600</v>
      </c>
      <c r="H172" t="str">
        <f t="shared" si="5"/>
        <v>100203,600</v>
      </c>
    </row>
    <row r="173" ht="20.1" customHeight="1" spans="2:8">
      <c r="B173" s="33">
        <v>15506002</v>
      </c>
      <c r="C173" s="34" t="s">
        <v>1165</v>
      </c>
      <c r="D173" s="34">
        <v>3</v>
      </c>
      <c r="E173" s="35" t="s">
        <v>3</v>
      </c>
      <c r="F173" s="35">
        <v>100403</v>
      </c>
      <c r="G173" s="1">
        <v>45</v>
      </c>
      <c r="H173" t="str">
        <f t="shared" si="5"/>
        <v>100403,45</v>
      </c>
    </row>
    <row r="174" ht="20.1" customHeight="1" spans="2:8">
      <c r="B174" s="33">
        <v>15507002</v>
      </c>
      <c r="C174" s="34" t="s">
        <v>1166</v>
      </c>
      <c r="D174" s="34">
        <v>3</v>
      </c>
      <c r="E174" s="35" t="s">
        <v>3</v>
      </c>
      <c r="F174" s="35">
        <v>100403</v>
      </c>
      <c r="G174" s="1">
        <v>45</v>
      </c>
      <c r="H174" t="str">
        <f t="shared" si="5"/>
        <v>100403,45</v>
      </c>
    </row>
    <row r="175" ht="20.1" customHeight="1" spans="2:8">
      <c r="B175" s="33">
        <v>15508002</v>
      </c>
      <c r="C175" s="34" t="s">
        <v>1167</v>
      </c>
      <c r="D175" s="34">
        <v>3</v>
      </c>
      <c r="E175" s="35" t="s">
        <v>397</v>
      </c>
      <c r="F175" s="35">
        <v>119303</v>
      </c>
      <c r="G175" s="1">
        <v>30</v>
      </c>
      <c r="H175" t="str">
        <f t="shared" si="5"/>
        <v>119303,30</v>
      </c>
    </row>
    <row r="176" ht="20.1" customHeight="1" spans="2:8">
      <c r="B176" s="33">
        <v>15509002</v>
      </c>
      <c r="C176" s="34" t="s">
        <v>1168</v>
      </c>
      <c r="D176" s="34">
        <v>3</v>
      </c>
      <c r="E176" s="35" t="s">
        <v>354</v>
      </c>
      <c r="F176" s="35">
        <v>100203</v>
      </c>
      <c r="G176" s="1">
        <v>600</v>
      </c>
      <c r="H176" t="str">
        <f t="shared" si="5"/>
        <v>100203,600</v>
      </c>
    </row>
    <row r="177" ht="20.1" customHeight="1" spans="2:8">
      <c r="B177" s="33">
        <v>15510002</v>
      </c>
      <c r="C177" s="34" t="s">
        <v>1169</v>
      </c>
      <c r="D177" s="34">
        <v>3</v>
      </c>
      <c r="E177" s="35" t="s">
        <v>1035</v>
      </c>
      <c r="F177" s="35">
        <v>101003</v>
      </c>
      <c r="G177" s="1">
        <v>45</v>
      </c>
      <c r="H177" t="str">
        <f t="shared" si="5"/>
        <v>101003,45</v>
      </c>
    </row>
    <row r="178" ht="20.1" customHeight="1" spans="2:8">
      <c r="B178" s="33">
        <v>15510004</v>
      </c>
      <c r="C178" s="34" t="s">
        <v>1170</v>
      </c>
      <c r="D178" s="34">
        <v>3</v>
      </c>
      <c r="E178" s="35" t="s">
        <v>1035</v>
      </c>
      <c r="F178" s="35">
        <v>101003</v>
      </c>
      <c r="G178" s="1">
        <v>45</v>
      </c>
      <c r="H178" t="str">
        <f t="shared" si="5"/>
        <v>101003,45</v>
      </c>
    </row>
    <row r="179" ht="20.1" customHeight="1" spans="2:8">
      <c r="B179" s="33">
        <v>15510102</v>
      </c>
      <c r="C179" s="34" t="s">
        <v>1171</v>
      </c>
      <c r="D179" s="34">
        <v>3</v>
      </c>
      <c r="E179" s="35" t="s">
        <v>3</v>
      </c>
      <c r="F179" s="35">
        <v>100403</v>
      </c>
      <c r="G179" s="1">
        <v>45</v>
      </c>
      <c r="H179" t="str">
        <f t="shared" si="5"/>
        <v>100403,45</v>
      </c>
    </row>
    <row r="180" ht="20.1" customHeight="1" spans="2:8">
      <c r="B180" s="33">
        <v>15510104</v>
      </c>
      <c r="C180" s="34" t="s">
        <v>1172</v>
      </c>
      <c r="D180" s="34">
        <v>3</v>
      </c>
      <c r="E180" s="35" t="s">
        <v>3</v>
      </c>
      <c r="F180" s="35">
        <v>100403</v>
      </c>
      <c r="G180" s="1">
        <v>45</v>
      </c>
      <c r="H180" t="str">
        <f t="shared" si="5"/>
        <v>100403,45</v>
      </c>
    </row>
    <row r="181" ht="20.1" customHeight="1" spans="2:8">
      <c r="B181" s="33">
        <v>15511002</v>
      </c>
      <c r="C181" s="34" t="s">
        <v>1173</v>
      </c>
      <c r="D181" s="34">
        <v>3</v>
      </c>
      <c r="E181" s="35" t="s">
        <v>394</v>
      </c>
      <c r="F181" s="35">
        <v>119103</v>
      </c>
      <c r="G181" s="1">
        <v>30</v>
      </c>
      <c r="H181" t="str">
        <f t="shared" si="5"/>
        <v>119103,30</v>
      </c>
    </row>
    <row r="182" ht="20.1" customHeight="1" spans="2:8">
      <c r="B182" s="33">
        <v>15511004</v>
      </c>
      <c r="C182" s="34" t="s">
        <v>1174</v>
      </c>
      <c r="D182" s="34">
        <v>3</v>
      </c>
      <c r="E182" s="35" t="s">
        <v>401</v>
      </c>
      <c r="F182" s="35">
        <v>119403</v>
      </c>
      <c r="G182" s="1">
        <v>30</v>
      </c>
      <c r="H182" t="str">
        <f t="shared" si="5"/>
        <v>119403,30</v>
      </c>
    </row>
    <row r="183" ht="20.1" customHeight="1" spans="2:8">
      <c r="B183" s="33">
        <v>15511006</v>
      </c>
      <c r="C183" s="34" t="s">
        <v>1175</v>
      </c>
      <c r="D183" s="34">
        <v>3</v>
      </c>
      <c r="E183" s="35" t="s">
        <v>354</v>
      </c>
      <c r="F183" s="35">
        <v>100203</v>
      </c>
      <c r="G183" s="1">
        <v>600</v>
      </c>
      <c r="H183" t="str">
        <f t="shared" si="5"/>
        <v>100203,600</v>
      </c>
    </row>
    <row r="184" ht="20.1" customHeight="1" spans="2:8">
      <c r="B184" s="36">
        <v>10025010</v>
      </c>
      <c r="C184" s="33" t="s">
        <v>1176</v>
      </c>
      <c r="D184" s="33">
        <v>300</v>
      </c>
      <c r="E184" s="35" t="s">
        <v>405</v>
      </c>
      <c r="F184" s="35">
        <v>119203</v>
      </c>
      <c r="G184" s="1">
        <v>30</v>
      </c>
      <c r="H184" t="str">
        <f t="shared" si="5"/>
        <v>119203,30</v>
      </c>
    </row>
    <row r="185" ht="20.1" customHeight="1" spans="2:8">
      <c r="B185" s="36">
        <v>10025010</v>
      </c>
      <c r="C185" s="33" t="s">
        <v>1176</v>
      </c>
      <c r="D185" s="33">
        <v>500</v>
      </c>
      <c r="E185" s="35" t="s">
        <v>354</v>
      </c>
      <c r="F185" s="35">
        <v>100203</v>
      </c>
      <c r="G185" s="1">
        <v>600</v>
      </c>
      <c r="H185" t="str">
        <f t="shared" si="5"/>
        <v>100203,600</v>
      </c>
    </row>
    <row r="186" ht="20.1" customHeight="1" spans="2:8">
      <c r="B186" s="36">
        <v>10025010</v>
      </c>
      <c r="C186" s="33" t="s">
        <v>1176</v>
      </c>
      <c r="D186" s="33">
        <v>1000</v>
      </c>
      <c r="E186" s="35" t="s">
        <v>1035</v>
      </c>
      <c r="F186" s="35">
        <v>101003</v>
      </c>
      <c r="G186" s="1">
        <v>45</v>
      </c>
      <c r="H186" t="str">
        <f t="shared" si="5"/>
        <v>101003,45</v>
      </c>
    </row>
    <row r="187" ht="20.1" customHeight="1" spans="2:12">
      <c r="B187" s="36">
        <v>10025008</v>
      </c>
      <c r="C187" s="33" t="s">
        <v>1177</v>
      </c>
      <c r="D187" s="33">
        <v>5</v>
      </c>
      <c r="E187" s="35" t="s">
        <v>354</v>
      </c>
      <c r="F187" s="35">
        <v>100203</v>
      </c>
      <c r="G187" s="1">
        <v>600</v>
      </c>
      <c r="H187" t="str">
        <f t="shared" si="5"/>
        <v>100203,600</v>
      </c>
      <c r="J187" s="1"/>
      <c r="K187" s="35"/>
      <c r="L187" s="1"/>
    </row>
    <row r="188" ht="20.1" customHeight="1" spans="2:8">
      <c r="B188" s="36">
        <v>10025008</v>
      </c>
      <c r="C188" s="33" t="s">
        <v>1177</v>
      </c>
      <c r="D188" s="33">
        <v>10</v>
      </c>
      <c r="E188" s="35" t="s">
        <v>3</v>
      </c>
      <c r="F188" s="35">
        <v>100403</v>
      </c>
      <c r="G188" s="1">
        <v>45</v>
      </c>
      <c r="H188" t="str">
        <f t="shared" si="5"/>
        <v>100403,45</v>
      </c>
    </row>
    <row r="189" ht="20.1" customHeight="1" spans="2:8">
      <c r="B189" s="36">
        <v>10025008</v>
      </c>
      <c r="C189" s="33" t="s">
        <v>1177</v>
      </c>
      <c r="D189" s="33">
        <v>20</v>
      </c>
      <c r="E189" s="35" t="s">
        <v>365</v>
      </c>
      <c r="F189" s="35">
        <v>110101</v>
      </c>
      <c r="G189" s="1">
        <v>60</v>
      </c>
      <c r="H189" t="str">
        <f t="shared" si="5"/>
        <v>110101,60</v>
      </c>
    </row>
    <row r="190" ht="20.1" customHeight="1" spans="2:8">
      <c r="B190" s="36">
        <v>10025009</v>
      </c>
      <c r="C190" s="33" t="s">
        <v>1178</v>
      </c>
      <c r="D190" s="33">
        <v>3</v>
      </c>
      <c r="E190" s="35" t="s">
        <v>354</v>
      </c>
      <c r="F190" s="35">
        <v>100203</v>
      </c>
      <c r="G190" s="1">
        <v>600</v>
      </c>
      <c r="H190" t="str">
        <f t="shared" si="5"/>
        <v>100203,600</v>
      </c>
    </row>
    <row r="191" ht="20.1" customHeight="1" spans="2:8">
      <c r="B191" s="36">
        <v>10025009</v>
      </c>
      <c r="C191" s="33" t="s">
        <v>1178</v>
      </c>
      <c r="D191" s="33">
        <v>5</v>
      </c>
      <c r="E191" s="35" t="s">
        <v>394</v>
      </c>
      <c r="F191" s="35">
        <v>119103</v>
      </c>
      <c r="G191" s="1">
        <v>30</v>
      </c>
      <c r="H191" t="str">
        <f t="shared" si="5"/>
        <v>119103,30</v>
      </c>
    </row>
    <row r="192" ht="20.1" customHeight="1" spans="2:8">
      <c r="B192" s="36">
        <v>10025009</v>
      </c>
      <c r="C192" s="33" t="s">
        <v>1178</v>
      </c>
      <c r="D192" s="33">
        <v>10</v>
      </c>
      <c r="E192" s="35" t="s">
        <v>365</v>
      </c>
      <c r="F192" s="35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7"/>
  <sheetViews>
    <sheetView workbookViewId="0">
      <selection activeCell="B8" sqref="B8"/>
    </sheetView>
  </sheetViews>
  <sheetFormatPr defaultColWidth="9" defaultRowHeight="14.25" outlineLevelRow="6" outlineLevelCol="1"/>
  <sheetData>
    <row r="2" spans="2:2">
      <c r="B2" s="32" t="s">
        <v>1179</v>
      </c>
    </row>
    <row r="3" spans="2:2">
      <c r="B3" s="32" t="s">
        <v>1180</v>
      </c>
    </row>
    <row r="4" spans="2:2">
      <c r="B4" s="32" t="s">
        <v>1181</v>
      </c>
    </row>
    <row r="5" spans="2:2">
      <c r="B5" s="32" t="s">
        <v>1182</v>
      </c>
    </row>
    <row r="6" spans="2:2">
      <c r="B6" s="32" t="s">
        <v>1183</v>
      </c>
    </row>
    <row r="7" spans="2:2">
      <c r="B7" s="32" t="s">
        <v>1184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2023-02-22T16:12:22Z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