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4" activeTab="4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<sst xmlns="http://schemas.openxmlformats.org/spreadsheetml/2006/main" count="2698">
  <si>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</si>
  <si>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</si>
  <si>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</si>
  <si>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</si>
  <si>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</si>
  <si>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</si>
  <si>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</si>
  <si>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</si>
  <si>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</si>
  <si>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</si>
  <si>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</si>
  <si>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</si>
  <si>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</si>
  <si>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</si>
  <si>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</si>
  <si>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</si>
  <si>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</si>
  <si>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</si>
  <si>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</si>
  <si>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</si>
  <si>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</si>
  <si>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</si>
  <si>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</si>
  <si>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</si>
  <si>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</si>
  <si>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</si>
  <si>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</si>
  <si>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</si>
  <si>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</si>
  <si>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</si>
  <si>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</si>
  <si>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</si>
  <si>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</si>
  <si>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</si>
  <si>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</si>
  <si>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</si>
  <si>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</si>
  <si>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</si>
  <si>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</si>
  <si>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</si>
  <si>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</si>
  <si>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</si>
  <si>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</si>
  <si>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</si>
  <si>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</si>
  <si>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</si>
  <si>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</si>
  <si>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</si>
  <si>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</si>
  <si>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</si>
  <si>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</si>
  <si>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</si>
  <si>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</si>
  <si>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</si>
  <si>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</si>
  <si>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</si>
  <si>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</si>
  <si>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</si>
  <si>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</si>
  <si>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</si>
  <si>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</si>
  <si>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</si>
  <si>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</si>
  <si>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</si>
  <si>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</si>
  <si>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</si>
  <si>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</si>
  <si>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</si>
  <si>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</si>
  <si>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</si>
  <si>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</si>
  <si>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</si>
  <si>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</si>
  <si>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</si>
  <si>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</si>
  <si>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</si>
  <si>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</si>
  <si>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</si>
  <si>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</si>
  <si>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</si>
  <si>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</si>
  <si>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</si>
  <si>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</si>
  <si>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</si>
  <si>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</si>
  <si>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</si>
  <si>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</si>
  <si>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</si>
  <si>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</si>
  <si>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</si>
  <si>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</si>
  <si>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</si>
  <si>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</si>
  <si>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</si>
  <si>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</si>
  <si>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</si>
  <si>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</si>
  <si>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</si>
  <si>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</si>
  <si>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</si>
  <si>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</si>
  <si>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</si>
  <si>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</si>
  <si>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</si>
  <si>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</si>
  <si>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</si>
  <si>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</si>
  <si>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</si>
  <si>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</si>
  <si>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</si>
  <si>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</si>
  <si>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</si>
  <si>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</si>
  <si>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</si>
  <si>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</si>
  <si>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</si>
  <si>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</si>
  <si>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</si>
  <si>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</si>
  <si>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</si>
  <si>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</si>
  <si>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</si>
  <si>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</si>
  <si>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</si>
  <si>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</si>
  <si>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</si>
  <si>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</si>
  <si>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</si>
  <si>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</si>
  <si>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</si>
  <si>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</si>
  <si>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</si>
  <si>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</si>
  <si>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</si>
  <si>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</si>
  <si>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</si>
  <si>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</si>
  <si>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</si>
  <si>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</si>
  <si>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</si>
  <si>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</si>
  <si>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</si>
  <si>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</si>
  <si>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</si>
  <si>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</si>
  <si>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</si>
  <si>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</si>
  <si>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</si>
  <si>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</si>
  <si>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</si>
  <si>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</si>
  <si>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</si>
  <si>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</si>
  <si>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</si>
  <si>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</si>
  <si>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</si>
  <si>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</si>
  <si>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</si>
  <si>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</si>
  <si>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</si>
  <si>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</si>
  <si>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</si>
  <si>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</si>
  <si>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</si>
  <si>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</si>
  <si>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</si>
  <si>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</si>
  <si>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</si>
  <si>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</si>
  <si>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</si>
  <si>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</si>
  <si>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</si>
  <si>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</si>
  <si>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</si>
  <si>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</si>
  <si>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</si>
  <si>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</si>
  <si>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</si>
  <si>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</si>
  <si>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</si>
  <si>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</si>
  <si>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</si>
  <si>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</si>
  <si>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</si>
  <si>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</si>
  <si>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</si>
  <si>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</si>
  <si>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</si>
  <si>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</si>
  <si>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</si>
  <si>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</si>
  <si>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</si>
  <si>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</si>
  <si>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</si>
  <si>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</si>
  <si>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</si>
  <si>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</si>
  <si>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</si>
  <si>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</si>
  <si>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</si>
  <si>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</si>
  <si>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</si>
  <si>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</si>
  <si>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</si>
  <si>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</si>
  <si>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</si>
  <si>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</si>
  <si>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</si>
  <si>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</si>
  <si>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</si>
  <si>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</si>
  <si>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</si>
  <si>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</si>
  <si>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</si>
  <si>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</si>
  <si>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</si>
  <si>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</si>
  <si>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</si>
  <si>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</si>
  <si>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</si>
  <si>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</si>
  <si>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</si>
  <si>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</si>
  <si>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</si>
  <si>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</si>
  <si>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</si>
  <si>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</si>
  <si>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</si>
  <si>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</si>
  <si>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</si>
  <si>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</si>
  <si>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</si>
  <si>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</si>
  <si>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</si>
  <si>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</si>
  <si>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</si>
  <si>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</si>
  <si>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</si>
  <si>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</si>
  <si>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</si>
  <si>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</si>
  <si>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</si>
  <si>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</si>
  <si>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</si>
  <si>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</si>
  <si>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</si>
  <si>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</si>
  <si>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</si>
  <si>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</si>
  <si>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</si>
  <si>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</si>
  <si>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</si>
  <si>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</si>
  <si>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</si>
  <si>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</si>
  <si>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</si>
  <si>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</si>
  <si>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</si>
  <si>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</si>
  <si>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</si>
  <si>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</si>
  <si>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</si>
  <si>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</si>
  <si>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</si>
  <si>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</si>
  <si>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</si>
  <si>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</si>
  <si>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</si>
  <si>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</si>
  <si>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</si>
  <si>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</si>
  <si>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</si>
  <si>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</si>
  <si>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</si>
  <si>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</si>
  <si>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</si>
  <si>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</si>
  <si>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</si>
  <si>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</si>
  <si>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</si>
  <si>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</si>
  <si>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</si>
  <si>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</si>
  <si>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</si>
  <si>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</si>
  <si>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</si>
  <si>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</si>
  <si>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</si>
  <si>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</si>
  <si>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</si>
  <si>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</si>
  <si>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</si>
  <si>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</si>
  <si>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</si>
  <si>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</si>
  <si>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</si>
  <si>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</si>
  <si>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</si>
  <si>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</si>
  <si>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</si>
  <si>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</si>
  <si>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</si>
  <si>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</si>
  <si>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</si>
  <si>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</si>
  <si>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</si>
  <si>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</si>
  <si>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</si>
  <si>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</si>
  <si>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</si>
  <si>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</si>
  <si>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</si>
  <si>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</si>
  <si>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</si>
  <si>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</si>
  <si>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</si>
  <si>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</si>
  <si>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</si>
  <si>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</si>
  <si>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</si>
  <si>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</si>
  <si>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</si>
  <si>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</si>
  <si>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</si>
  <si>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</si>
  <si>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</si>
  <si>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</si>
  <si>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</si>
  <si>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</si>
  <si>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</si>
  <si>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</si>
  <si>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</si>
  <si>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</si>
  <si>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</si>
  <si>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</si>
  <si>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</si>
  <si>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</si>
  <si>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</si>
  <si>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</si>
  <si>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</si>
  <si>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</si>
  <si>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</si>
  <si>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</si>
  <si>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</si>
  <si>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</si>
  <si>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</si>
  <si>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</si>
  <si>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</si>
  <si>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</si>
  <si>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</si>
  <si>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</si>
  <si>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</si>
  <si>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</si>
  <si>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</si>
  <si>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</si>
  <si>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</si>
  <si>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</si>
  <si>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</si>
  <si>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</si>
  <si>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</si>
  <si>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</si>
  <si>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</si>
  <si>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</si>
  <si>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</si>
  <si>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</si>
  <si>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</si>
  <si>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</si>
  <si>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</si>
  <si>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</si>
  <si>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</si>
  <si>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</si>
  <si>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</si>
  <si>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</si>
  <si>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</si>
  <si>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</si>
  <si>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</si>
  <si>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</si>
  <si>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</si>
  <si>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</si>
  <si>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</si>
  <si>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</si>
  <si>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</si>
  <si>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</si>
  <si>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</si>
  <si>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</si>
  <si>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</si>
  <si>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</si>
  <si>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</si>
  <si>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</si>
  <si>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</si>
  <si>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</si>
  <si>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</si>
  <si>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</si>
  <si>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</si>
  <si>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</si>
  <si>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</si>
  <si>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</si>
  <si>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</si>
  <si>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</si>
  <si>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</si>
  <si>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</si>
  <si>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</si>
  <si>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</si>
  <si>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</si>
  <si>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</si>
  <si>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</si>
  <si>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</si>
  <si>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</si>
  <si>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</si>
  <si>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</si>
  <si>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</si>
  <si>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</si>
  <si>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</si>
  <si>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</si>
  <si>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</si>
  <si>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</si>
  <si>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</si>
  <si>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</si>
  <si>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</si>
  <si>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</si>
  <si>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</si>
  <si>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</si>
  <si>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</si>
  <si>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</si>
  <si>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</si>
  <si>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</si>
  <si>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</si>
  <si>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</si>
  <si>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</si>
  <si>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</si>
  <si>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</si>
  <si>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</si>
  <si>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</si>
  <si>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</si>
  <si>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</si>
  <si>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</si>
  <si>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</si>
  <si>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</si>
  <si>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</si>
  <si>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</si>
  <si>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</si>
  <si>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</si>
  <si>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</si>
  <si>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</si>
  <si>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</si>
  <si>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</si>
  <si>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</si>
  <si>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</si>
  <si>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</si>
  <si>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</si>
  <si>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</si>
  <si>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</si>
  <si>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</si>
  <si>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</si>
  <si>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</si>
  <si>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</si>
  <si>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</si>
  <si>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</si>
  <si>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</si>
  <si>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</si>
  <si>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</si>
  <si>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</si>
  <si>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</si>
  <si>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</si>
  <si>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</si>
  <si>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</si>
  <si>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</si>
  <si>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</si>
  <si>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</si>
  <si>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</si>
  <si>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</si>
  <si>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</si>
  <si>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</si>
  <si>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</si>
  <si>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</si>
  <si>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</si>
  <si>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</si>
  <si>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</si>
  <si>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</si>
  <si>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</si>
  <si>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</si>
  <si>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</si>
  <si>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</si>
  <si>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</si>
  <si>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</si>
  <si>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</si>
  <si>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</si>
  <si>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</si>
  <si>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</si>
  <si>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</si>
  <si>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</si>
  <si>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</si>
  <si>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</si>
  <si>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</si>
  <si>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</si>
  <si>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</si>
  <si>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</si>
  <si>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</si>
  <si>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</si>
  <si>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</si>
  <si>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</si>
  <si>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</si>
  <si>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</si>
  <si>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</si>
  <si>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</si>
  <si>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</si>
  <si>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</si>
  <si>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</si>
  <si>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</si>
  <si>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</si>
  <si>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</si>
  <si>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</si>
  <si>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</si>
  <si>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</si>
  <si>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</si>
  <si>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</si>
  <si>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</si>
  <si>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</si>
  <si>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</si>
  <si>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</si>
  <si>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</si>
  <si>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</si>
  <si>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</si>
  <si>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</si>
  <si>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</si>
  <si>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</si>
  <si>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</si>
  <si>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</si>
  <si>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</si>
  <si>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</si>
  <si>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</si>
  <si>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</si>
  <si>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</si>
  <si>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</si>
  <si>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</si>
  <si>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</si>
  <si>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</si>
  <si>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</si>
  <si>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</si>
  <si>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</si>
  <si>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</si>
  <si>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</si>
  <si>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</si>
  <si>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</si>
  <si>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</si>
  <si>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</si>
  <si>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</si>
  <si>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</si>
  <si>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</si>
  <si>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</si>
  <si>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</si>
  <si>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</si>
  <si>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</si>
  <si>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</si>
  <si>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</si>
  <si>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</si>
  <si>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</si>
  <si>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</si>
  <si>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</si>
  <si>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</si>
  <si>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</si>
  <si>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</si>
  <si>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</si>
  <si>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</si>
  <si>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</si>
  <si>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</si>
  <si>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</si>
  <si>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</si>
  <si>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</si>
  <si>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</si>
  <si>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</si>
  <si>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</si>
  <si>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</si>
  <si>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</si>
  <si>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</si>
  <si>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</si>
  <si>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</si>
  <si>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</si>
  <si>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</si>
  <si>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</si>
  <si>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</si>
  <si>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</si>
  <si>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</si>
  <si>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</si>
  <si>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</si>
  <si>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</si>
  <si>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</si>
  <si>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</si>
  <si>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</si>
  <si>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</si>
  <si>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</si>
  <si>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</si>
  <si>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</si>
  <si>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</si>
  <si>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</si>
  <si>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</si>
  <si>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</si>
  <si>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</si>
  <si>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</si>
  <si>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</si>
  <si>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</si>
  <si>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</si>
  <si>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</si>
  <si>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</si>
  <si>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</si>
  <si>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</si>
  <si>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</si>
  <si>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</si>
  <si>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</si>
  <si>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</si>
  <si>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</si>
  <si>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</si>
  <si>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</si>
  <si>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</si>
  <si>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</si>
  <si>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</si>
  <si>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</si>
  <si>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</si>
  <si>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</si>
  <si>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</si>
  <si>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</si>
  <si>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</si>
  <si>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</si>
  <si>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</si>
  <si>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</si>
  <si>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</si>
  <si>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</si>
  <si>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</si>
  <si>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</si>
  <si>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</si>
  <si>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</si>
  <si>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</si>
  <si>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</si>
  <si>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</si>
  <si>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</si>
  <si>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</si>
  <si>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</si>
  <si>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</si>
  <si>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</si>
  <si>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</si>
  <si>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</si>
  <si>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</si>
  <si>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</si>
  <si>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</si>
  <si>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</si>
  <si>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</si>
  <si>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</si>
  <si>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</si>
  <si>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</si>
  <si>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</si>
  <si>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</si>
  <si>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</si>
  <si>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</si>
  <si>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</si>
  <si>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</si>
  <si>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</si>
  <si>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</si>
  <si>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</si>
  <si>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</si>
  <si>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</si>
  <si>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</si>
  <si>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</si>
  <si>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</si>
  <si>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</si>
  <si>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</si>
  <si>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</si>
  <si>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</si>
  <si>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</si>
  <si>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</si>
  <si>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躲闪目标概率提升</t>
  </si>
  <si>
    <t>使用鉴定道具给自己的装备鉴定15次</t>
  </si>
  <si>
    <t>宠物合成5次</t>
  </si>
  <si>
    <t>抗暴</t>
  </si>
  <si>
    <t>抗暴概率提升</t>
  </si>
  <si>
    <t>在60级副本通关,并使自身的总输出占比大于40%</t>
  </si>
  <si>
    <t>合成1只战力达到7000点的宠物</t>
  </si>
  <si>
    <t>暴击</t>
  </si>
  <si>
    <t>暴击概率提升</t>
  </si>
  <si>
    <t>找到一个X点属性的装备</t>
  </si>
  <si>
    <t>开启30次普通藏宝图</t>
  </si>
  <si>
    <t>宠物使用宠之晶洗炼达到5次</t>
  </si>
  <si>
    <t>神佑</t>
  </si>
  <si>
    <t>濒临死亡状态5%概率重生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</si>
  <si>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</si>
  <si>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</si>
  <si>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</si>
  <si>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</si>
  <si>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</si>
  <si>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</si>
  <si>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</si>
  <si>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</si>
  <si>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</si>
  <si>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</si>
  <si>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</si>
  <si>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</si>
  <si>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</si>
  <si>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</si>
  <si>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</si>
  <si>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</si>
  <si>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</si>
  <si>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</si>
  <si>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</si>
  <si>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</si>
  <si>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</si>
  <si>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</si>
  <si>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</si>
  <si>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</si>
  <si>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</si>
  <si>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</si>
  <si>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</si>
  <si>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</si>
  <si>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</si>
  <si>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</si>
  <si>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</si>
  <si>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</si>
  <si>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</si>
  <si>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</si>
  <si>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</si>
  <si>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</si>
  <si>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</si>
  <si>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</si>
  <si>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</si>
  <si>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</si>
  <si>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</si>
  <si>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</si>
  <si>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</si>
  <si>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</si>
  <si>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</si>
  <si>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</si>
  <si>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</si>
  <si>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</si>
  <si>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</si>
  <si>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</si>
  <si>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</si>
  <si>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</si>
  <si>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</si>
  <si>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</si>
  <si>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</si>
  <si>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</si>
  <si>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</si>
  <si>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</si>
  <si>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</si>
  <si>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</si>
  <si>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</si>
  <si>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</si>
  <si>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</si>
  <si>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</si>
  <si>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</si>
  <si>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</si>
  <si>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</si>
  <si>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</si>
  <si>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</si>
  <si>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</si>
  <si>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</si>
  <si>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</si>
  <si>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</si>
  <si>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</si>
  <si>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悬空技能</t>
  </si>
  <si>
    <t>使目标处于悬空状态,悬空状态无法攻击和被攻击,30秒冷却时间</t>
  </si>
  <si>
    <t>恐惧技能</t>
  </si>
  <si>
    <t>使目标处于恐惧状态,被恐惧的玩家会自己到处行走无法使用攻击和技能,30秒冷却时间</t>
  </si>
  <si>
    <t>沉睡技能</t>
  </si>
  <si>
    <t>使目标处于沉睡状态,沉睡状态无法攻击和释放技能,但是受到攻击会立即苏醒,30秒冷却时间</t>
  </si>
  <si>
    <t>强制技能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</si>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</sst>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5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charset val="134"/>
    </font>
    <font>
      <sz val="10"/>
      <name val="宋体"/>
      <charset val="134"/>
    </font>
    <font>
      <sz val="10"/>
      <color rgb="FFC00000"/>
      <name val="微软雅黑"/>
      <charset val="134"/>
    </font>
    <font>
      <sz val="10"/>
      <color theme="0" tint="-0.49998474074526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174474318674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44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/>
    <xf numFmtId="0" fontId="0" fillId="24" borderId="12" applyNumberFormat="0" applyFon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1" fillId="19" borderId="8" applyNumberFormat="0" applyAlignment="0" applyProtection="0">
      <alignment vertical="center"/>
    </xf>
    <xf numFmtId="0" fontId="37" fillId="19" borderId="11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</row>
        <row r="860">
          <cell r="S860">
            <v>0</v>
          </cell>
        </row>
        <row r="861">
          <cell r="C861">
            <v>13006004</v>
          </cell>
        </row>
        <row r="861"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</row>
        <row r="866"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</row>
        <row r="940">
          <cell r="S940">
            <v>66001001</v>
          </cell>
        </row>
        <row r="941">
          <cell r="C941">
            <v>14080002</v>
          </cell>
        </row>
        <row r="941">
          <cell r="S941">
            <v>66001002</v>
          </cell>
        </row>
        <row r="942">
          <cell r="C942">
            <v>14080003</v>
          </cell>
        </row>
        <row r="942">
          <cell r="S942">
            <v>66001003</v>
          </cell>
        </row>
        <row r="943">
          <cell r="C943">
            <v>14080004</v>
          </cell>
        </row>
        <row r="943"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</row>
        <row r="956"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</row>
        <row r="966">
          <cell r="S966">
            <v>69000002</v>
          </cell>
        </row>
        <row r="967">
          <cell r="C967">
            <v>14100112</v>
          </cell>
        </row>
        <row r="967"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</row>
        <row r="972"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</row>
        <row r="1025">
          <cell r="S1025">
            <v>66001004</v>
          </cell>
        </row>
        <row r="1026">
          <cell r="C1026">
            <v>15208002</v>
          </cell>
        </row>
        <row r="1026">
          <cell r="S1026">
            <v>66001005</v>
          </cell>
        </row>
        <row r="1027">
          <cell r="C1027">
            <v>15208003</v>
          </cell>
        </row>
        <row r="1027"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</row>
        <row r="1034"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</row>
        <row r="1044"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</row>
        <row r="1053"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</row>
        <row r="1090">
          <cell r="S1090">
            <v>66001006</v>
          </cell>
        </row>
        <row r="1091">
          <cell r="C1091">
            <v>15308002</v>
          </cell>
        </row>
        <row r="1091">
          <cell r="S1091">
            <v>66001007</v>
          </cell>
        </row>
        <row r="1092">
          <cell r="C1092">
            <v>15308003</v>
          </cell>
        </row>
        <row r="1092">
          <cell r="S1092">
            <v>66001014</v>
          </cell>
        </row>
        <row r="1093">
          <cell r="C1093">
            <v>15308004</v>
          </cell>
        </row>
        <row r="1093"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</row>
        <row r="1101"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</row>
        <row r="1107"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</row>
        <row r="1111"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</row>
        <row r="1120"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</row>
        <row r="1154"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</row>
        <row r="1158">
          <cell r="S1158">
            <v>66001008</v>
          </cell>
        </row>
        <row r="1159">
          <cell r="C1159">
            <v>15408002</v>
          </cell>
        </row>
        <row r="1159">
          <cell r="S1159">
            <v>66001009</v>
          </cell>
        </row>
        <row r="1160">
          <cell r="C1160">
            <v>15408003</v>
          </cell>
        </row>
        <row r="1160"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</row>
        <row r="1167"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</row>
        <row r="1174"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</row>
        <row r="1184"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</row>
        <row r="1224">
          <cell r="S1224">
            <v>66001010</v>
          </cell>
        </row>
        <row r="1225">
          <cell r="C1225">
            <v>15508002</v>
          </cell>
        </row>
        <row r="1225">
          <cell r="S1225">
            <v>66001011</v>
          </cell>
        </row>
        <row r="1226">
          <cell r="C1226">
            <v>15508003</v>
          </cell>
        </row>
        <row r="1226"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</row>
        <row r="1240"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</row>
        <row r="1251"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</row>
        <row r="1271"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</row>
        <row r="1298"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K5" sqref="K5:O5"/>
    </sheetView>
  </sheetViews>
  <sheetFormatPr defaultColWidth="9" defaultRowHeight="16.5"/>
  <cols>
    <col min="1" max="2" width="9" style="99"/>
    <col min="3" max="3" width="10.25" style="99" customWidth="1"/>
    <col min="4" max="15" width="9" style="99"/>
    <col min="16" max="16" width="11.25" style="99" customWidth="1"/>
    <col min="17" max="16384" width="9" style="99"/>
  </cols>
  <sheetData>
    <row r="1" ht="20.1" customHeight="1"/>
    <row r="2" ht="20.1" customHeight="1" spans="10:10">
      <c r="J2" s="101" t="s">
        <v>0</v>
      </c>
    </row>
    <row r="3" ht="20.1" customHeight="1" spans="2:23">
      <c r="B3" s="100"/>
      <c r="C3" s="69" t="s">
        <v>1</v>
      </c>
      <c r="D3" s="69" t="s">
        <v>2</v>
      </c>
      <c r="E3" s="69" t="s">
        <v>3</v>
      </c>
      <c r="F3" s="69" t="s">
        <v>4</v>
      </c>
      <c r="G3" s="69" t="s">
        <v>5</v>
      </c>
      <c r="H3" s="100"/>
      <c r="I3" s="100"/>
      <c r="J3" s="69"/>
      <c r="K3" s="69" t="s">
        <v>6</v>
      </c>
      <c r="L3" s="69" t="s">
        <v>7</v>
      </c>
      <c r="M3" s="69" t="s">
        <v>8</v>
      </c>
      <c r="N3" s="69" t="s">
        <v>9</v>
      </c>
      <c r="O3" s="69" t="s">
        <v>10</v>
      </c>
      <c r="P3" s="100"/>
      <c r="Q3" s="100"/>
      <c r="R3" s="69" t="s">
        <v>11</v>
      </c>
      <c r="S3" s="69" t="s">
        <v>6</v>
      </c>
      <c r="T3" s="69" t="s">
        <v>7</v>
      </c>
      <c r="U3" s="69" t="s">
        <v>3</v>
      </c>
      <c r="V3" s="69" t="s">
        <v>2</v>
      </c>
      <c r="W3" s="69" t="s">
        <v>12</v>
      </c>
    </row>
    <row r="4" ht="20.1" customHeight="1" spans="2:23">
      <c r="B4" s="69"/>
      <c r="C4" s="69"/>
      <c r="D4" s="69">
        <f>(E4-F4)*D7</f>
        <v>1050</v>
      </c>
      <c r="E4" s="69">
        <v>100</v>
      </c>
      <c r="F4" s="69">
        <v>30</v>
      </c>
      <c r="G4" s="69">
        <v>30</v>
      </c>
      <c r="H4" s="100"/>
      <c r="I4" s="100"/>
      <c r="J4" s="69" t="s">
        <v>1</v>
      </c>
      <c r="K4" s="69">
        <v>5</v>
      </c>
      <c r="L4" s="69">
        <v>5</v>
      </c>
      <c r="M4" s="69">
        <f>L4*$D$4</f>
        <v>5250</v>
      </c>
      <c r="N4" s="69">
        <f>K4*$E$4</f>
        <v>500</v>
      </c>
      <c r="O4" s="69">
        <f>G4*K4</f>
        <v>150</v>
      </c>
      <c r="P4" s="100"/>
      <c r="Q4" s="100"/>
      <c r="R4" s="69" t="s">
        <v>13</v>
      </c>
      <c r="S4" s="69">
        <v>1</v>
      </c>
      <c r="T4" s="69">
        <v>1</v>
      </c>
      <c r="U4" s="69">
        <v>500</v>
      </c>
      <c r="V4" s="69">
        <v>5000</v>
      </c>
      <c r="W4" s="69">
        <v>200</v>
      </c>
    </row>
    <row r="5" ht="20.1" customHeight="1" spans="2:23">
      <c r="B5" s="100"/>
      <c r="C5" s="69"/>
      <c r="D5" s="69"/>
      <c r="E5" s="69"/>
      <c r="F5" s="69"/>
      <c r="G5" s="69"/>
      <c r="H5" s="100"/>
      <c r="I5" s="100"/>
      <c r="J5" s="69" t="s">
        <v>14</v>
      </c>
      <c r="K5" s="69">
        <v>10</v>
      </c>
      <c r="L5" s="69">
        <v>20</v>
      </c>
      <c r="M5" s="69">
        <f>L5*$D$4</f>
        <v>21000</v>
      </c>
      <c r="N5" s="69">
        <f t="shared" ref="N5:N6" si="0">K5*$E$4</f>
        <v>1000</v>
      </c>
      <c r="O5" s="69">
        <f>G4*K5</f>
        <v>300</v>
      </c>
      <c r="P5" s="100"/>
      <c r="Q5" s="100"/>
      <c r="R5" s="69" t="s">
        <v>1</v>
      </c>
      <c r="S5" s="69">
        <v>2.5</v>
      </c>
      <c r="T5" s="69">
        <v>2.5</v>
      </c>
      <c r="U5" s="69">
        <f>U4*S5</f>
        <v>1250</v>
      </c>
      <c r="V5" s="69">
        <f>V4*T5</f>
        <v>12500</v>
      </c>
      <c r="W5" s="69">
        <f>W4*S5</f>
        <v>500</v>
      </c>
    </row>
    <row r="6" ht="20.1" customHeight="1" spans="2:23">
      <c r="B6" s="100"/>
      <c r="C6" s="100"/>
      <c r="D6" s="100"/>
      <c r="E6" s="69" t="s">
        <v>15</v>
      </c>
      <c r="F6" s="69" t="s">
        <v>16</v>
      </c>
      <c r="G6" s="69"/>
      <c r="H6" s="100"/>
      <c r="I6" s="100"/>
      <c r="J6" s="69" t="s">
        <v>17</v>
      </c>
      <c r="K6" s="69">
        <v>35</v>
      </c>
      <c r="L6" s="69">
        <v>25</v>
      </c>
      <c r="M6" s="69">
        <f>L6*$D$4</f>
        <v>26250</v>
      </c>
      <c r="N6" s="69">
        <f t="shared" si="0"/>
        <v>3500</v>
      </c>
      <c r="O6" s="69">
        <f>$G$4*K6</f>
        <v>1050</v>
      </c>
      <c r="P6" s="100"/>
      <c r="Q6" s="100"/>
      <c r="R6" s="69" t="s">
        <v>18</v>
      </c>
      <c r="S6" s="69">
        <v>7</v>
      </c>
      <c r="T6" s="69">
        <v>7</v>
      </c>
      <c r="U6" s="69">
        <f>S6*U4</f>
        <v>3500</v>
      </c>
      <c r="V6" s="69">
        <f>T6*V4</f>
        <v>35000</v>
      </c>
      <c r="W6" s="69">
        <f>S6*W4</f>
        <v>1400</v>
      </c>
    </row>
    <row r="7" ht="20.1" customHeight="1" spans="2:23">
      <c r="B7" s="100"/>
      <c r="C7" s="69" t="s">
        <v>19</v>
      </c>
      <c r="D7" s="69">
        <v>15</v>
      </c>
      <c r="E7" s="69">
        <v>7.5</v>
      </c>
      <c r="F7" s="69">
        <v>7.5</v>
      </c>
      <c r="G7" s="100"/>
      <c r="H7" s="100"/>
      <c r="I7" s="100"/>
      <c r="J7" s="69" t="s">
        <v>20</v>
      </c>
      <c r="K7" s="69">
        <v>10</v>
      </c>
      <c r="L7" s="69">
        <v>10</v>
      </c>
      <c r="M7" s="69">
        <f>L7*$D$4</f>
        <v>10500</v>
      </c>
      <c r="N7" s="69">
        <f t="shared" ref="N7" si="1">K7*$E$4</f>
        <v>1000</v>
      </c>
      <c r="O7" s="69">
        <f>$G$4*K7</f>
        <v>300</v>
      </c>
      <c r="P7" s="100"/>
      <c r="Q7" s="100"/>
      <c r="R7" s="100"/>
      <c r="S7" s="100"/>
      <c r="T7" s="100"/>
      <c r="U7" s="100"/>
      <c r="V7" s="100"/>
      <c r="W7" s="100"/>
    </row>
    <row r="8" ht="20.1" customHeight="1" spans="2:23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69">
        <f>U6+U5</f>
        <v>4750</v>
      </c>
      <c r="V8" s="69">
        <f t="shared" ref="V8:W8" si="2">V6+V5</f>
        <v>47500</v>
      </c>
      <c r="W8" s="69">
        <f t="shared" si="2"/>
        <v>1900</v>
      </c>
    </row>
    <row r="9" ht="20.1" customHeight="1" spans="2:23">
      <c r="B9" s="100"/>
      <c r="C9" s="100"/>
      <c r="D9" s="100"/>
      <c r="E9" s="100"/>
      <c r="F9" s="100"/>
      <c r="G9" s="100"/>
      <c r="H9" s="100"/>
      <c r="I9" s="100"/>
      <c r="P9" s="69" t="s">
        <v>21</v>
      </c>
      <c r="Q9" s="100"/>
      <c r="R9" s="100"/>
      <c r="S9" s="100"/>
      <c r="T9" s="100"/>
      <c r="U9" s="100"/>
      <c r="V9" s="100"/>
      <c r="W9" s="100"/>
    </row>
    <row r="10" ht="20.1" customHeight="1" spans="2:23">
      <c r="B10" s="78"/>
      <c r="C10" s="78"/>
      <c r="D10" s="78"/>
      <c r="E10" s="78"/>
      <c r="F10" s="78"/>
      <c r="G10" s="69"/>
      <c r="H10" s="100"/>
      <c r="I10" s="100"/>
      <c r="J10" s="69" t="s">
        <v>22</v>
      </c>
      <c r="K10" s="69">
        <f t="shared" ref="K10:M10" si="3">SUM(K$4:K$7)</f>
        <v>60</v>
      </c>
      <c r="L10" s="69">
        <f t="shared" si="3"/>
        <v>60</v>
      </c>
      <c r="M10" s="69">
        <f t="shared" si="3"/>
        <v>63000</v>
      </c>
      <c r="N10" s="69">
        <f t="shared" ref="N10:O10" si="4">SUM(N$4:N$7)</f>
        <v>6000</v>
      </c>
      <c r="O10" s="69">
        <f t="shared" si="4"/>
        <v>1800</v>
      </c>
      <c r="P10" s="69">
        <f>M10/(N10-O10)</f>
        <v>15</v>
      </c>
      <c r="Q10" s="100"/>
      <c r="R10" s="100"/>
      <c r="S10" s="100"/>
      <c r="T10" s="100"/>
      <c r="U10" s="100"/>
      <c r="V10" s="100"/>
      <c r="W10" s="100"/>
    </row>
    <row r="11" ht="20.1" customHeight="1" spans="2:23">
      <c r="B11" s="78"/>
      <c r="C11" s="69"/>
      <c r="D11" s="78"/>
      <c r="E11" s="78"/>
      <c r="F11" s="78"/>
      <c r="G11" s="78"/>
      <c r="H11" s="69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</row>
    <row r="12" ht="20.1" customHeight="1"/>
    <row r="13" ht="20.1" customHeight="1"/>
    <row r="14" ht="20.1" customHeight="1" spans="10:10">
      <c r="J14" s="101" t="s">
        <v>11</v>
      </c>
    </row>
    <row r="15" ht="20.1" customHeight="1" spans="10:15">
      <c r="J15" s="69"/>
      <c r="K15" s="69" t="s">
        <v>6</v>
      </c>
      <c r="L15" s="69" t="s">
        <v>7</v>
      </c>
      <c r="M15" s="69" t="s">
        <v>8</v>
      </c>
      <c r="N15" s="69" t="s">
        <v>9</v>
      </c>
      <c r="O15" s="69" t="s">
        <v>10</v>
      </c>
    </row>
    <row r="16" ht="20.1" customHeight="1" spans="10:15">
      <c r="J16" s="69" t="s">
        <v>1</v>
      </c>
      <c r="K16" s="69">
        <v>20</v>
      </c>
      <c r="L16" s="69">
        <v>10</v>
      </c>
      <c r="M16" s="69">
        <f>L16*$D$4</f>
        <v>10500</v>
      </c>
      <c r="N16" s="69">
        <f>K16*$E$4</f>
        <v>2000</v>
      </c>
      <c r="O16" s="69">
        <f>L16*$F$4</f>
        <v>300</v>
      </c>
    </row>
    <row r="17" ht="20.1" customHeight="1" spans="10:15">
      <c r="J17" s="69" t="s">
        <v>23</v>
      </c>
      <c r="K17" s="102">
        <v>10</v>
      </c>
      <c r="L17" s="102">
        <v>10</v>
      </c>
      <c r="M17" s="69">
        <f t="shared" ref="M17:M18" si="5">L17*$D$4</f>
        <v>10500</v>
      </c>
      <c r="N17" s="69">
        <f t="shared" ref="N17:N18" si="6">K17*$E$4</f>
        <v>1000</v>
      </c>
      <c r="O17" s="69">
        <f t="shared" ref="O17:O18" si="7">L17*$F$4</f>
        <v>300</v>
      </c>
    </row>
    <row r="18" ht="20.1" customHeight="1" spans="10:15">
      <c r="J18" s="69" t="s">
        <v>24</v>
      </c>
      <c r="K18" s="102">
        <v>15</v>
      </c>
      <c r="L18" s="102">
        <v>15</v>
      </c>
      <c r="M18" s="69">
        <f t="shared" si="5"/>
        <v>15750</v>
      </c>
      <c r="N18" s="69">
        <f t="shared" si="6"/>
        <v>1500</v>
      </c>
      <c r="O18" s="69">
        <f t="shared" si="7"/>
        <v>450</v>
      </c>
    </row>
    <row r="19" ht="20.1" customHeight="1"/>
    <row r="20" ht="20.1" customHeight="1"/>
    <row r="21" ht="20.1" customHeight="1" spans="10:15">
      <c r="J21" s="69" t="s">
        <v>22</v>
      </c>
      <c r="K21" s="69">
        <f t="shared" ref="K21:M21" si="8">SUM(K$4:K$7)</f>
        <v>60</v>
      </c>
      <c r="L21" s="69">
        <f t="shared" si="8"/>
        <v>60</v>
      </c>
      <c r="M21" s="69">
        <f t="shared" si="8"/>
        <v>63000</v>
      </c>
      <c r="N21" s="69">
        <f t="shared" ref="N21:O21" si="9">SUM(N$4:N$7)</f>
        <v>6000</v>
      </c>
      <c r="O21" s="6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1598</v>
      </c>
    </row>
    <row r="2" s="1" customFormat="1" ht="20.1" customHeight="1" spans="7:7">
      <c r="G2" s="1" t="s">
        <v>329</v>
      </c>
    </row>
    <row r="3" s="1" customFormat="1" ht="20.1" customHeight="1" spans="2:26">
      <c r="B3" s="1">
        <v>20</v>
      </c>
      <c r="C3" s="1" t="s">
        <v>1599</v>
      </c>
      <c r="D3" s="1" t="s">
        <v>2</v>
      </c>
      <c r="E3" s="1">
        <v>1</v>
      </c>
      <c r="F3" s="1">
        <v>20</v>
      </c>
      <c r="H3" s="1">
        <v>30</v>
      </c>
      <c r="I3" s="1" t="s">
        <v>1600</v>
      </c>
      <c r="J3" s="1" t="s">
        <v>2</v>
      </c>
      <c r="L3" s="1">
        <v>40</v>
      </c>
      <c r="M3" s="1" t="s">
        <v>1601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1602</v>
      </c>
      <c r="E6" s="1">
        <v>1</v>
      </c>
      <c r="F6" s="1">
        <v>20</v>
      </c>
      <c r="J6" s="1" t="s">
        <v>1602</v>
      </c>
      <c r="N6" s="1" t="s">
        <v>1602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1603</v>
      </c>
      <c r="E7" s="1">
        <v>1</v>
      </c>
      <c r="F7" s="1">
        <v>20</v>
      </c>
      <c r="J7" s="1" t="s">
        <v>1603</v>
      </c>
      <c r="N7" s="1" t="s">
        <v>1603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1604</v>
      </c>
      <c r="F11" s="1" t="s">
        <v>1605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1606</v>
      </c>
      <c r="T18" s="1" t="s">
        <v>1607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746</v>
      </c>
    </row>
    <row r="22" s="1" customFormat="1" ht="20.1" customHeight="1" spans="29:29">
      <c r="AC22" s="1" t="s">
        <v>748</v>
      </c>
    </row>
    <row r="23" s="1" customFormat="1" ht="20.1" customHeight="1" spans="29:29">
      <c r="AC23" s="1" t="s">
        <v>754</v>
      </c>
    </row>
    <row r="24" s="1" customFormat="1" ht="20.1" customHeight="1" spans="29:29">
      <c r="AC24" s="1" t="s">
        <v>752</v>
      </c>
    </row>
    <row r="25" s="1" customFormat="1" ht="20.1" customHeight="1" spans="29:29">
      <c r="AC25" s="1" t="s">
        <v>751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1599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1608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773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1609</v>
      </c>
      <c r="D6" s="31">
        <v>3</v>
      </c>
      <c r="E6" s="32" t="s">
        <v>815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1610</v>
      </c>
      <c r="D7" s="31">
        <v>3</v>
      </c>
      <c r="E7" s="32" t="s">
        <v>773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1611</v>
      </c>
      <c r="D8" s="31">
        <v>3</v>
      </c>
      <c r="E8" s="32" t="s">
        <v>819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1612</v>
      </c>
      <c r="D9" s="31">
        <v>3</v>
      </c>
      <c r="E9" s="32" t="s">
        <v>812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1613</v>
      </c>
      <c r="D10" s="31">
        <v>3</v>
      </c>
      <c r="E10" s="32" t="s">
        <v>1603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812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1614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815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1615</v>
      </c>
      <c r="D12" s="31">
        <v>3</v>
      </c>
      <c r="E12" s="32" t="s">
        <v>822</v>
      </c>
      <c r="F12" s="32">
        <v>119203</v>
      </c>
      <c r="G12" s="32">
        <v>12</v>
      </c>
      <c r="H12" t="str">
        <f t="shared" si="0"/>
        <v>119203,12</v>
      </c>
      <c r="P12" s="32" t="s">
        <v>819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1616</v>
      </c>
      <c r="D13" s="31">
        <v>3</v>
      </c>
      <c r="E13" s="32" t="s">
        <v>773</v>
      </c>
      <c r="F13" s="32">
        <v>100203</v>
      </c>
      <c r="G13" s="32">
        <v>200</v>
      </c>
      <c r="H13" t="str">
        <f t="shared" si="0"/>
        <v>100203,200</v>
      </c>
      <c r="P13" s="32" t="s">
        <v>822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1617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1618</v>
      </c>
      <c r="D15" s="31">
        <v>3</v>
      </c>
      <c r="E15" s="32" t="s">
        <v>822</v>
      </c>
      <c r="F15" s="32">
        <v>119203</v>
      </c>
      <c r="G15" s="32">
        <v>12</v>
      </c>
      <c r="H15" t="str">
        <f t="shared" si="0"/>
        <v>119203,12</v>
      </c>
      <c r="P15" s="34" t="s">
        <v>1603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1619</v>
      </c>
      <c r="D16" s="31">
        <v>3</v>
      </c>
      <c r="E16" s="32" t="s">
        <v>815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1620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1621</v>
      </c>
      <c r="D18" s="31">
        <v>3</v>
      </c>
      <c r="E18" s="32" t="s">
        <v>819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1622</v>
      </c>
      <c r="D19" s="31">
        <v>3</v>
      </c>
      <c r="E19" s="32" t="s">
        <v>773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1623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1624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1625</v>
      </c>
      <c r="D22" s="31">
        <v>3</v>
      </c>
      <c r="E22" s="32" t="s">
        <v>815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1626</v>
      </c>
      <c r="D23" s="31">
        <v>3</v>
      </c>
      <c r="E23" s="32" t="s">
        <v>773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1627</v>
      </c>
      <c r="D24" s="31">
        <v>3</v>
      </c>
      <c r="E24" s="32" t="s">
        <v>1603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1628</v>
      </c>
      <c r="D25" s="31">
        <v>3</v>
      </c>
      <c r="E25" s="32" t="s">
        <v>1603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1629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1630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1631</v>
      </c>
      <c r="D28" s="31">
        <v>3</v>
      </c>
      <c r="E28" s="32" t="s">
        <v>812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1632</v>
      </c>
      <c r="D29" s="31">
        <v>3</v>
      </c>
      <c r="E29" s="32" t="s">
        <v>819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1633</v>
      </c>
      <c r="D30" s="31">
        <v>3</v>
      </c>
      <c r="E30" s="32" t="s">
        <v>773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1634</v>
      </c>
      <c r="D31" s="30">
        <v>300</v>
      </c>
      <c r="E31" s="32" t="s">
        <v>822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1634</v>
      </c>
      <c r="D32" s="30">
        <v>500</v>
      </c>
      <c r="E32" s="32" t="s">
        <v>773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1634</v>
      </c>
      <c r="D33" s="30">
        <v>1000</v>
      </c>
      <c r="E33" s="32" t="s">
        <v>1603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1635</v>
      </c>
      <c r="D34" s="30">
        <v>5</v>
      </c>
      <c r="E34" s="32" t="s">
        <v>773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1635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1635</v>
      </c>
      <c r="D36" s="30">
        <v>20</v>
      </c>
      <c r="E36" s="32" t="s">
        <v>784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1636</v>
      </c>
      <c r="D37" s="30">
        <v>3</v>
      </c>
      <c r="E37" s="32" t="s">
        <v>773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1636</v>
      </c>
      <c r="D38" s="30">
        <v>5</v>
      </c>
      <c r="E38" s="32" t="s">
        <v>812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1636</v>
      </c>
      <c r="D39" s="30">
        <v>10</v>
      </c>
      <c r="E39" s="32" t="s">
        <v>784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1600</v>
      </c>
    </row>
    <row r="42" ht="20.1" customHeight="1"/>
    <row r="43" ht="20.1" customHeight="1" spans="2:8">
      <c r="B43" s="30">
        <v>15201002</v>
      </c>
      <c r="C43" s="31" t="s">
        <v>1637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1638</v>
      </c>
      <c r="D44" s="31">
        <v>3</v>
      </c>
      <c r="E44" s="32" t="s">
        <v>815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1639</v>
      </c>
      <c r="D45" s="31">
        <v>3</v>
      </c>
      <c r="E45" s="32" t="s">
        <v>773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1640</v>
      </c>
      <c r="D46" s="31">
        <v>3</v>
      </c>
      <c r="E46" s="32" t="s">
        <v>819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1641</v>
      </c>
      <c r="D47" s="31">
        <v>3</v>
      </c>
      <c r="E47" s="32" t="s">
        <v>812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1642</v>
      </c>
      <c r="D48" s="31">
        <v>3</v>
      </c>
      <c r="E48" s="32" t="s">
        <v>1603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1643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1644</v>
      </c>
      <c r="D50" s="31">
        <v>3</v>
      </c>
      <c r="E50" s="32" t="s">
        <v>822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1645</v>
      </c>
      <c r="D51" s="31">
        <v>3</v>
      </c>
      <c r="E51" s="32" t="s">
        <v>773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1646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1647</v>
      </c>
      <c r="D53" s="31">
        <v>3</v>
      </c>
      <c r="E53" s="32" t="s">
        <v>822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1648</v>
      </c>
      <c r="D54" s="31">
        <v>3</v>
      </c>
      <c r="E54" s="32" t="s">
        <v>815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1649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1650</v>
      </c>
      <c r="D56" s="31">
        <v>3</v>
      </c>
      <c r="E56" s="32" t="s">
        <v>819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1651</v>
      </c>
      <c r="D57" s="31">
        <v>3</v>
      </c>
      <c r="E57" s="32" t="s">
        <v>773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1652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1653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1654</v>
      </c>
      <c r="D60" s="31">
        <v>3</v>
      </c>
      <c r="E60" s="32" t="s">
        <v>815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1655</v>
      </c>
      <c r="D61" s="31">
        <v>3</v>
      </c>
      <c r="E61" s="32" t="s">
        <v>773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1656</v>
      </c>
      <c r="D62" s="31">
        <v>3</v>
      </c>
      <c r="E62" s="32" t="s">
        <v>1603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1657</v>
      </c>
      <c r="D63" s="31">
        <v>3</v>
      </c>
      <c r="E63" s="32" t="s">
        <v>1603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1658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1659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1660</v>
      </c>
      <c r="D66" s="31">
        <v>3</v>
      </c>
      <c r="E66" s="32" t="s">
        <v>812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1661</v>
      </c>
      <c r="D67" s="31">
        <v>3</v>
      </c>
      <c r="E67" s="32" t="s">
        <v>819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1662</v>
      </c>
      <c r="D68" s="31">
        <v>3</v>
      </c>
      <c r="E68" s="32" t="s">
        <v>773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1663</v>
      </c>
      <c r="D69" s="30">
        <v>300</v>
      </c>
      <c r="E69" s="32" t="s">
        <v>822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1634</v>
      </c>
      <c r="D70" s="30">
        <v>500</v>
      </c>
      <c r="E70" s="32" t="s">
        <v>773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1634</v>
      </c>
      <c r="D71" s="30">
        <v>1000</v>
      </c>
      <c r="E71" s="32" t="s">
        <v>1603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1664</v>
      </c>
      <c r="D72" s="30">
        <v>5</v>
      </c>
      <c r="E72" s="32" t="s">
        <v>773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1664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1664</v>
      </c>
      <c r="D74" s="30">
        <v>20</v>
      </c>
      <c r="E74" s="32" t="s">
        <v>784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1665</v>
      </c>
      <c r="D75" s="30">
        <v>3</v>
      </c>
      <c r="E75" s="32" t="s">
        <v>773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1665</v>
      </c>
      <c r="D76" s="30">
        <v>5</v>
      </c>
      <c r="E76" s="32" t="s">
        <v>812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1665</v>
      </c>
      <c r="D77" s="30">
        <v>10</v>
      </c>
      <c r="E77" s="32" t="s">
        <v>784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1601</v>
      </c>
    </row>
    <row r="81" ht="20.1" customHeight="1"/>
    <row r="82" ht="20.1" customHeight="1" spans="2:8">
      <c r="B82" s="30">
        <v>15301002</v>
      </c>
      <c r="C82" s="31" t="s">
        <v>1666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1667</v>
      </c>
      <c r="D83" s="31">
        <v>3</v>
      </c>
      <c r="E83" s="32" t="s">
        <v>815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1668</v>
      </c>
      <c r="D84" s="31">
        <v>3</v>
      </c>
      <c r="E84" s="32" t="s">
        <v>773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1669</v>
      </c>
      <c r="D85" s="31">
        <v>3</v>
      </c>
      <c r="E85" s="32" t="s">
        <v>819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1670</v>
      </c>
      <c r="D86" s="31">
        <v>3</v>
      </c>
      <c r="E86" s="32" t="s">
        <v>812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1671</v>
      </c>
      <c r="D87" s="31">
        <v>3</v>
      </c>
      <c r="E87" s="32" t="s">
        <v>1603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1672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1673</v>
      </c>
      <c r="D89" s="31">
        <v>3</v>
      </c>
      <c r="E89" s="32" t="s">
        <v>822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1674</v>
      </c>
      <c r="D90" s="31">
        <v>3</v>
      </c>
      <c r="E90" s="32" t="s">
        <v>773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1675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1676</v>
      </c>
      <c r="D92" s="31">
        <v>3</v>
      </c>
      <c r="E92" s="32" t="s">
        <v>822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1677</v>
      </c>
      <c r="D93" s="31">
        <v>3</v>
      </c>
      <c r="E93" s="32" t="s">
        <v>815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1678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1679</v>
      </c>
      <c r="D95" s="31">
        <v>3</v>
      </c>
      <c r="E95" s="32" t="s">
        <v>819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1680</v>
      </c>
      <c r="D96" s="31">
        <v>3</v>
      </c>
      <c r="E96" s="32" t="s">
        <v>773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1681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1682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1683</v>
      </c>
      <c r="D99" s="31">
        <v>3</v>
      </c>
      <c r="E99" s="32" t="s">
        <v>815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1684</v>
      </c>
      <c r="D100" s="31">
        <v>3</v>
      </c>
      <c r="E100" s="32" t="s">
        <v>773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1685</v>
      </c>
      <c r="D101" s="31">
        <v>3</v>
      </c>
      <c r="E101" s="32" t="s">
        <v>1603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1686</v>
      </c>
      <c r="D102" s="31">
        <v>3</v>
      </c>
      <c r="E102" s="32" t="s">
        <v>1603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1687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1688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1689</v>
      </c>
      <c r="D105" s="31">
        <v>3</v>
      </c>
      <c r="E105" s="32" t="s">
        <v>812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1690</v>
      </c>
      <c r="D106" s="31">
        <v>3</v>
      </c>
      <c r="E106" s="32" t="s">
        <v>819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1691</v>
      </c>
      <c r="D107" s="31">
        <v>3</v>
      </c>
      <c r="E107" s="32" t="s">
        <v>773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1692</v>
      </c>
      <c r="D108" s="30">
        <v>300</v>
      </c>
      <c r="E108" s="32" t="s">
        <v>822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1692</v>
      </c>
      <c r="D109" s="30">
        <v>500</v>
      </c>
      <c r="E109" s="32" t="s">
        <v>773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1692</v>
      </c>
      <c r="D110" s="30">
        <v>1000</v>
      </c>
      <c r="E110" s="32" t="s">
        <v>1603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1693</v>
      </c>
      <c r="D111" s="30">
        <v>5</v>
      </c>
      <c r="E111" s="32" t="s">
        <v>773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1693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1693</v>
      </c>
      <c r="D113" s="30">
        <v>20</v>
      </c>
      <c r="E113" s="32" t="s">
        <v>784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1694</v>
      </c>
      <c r="D114" s="30">
        <v>3</v>
      </c>
      <c r="E114" s="32" t="s">
        <v>773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1694</v>
      </c>
      <c r="D115" s="30">
        <v>5</v>
      </c>
      <c r="E115" s="32" t="s">
        <v>812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1694</v>
      </c>
      <c r="D116" s="30">
        <v>10</v>
      </c>
      <c r="E116" s="32" t="s">
        <v>784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1695</v>
      </c>
    </row>
    <row r="119" ht="20.1" customHeight="1"/>
    <row r="120" ht="20.1" customHeight="1" spans="2:8">
      <c r="B120" s="30">
        <v>15401002</v>
      </c>
      <c r="C120" s="31" t="s">
        <v>1696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1697</v>
      </c>
      <c r="D121" s="31">
        <v>3</v>
      </c>
      <c r="E121" s="32" t="s">
        <v>815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1698</v>
      </c>
      <c r="D122" s="31">
        <v>3</v>
      </c>
      <c r="E122" s="32" t="s">
        <v>773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1699</v>
      </c>
      <c r="D123" s="31">
        <v>3</v>
      </c>
      <c r="E123" s="32" t="s">
        <v>819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1700</v>
      </c>
      <c r="D124" s="31">
        <v>3</v>
      </c>
      <c r="E124" s="32" t="s">
        <v>812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1701</v>
      </c>
      <c r="D125" s="31">
        <v>3</v>
      </c>
      <c r="E125" s="32" t="s">
        <v>1603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1702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1703</v>
      </c>
      <c r="D127" s="31">
        <v>3</v>
      </c>
      <c r="E127" s="32" t="s">
        <v>822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1704</v>
      </c>
      <c r="D128" s="31">
        <v>3</v>
      </c>
      <c r="E128" s="32" t="s">
        <v>773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1705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1706</v>
      </c>
      <c r="D130" s="31">
        <v>3</v>
      </c>
      <c r="E130" s="32" t="s">
        <v>822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1707</v>
      </c>
      <c r="D131" s="31">
        <v>3</v>
      </c>
      <c r="E131" s="32" t="s">
        <v>815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1708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1709</v>
      </c>
      <c r="D133" s="31">
        <v>3</v>
      </c>
      <c r="E133" s="32" t="s">
        <v>819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1710</v>
      </c>
      <c r="D134" s="31">
        <v>3</v>
      </c>
      <c r="E134" s="32" t="s">
        <v>773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1711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1712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1713</v>
      </c>
      <c r="D137" s="31">
        <v>3</v>
      </c>
      <c r="E137" s="32" t="s">
        <v>815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1714</v>
      </c>
      <c r="D138" s="31">
        <v>3</v>
      </c>
      <c r="E138" s="32" t="s">
        <v>773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1715</v>
      </c>
      <c r="D139" s="31">
        <v>3</v>
      </c>
      <c r="E139" s="32" t="s">
        <v>1603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1716</v>
      </c>
      <c r="D140" s="31">
        <v>3</v>
      </c>
      <c r="E140" s="32" t="s">
        <v>1603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1717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1718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1719</v>
      </c>
      <c r="D143" s="31">
        <v>3</v>
      </c>
      <c r="E143" s="32" t="s">
        <v>812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1720</v>
      </c>
      <c r="D144" s="31">
        <v>3</v>
      </c>
      <c r="E144" s="32" t="s">
        <v>819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1721</v>
      </c>
      <c r="D145" s="31">
        <v>3</v>
      </c>
      <c r="E145" s="32" t="s">
        <v>773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1722</v>
      </c>
      <c r="D146" s="30">
        <v>300</v>
      </c>
      <c r="E146" s="32" t="s">
        <v>822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1722</v>
      </c>
      <c r="D147" s="30">
        <v>500</v>
      </c>
      <c r="E147" s="32" t="s">
        <v>773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1722</v>
      </c>
      <c r="D148" s="30">
        <v>1000</v>
      </c>
      <c r="E148" s="32" t="s">
        <v>1603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1723</v>
      </c>
      <c r="D149" s="30">
        <v>5</v>
      </c>
      <c r="E149" s="32" t="s">
        <v>773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1723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1723</v>
      </c>
      <c r="D151" s="30">
        <v>20</v>
      </c>
      <c r="E151" s="32" t="s">
        <v>784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1724</v>
      </c>
      <c r="D152" s="30">
        <v>3</v>
      </c>
      <c r="E152" s="32" t="s">
        <v>773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1724</v>
      </c>
      <c r="D153" s="30">
        <v>5</v>
      </c>
      <c r="E153" s="32" t="s">
        <v>812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1724</v>
      </c>
      <c r="D154" s="30">
        <v>10</v>
      </c>
      <c r="E154" s="32" t="s">
        <v>784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1725</v>
      </c>
    </row>
    <row r="157" ht="20.1" customHeight="1"/>
    <row r="158" ht="20.1" customHeight="1" spans="2:8">
      <c r="B158" s="30">
        <v>15501002</v>
      </c>
      <c r="C158" s="31" t="s">
        <v>1726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1727</v>
      </c>
      <c r="D159" s="31">
        <v>3</v>
      </c>
      <c r="E159" s="32" t="s">
        <v>815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1728</v>
      </c>
      <c r="D160" s="31">
        <v>3</v>
      </c>
      <c r="E160" s="32" t="s">
        <v>773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1729</v>
      </c>
      <c r="D161" s="31">
        <v>3</v>
      </c>
      <c r="E161" s="32" t="s">
        <v>819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1730</v>
      </c>
      <c r="D162" s="31">
        <v>3</v>
      </c>
      <c r="E162" s="32" t="s">
        <v>812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1731</v>
      </c>
      <c r="D163" s="31">
        <v>3</v>
      </c>
      <c r="E163" s="32" t="s">
        <v>1603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1732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1733</v>
      </c>
      <c r="D165" s="31">
        <v>3</v>
      </c>
      <c r="E165" s="32" t="s">
        <v>822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1734</v>
      </c>
      <c r="D166" s="31">
        <v>3</v>
      </c>
      <c r="E166" s="32" t="s">
        <v>773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1735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1736</v>
      </c>
      <c r="D168" s="31">
        <v>3</v>
      </c>
      <c r="E168" s="32" t="s">
        <v>822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1737</v>
      </c>
      <c r="D169" s="31">
        <v>3</v>
      </c>
      <c r="E169" s="32" t="s">
        <v>815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1738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1739</v>
      </c>
      <c r="D171" s="31">
        <v>3</v>
      </c>
      <c r="E171" s="32" t="s">
        <v>819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1740</v>
      </c>
      <c r="D172" s="31">
        <v>3</v>
      </c>
      <c r="E172" s="32" t="s">
        <v>773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1741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1742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1743</v>
      </c>
      <c r="D175" s="31">
        <v>3</v>
      </c>
      <c r="E175" s="32" t="s">
        <v>815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1744</v>
      </c>
      <c r="D176" s="31">
        <v>3</v>
      </c>
      <c r="E176" s="32" t="s">
        <v>773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1745</v>
      </c>
      <c r="D177" s="31">
        <v>3</v>
      </c>
      <c r="E177" s="32" t="s">
        <v>1603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1746</v>
      </c>
      <c r="D178" s="31">
        <v>3</v>
      </c>
      <c r="E178" s="32" t="s">
        <v>1603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1747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1748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1749</v>
      </c>
      <c r="D181" s="31">
        <v>3</v>
      </c>
      <c r="E181" s="32" t="s">
        <v>812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1750</v>
      </c>
      <c r="D182" s="31">
        <v>3</v>
      </c>
      <c r="E182" s="32" t="s">
        <v>819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1751</v>
      </c>
      <c r="D183" s="31">
        <v>3</v>
      </c>
      <c r="E183" s="32" t="s">
        <v>773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1752</v>
      </c>
      <c r="D184" s="30">
        <v>300</v>
      </c>
      <c r="E184" s="32" t="s">
        <v>822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1752</v>
      </c>
      <c r="D185" s="30">
        <v>500</v>
      </c>
      <c r="E185" s="32" t="s">
        <v>773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1752</v>
      </c>
      <c r="D186" s="30">
        <v>1000</v>
      </c>
      <c r="E186" s="32" t="s">
        <v>1603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1753</v>
      </c>
      <c r="D187" s="30">
        <v>5</v>
      </c>
      <c r="E187" s="32" t="s">
        <v>773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1753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1753</v>
      </c>
      <c r="D189" s="30">
        <v>20</v>
      </c>
      <c r="E189" s="32" t="s">
        <v>784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1754</v>
      </c>
      <c r="D190" s="30">
        <v>3</v>
      </c>
      <c r="E190" s="32" t="s">
        <v>773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1754</v>
      </c>
      <c r="D191" s="30">
        <v>5</v>
      </c>
      <c r="E191" s="32" t="s">
        <v>812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1754</v>
      </c>
      <c r="D192" s="30">
        <v>10</v>
      </c>
      <c r="E192" s="32" t="s">
        <v>784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1755</v>
      </c>
    </row>
    <row r="3" s="3" customFormat="1" ht="20.1" customHeight="1" spans="2:2">
      <c r="B3" s="3" t="s">
        <v>1756</v>
      </c>
    </row>
    <row r="4" s="3" customFormat="1" ht="20.1" customHeight="1" spans="2:2">
      <c r="B4" s="3" t="s">
        <v>1757</v>
      </c>
    </row>
    <row r="5" s="3" customFormat="1" ht="20.1" customHeight="1" spans="2:2">
      <c r="B5" s="3" t="s">
        <v>1758</v>
      </c>
    </row>
    <row r="6" s="3" customFormat="1" ht="20.1" customHeight="1" spans="2:2">
      <c r="B6" s="3" t="s">
        <v>1759</v>
      </c>
    </row>
    <row r="7" s="3" customFormat="1" ht="20.1" customHeight="1" spans="2:2">
      <c r="B7" s="3" t="s">
        <v>1760</v>
      </c>
    </row>
    <row r="8" s="3" customFormat="1" ht="20.1" customHeight="1"/>
    <row r="9" s="3" customFormat="1" ht="20.1" customHeight="1" spans="6:7">
      <c r="F9" s="1" t="s">
        <v>1761</v>
      </c>
      <c r="G9" s="1"/>
    </row>
    <row r="10" s="3" customFormat="1" ht="20.1" customHeight="1" spans="3:9">
      <c r="C10" s="3" t="s">
        <v>1762</v>
      </c>
      <c r="E10" s="1" t="s">
        <v>1763</v>
      </c>
      <c r="F10" s="1"/>
      <c r="G10" s="1"/>
      <c r="H10" s="1" t="s">
        <v>1764</v>
      </c>
      <c r="I10" s="1" t="s">
        <v>1765</v>
      </c>
    </row>
    <row r="11" s="3" customFormat="1" ht="20.1" customHeight="1" spans="5:12">
      <c r="E11" s="1" t="s">
        <v>1766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1767</v>
      </c>
      <c r="J11" s="1">
        <v>10001</v>
      </c>
      <c r="K11" s="1" t="s">
        <v>1768</v>
      </c>
      <c r="L11" s="3" t="s">
        <v>1769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1767</v>
      </c>
      <c r="J12" s="1">
        <v>10002</v>
      </c>
      <c r="K12" s="1" t="s">
        <v>1770</v>
      </c>
      <c r="L12" s="3" t="s">
        <v>1771</v>
      </c>
    </row>
    <row r="13" s="3" customFormat="1" ht="20.1" customHeight="1" spans="6:21">
      <c r="F13" s="1"/>
      <c r="G13" s="1"/>
      <c r="H13" s="1"/>
      <c r="I13" s="1" t="s">
        <v>1772</v>
      </c>
      <c r="J13" s="1">
        <v>10003</v>
      </c>
      <c r="K13" s="1" t="s">
        <v>1773</v>
      </c>
      <c r="L13" s="3" t="s">
        <v>1774</v>
      </c>
      <c r="U13" s="3" t="s">
        <v>1775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1767</v>
      </c>
      <c r="J14" s="1">
        <v>10004</v>
      </c>
      <c r="K14" s="1" t="s">
        <v>1776</v>
      </c>
      <c r="L14" s="3" t="s">
        <v>1777</v>
      </c>
      <c r="U14" s="3" t="s">
        <v>1778</v>
      </c>
    </row>
    <row r="15" s="3" customFormat="1" ht="20.1" customHeight="1" spans="4:12">
      <c r="D15" s="3" t="s">
        <v>1767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1767</v>
      </c>
      <c r="J15" s="1">
        <v>10005</v>
      </c>
      <c r="K15" s="1" t="s">
        <v>1779</v>
      </c>
      <c r="L15" s="3" t="s">
        <v>1780</v>
      </c>
    </row>
    <row r="16" s="3" customFormat="1" ht="20.1" customHeight="1" spans="4:21">
      <c r="D16" s="3" t="s">
        <v>1781</v>
      </c>
      <c r="F16" s="1"/>
      <c r="G16" s="1"/>
      <c r="H16" s="1"/>
      <c r="I16" s="1" t="s">
        <v>1782</v>
      </c>
      <c r="J16" s="1">
        <v>10006</v>
      </c>
      <c r="K16" s="1" t="s">
        <v>1783</v>
      </c>
      <c r="L16" s="3" t="s">
        <v>1784</v>
      </c>
      <c r="U16" s="3" t="s">
        <v>1785</v>
      </c>
    </row>
    <row r="17" s="3" customFormat="1" ht="20.1" customHeight="1" spans="4:21">
      <c r="D17" s="3" t="s">
        <v>1786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1767</v>
      </c>
      <c r="J17" s="1">
        <v>10007</v>
      </c>
      <c r="K17" s="1" t="s">
        <v>1787</v>
      </c>
      <c r="L17" s="3" t="s">
        <v>1788</v>
      </c>
      <c r="U17" s="3" t="s">
        <v>1789</v>
      </c>
    </row>
    <row r="18" s="3" customFormat="1" ht="20.1" customHeight="1" spans="4:12">
      <c r="D18" s="3" t="s">
        <v>1790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1767</v>
      </c>
      <c r="J18" s="1">
        <v>10008</v>
      </c>
      <c r="K18" s="1" t="s">
        <v>1791</v>
      </c>
      <c r="L18" s="3" t="s">
        <v>1792</v>
      </c>
    </row>
    <row r="19" s="3" customFormat="1" ht="20.1" customHeight="1" spans="4:12">
      <c r="D19" s="3" t="s">
        <v>1793</v>
      </c>
      <c r="F19" s="1"/>
      <c r="G19" s="1"/>
      <c r="H19" s="1"/>
      <c r="I19" s="1" t="s">
        <v>1794</v>
      </c>
      <c r="J19" s="1">
        <v>10009</v>
      </c>
      <c r="K19" s="1" t="s">
        <v>1795</v>
      </c>
      <c r="L19" s="3" t="s">
        <v>1796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1767</v>
      </c>
      <c r="J20" s="1">
        <v>10010</v>
      </c>
      <c r="K20" s="1" t="s">
        <v>1797</v>
      </c>
      <c r="L20" s="3" t="s">
        <v>1798</v>
      </c>
    </row>
    <row r="21" s="3" customFormat="1" ht="20.1" customHeight="1" spans="3:12">
      <c r="C21" s="1" t="s">
        <v>1799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1767</v>
      </c>
      <c r="J21" s="1">
        <v>10011</v>
      </c>
      <c r="K21" s="1" t="s">
        <v>1800</v>
      </c>
      <c r="L21" s="3" t="s">
        <v>1801</v>
      </c>
    </row>
    <row r="22" s="3" customFormat="1" ht="20.1" customHeight="1" spans="3:12">
      <c r="C22" s="1" t="s">
        <v>1802</v>
      </c>
      <c r="D22" s="1" t="s">
        <v>1803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1767</v>
      </c>
      <c r="J22" s="1">
        <v>10012</v>
      </c>
      <c r="K22" s="1" t="s">
        <v>1804</v>
      </c>
      <c r="L22" s="3" t="s">
        <v>1805</v>
      </c>
    </row>
    <row r="23" s="3" customFormat="1" ht="20.1" customHeight="1" spans="3:12">
      <c r="C23" s="1" t="s">
        <v>1806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1767</v>
      </c>
      <c r="J23" s="1">
        <v>10013</v>
      </c>
      <c r="K23" s="1" t="s">
        <v>1807</v>
      </c>
      <c r="L23" s="3" t="s">
        <v>1778</v>
      </c>
    </row>
    <row r="24" s="3" customFormat="1" ht="20.1" customHeight="1" spans="3:12">
      <c r="C24" s="1" t="s">
        <v>1808</v>
      </c>
      <c r="D24" s="1"/>
      <c r="F24" s="1"/>
      <c r="G24" s="1"/>
      <c r="H24" s="1"/>
      <c r="I24" s="1" t="s">
        <v>1794</v>
      </c>
      <c r="J24" s="1">
        <v>10014</v>
      </c>
      <c r="K24" s="1" t="s">
        <v>1809</v>
      </c>
      <c r="L24" s="3" t="s">
        <v>1810</v>
      </c>
    </row>
    <row r="25" s="3" customFormat="1" ht="20.1" customHeight="1" spans="3:12">
      <c r="C25" s="1" t="s">
        <v>1811</v>
      </c>
      <c r="D25" s="1">
        <v>0.05</v>
      </c>
      <c r="F25" s="1"/>
      <c r="G25" s="1"/>
      <c r="H25" s="1"/>
      <c r="I25" s="1" t="s">
        <v>1772</v>
      </c>
      <c r="J25" s="1">
        <v>10015</v>
      </c>
      <c r="K25" s="1" t="s">
        <v>1812</v>
      </c>
      <c r="L25" s="3" t="s">
        <v>1775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1813</v>
      </c>
      <c r="D29" s="1">
        <f>C26*1.5</f>
        <v>2.25</v>
      </c>
    </row>
    <row r="30" s="3" customFormat="1" ht="20.1" customHeight="1" spans="3:8">
      <c r="C30" s="1" t="s">
        <v>1814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1815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1816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1817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1818</v>
      </c>
      <c r="D40" s="1">
        <v>0.25</v>
      </c>
    </row>
    <row r="41" ht="20.1" customHeight="1" spans="3:4">
      <c r="C41" s="1" t="s">
        <v>1819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1815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773</v>
      </c>
    </row>
    <row r="8" ht="20.1" customHeight="1"/>
    <row r="9" ht="20.1" customHeight="1" spans="4:10">
      <c r="D9" s="14"/>
      <c r="E9" s="14" t="s">
        <v>744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754</v>
      </c>
      <c r="E10" s="14" t="s">
        <v>2</v>
      </c>
      <c r="F10" s="14" t="s">
        <v>1820</v>
      </c>
      <c r="G10" s="27"/>
      <c r="I10" s="14" t="s">
        <v>1821</v>
      </c>
      <c r="N10" s="14" t="s">
        <v>1822</v>
      </c>
      <c r="O10" s="26"/>
      <c r="P10" s="14" t="s">
        <v>815</v>
      </c>
    </row>
    <row r="11" ht="20.1" customHeight="1" spans="2:16">
      <c r="B11" s="1">
        <v>6</v>
      </c>
      <c r="C11" s="1">
        <v>10</v>
      </c>
      <c r="D11" s="14" t="s">
        <v>751</v>
      </c>
      <c r="E11" s="14" t="s">
        <v>3</v>
      </c>
      <c r="F11" s="14" t="s">
        <v>1823</v>
      </c>
      <c r="I11" s="14" t="s">
        <v>1824</v>
      </c>
      <c r="N11" s="14" t="s">
        <v>1825</v>
      </c>
      <c r="O11" s="26"/>
      <c r="P11" s="14" t="s">
        <v>819</v>
      </c>
    </row>
    <row r="12" ht="20.1" customHeight="1" spans="2:16">
      <c r="B12" s="1" t="s">
        <v>1826</v>
      </c>
      <c r="C12" s="1" t="s">
        <v>1827</v>
      </c>
      <c r="D12" s="14" t="s">
        <v>746</v>
      </c>
      <c r="E12" s="14" t="s">
        <v>1828</v>
      </c>
      <c r="F12" s="14" t="s">
        <v>847</v>
      </c>
      <c r="G12" s="27"/>
      <c r="I12" s="14" t="s">
        <v>1829</v>
      </c>
      <c r="N12" s="14" t="s">
        <v>847</v>
      </c>
      <c r="O12" s="26"/>
      <c r="P12" s="14" t="s">
        <v>812</v>
      </c>
    </row>
    <row r="13" ht="20.1" customHeight="1" spans="2:16">
      <c r="B13" s="1" t="s">
        <v>1830</v>
      </c>
      <c r="C13" s="1" t="s">
        <v>1831</v>
      </c>
      <c r="D13" s="14" t="s">
        <v>748</v>
      </c>
      <c r="E13" s="14" t="s">
        <v>1832</v>
      </c>
      <c r="F13" s="14" t="s">
        <v>1833</v>
      </c>
      <c r="G13" s="27"/>
      <c r="N13" s="14" t="s">
        <v>1246</v>
      </c>
      <c r="O13" s="26"/>
      <c r="P13" s="14" t="s">
        <v>822</v>
      </c>
    </row>
    <row r="14" ht="20.1" customHeight="1" spans="2:10">
      <c r="B14" s="1" t="s">
        <v>1834</v>
      </c>
      <c r="C14" s="1" t="s">
        <v>1827</v>
      </c>
      <c r="D14" s="14" t="s">
        <v>752</v>
      </c>
      <c r="E14" s="14" t="s">
        <v>1835</v>
      </c>
      <c r="F14" s="1" t="s">
        <v>850</v>
      </c>
      <c r="G14" s="26"/>
      <c r="H14" s="26"/>
      <c r="I14" s="14" t="s">
        <v>1836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1837</v>
      </c>
      <c r="F23" s="1" t="s">
        <v>1838</v>
      </c>
      <c r="G23"/>
      <c r="H23"/>
      <c r="I23"/>
      <c r="K23" s="1" t="s">
        <v>1839</v>
      </c>
      <c r="L23" s="1" t="s">
        <v>1018</v>
      </c>
      <c r="O23" s="27"/>
    </row>
    <row r="24" ht="20.1" customHeight="1" spans="4:15">
      <c r="D24" s="1" t="s">
        <v>826</v>
      </c>
      <c r="G24"/>
      <c r="H24"/>
      <c r="I24"/>
      <c r="K24" s="1"/>
      <c r="L24" s="1" t="s">
        <v>1005</v>
      </c>
      <c r="O24" s="27"/>
    </row>
    <row r="25" ht="20.1" customHeight="1" spans="4:15">
      <c r="D25" s="1" t="s">
        <v>1840</v>
      </c>
      <c r="G25"/>
      <c r="H25"/>
      <c r="I25"/>
      <c r="K25" s="1"/>
      <c r="L25" s="1" t="s">
        <v>1012</v>
      </c>
      <c r="O25" s="27"/>
    </row>
    <row r="26" ht="20.1" customHeight="1" spans="4:15">
      <c r="D26" s="1" t="s">
        <v>829</v>
      </c>
      <c r="G26"/>
      <c r="H26"/>
      <c r="I26"/>
      <c r="L26" s="1" t="s">
        <v>1841</v>
      </c>
      <c r="O26" s="27"/>
    </row>
    <row r="27" ht="20.1" customHeight="1" spans="4:13">
      <c r="D27" s="1" t="s">
        <v>830</v>
      </c>
      <c r="G27"/>
      <c r="H27"/>
      <c r="I27"/>
      <c r="L27" s="1" t="s">
        <v>1024</v>
      </c>
      <c r="M27" s="1" t="s">
        <v>1027</v>
      </c>
    </row>
    <row r="28" ht="20.1" customHeight="1" spans="4:9">
      <c r="D28" s="1" t="s">
        <v>847</v>
      </c>
      <c r="G28"/>
      <c r="H28"/>
      <c r="I28"/>
    </row>
    <row r="29" ht="20.1" customHeight="1" spans="4:9">
      <c r="D29" s="1" t="s">
        <v>1842</v>
      </c>
      <c r="G29"/>
      <c r="H29"/>
      <c r="I29"/>
    </row>
    <row r="30" ht="20.1" customHeight="1" spans="4:9">
      <c r="D30" s="1" t="s">
        <v>808</v>
      </c>
      <c r="G30"/>
      <c r="H30"/>
      <c r="I30"/>
    </row>
    <row r="31" ht="20.1" customHeight="1" spans="4:9">
      <c r="D31" s="1" t="s">
        <v>561</v>
      </c>
      <c r="G31"/>
      <c r="H31"/>
      <c r="I31"/>
    </row>
    <row r="32" ht="20.1" customHeight="1" spans="4:9">
      <c r="D32" s="1" t="s">
        <v>1843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1844</v>
      </c>
      <c r="H1" s="4" t="s">
        <v>1845</v>
      </c>
      <c r="I1" s="4" t="s">
        <v>1846</v>
      </c>
      <c r="J1" s="4" t="s">
        <v>1847</v>
      </c>
      <c r="K1" s="4" t="s">
        <v>1848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1849</v>
      </c>
      <c r="Q2" s="1">
        <v>13</v>
      </c>
      <c r="R2" s="1"/>
      <c r="T2" s="4" t="s">
        <v>1850</v>
      </c>
      <c r="U2" s="1" t="s">
        <v>1851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1852</v>
      </c>
      <c r="Q3" s="1">
        <v>3</v>
      </c>
      <c r="R3" s="1"/>
      <c r="S3">
        <v>101</v>
      </c>
      <c r="T3" s="1" t="s">
        <v>1853</v>
      </c>
      <c r="U3" s="1" t="s">
        <v>1341</v>
      </c>
      <c r="V3" s="1" t="s">
        <v>1854</v>
      </c>
      <c r="AD3" s="1" t="s">
        <v>1855</v>
      </c>
      <c r="AE3" s="7" t="s">
        <v>1856</v>
      </c>
      <c r="AF3" s="1" t="s">
        <v>1857</v>
      </c>
      <c r="AG3" s="5"/>
      <c r="AH3" s="1" t="s">
        <v>1858</v>
      </c>
      <c r="AI3" s="1" t="s">
        <v>1859</v>
      </c>
      <c r="AJ3" s="1" t="s">
        <v>3</v>
      </c>
      <c r="AK3" s="5"/>
      <c r="AN3" t="s">
        <v>748</v>
      </c>
      <c r="AR3" s="14"/>
      <c r="AS3" s="14" t="s">
        <v>744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1860</v>
      </c>
      <c r="Q4" s="1">
        <f>Q3*总表!K7</f>
        <v>30</v>
      </c>
      <c r="R4" s="1"/>
      <c r="S4">
        <v>102</v>
      </c>
      <c r="T4" s="1" t="s">
        <v>1861</v>
      </c>
      <c r="U4" s="1" t="s">
        <v>1346</v>
      </c>
      <c r="V4" s="1" t="s">
        <v>1862</v>
      </c>
      <c r="X4" s="5"/>
      <c r="Z4" s="5"/>
      <c r="AD4" s="1" t="s">
        <v>1863</v>
      </c>
      <c r="AE4" s="7" t="s">
        <v>1864</v>
      </c>
      <c r="AF4" s="1" t="s">
        <v>1865</v>
      </c>
      <c r="AG4" s="5"/>
      <c r="AH4" s="1" t="s">
        <v>1866</v>
      </c>
      <c r="AI4" s="1" t="s">
        <v>1867</v>
      </c>
      <c r="AJ4" s="1" t="s">
        <v>12</v>
      </c>
      <c r="AK4" s="5"/>
      <c r="AN4" t="s">
        <v>746</v>
      </c>
      <c r="AR4" s="14" t="s">
        <v>754</v>
      </c>
      <c r="AS4" s="14" t="s">
        <v>2</v>
      </c>
      <c r="AT4" s="14" t="s">
        <v>1821</v>
      </c>
      <c r="AU4" s="27"/>
      <c r="AV4" s="14" t="s">
        <v>1822</v>
      </c>
      <c r="AW4" s="26"/>
      <c r="AX4" s="14" t="s">
        <v>815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1868</v>
      </c>
      <c r="U5" s="1" t="s">
        <v>1350</v>
      </c>
      <c r="V5" s="1" t="s">
        <v>1869</v>
      </c>
      <c r="X5" s="5"/>
      <c r="Z5" s="5"/>
      <c r="AD5" s="1" t="s">
        <v>1870</v>
      </c>
      <c r="AE5" s="7" t="s">
        <v>1871</v>
      </c>
      <c r="AF5" s="1" t="s">
        <v>1872</v>
      </c>
      <c r="AG5" s="5"/>
      <c r="AH5" s="1" t="s">
        <v>1873</v>
      </c>
      <c r="AI5" s="1" t="s">
        <v>1874</v>
      </c>
      <c r="AJ5" s="1" t="s">
        <v>29</v>
      </c>
      <c r="AK5" s="5"/>
      <c r="AN5" t="s">
        <v>752</v>
      </c>
      <c r="AR5" s="14" t="s">
        <v>751</v>
      </c>
      <c r="AS5" s="14" t="s">
        <v>3</v>
      </c>
      <c r="AT5" s="14" t="s">
        <v>1829</v>
      </c>
      <c r="AU5" s="27"/>
      <c r="AV5" s="14" t="s">
        <v>1825</v>
      </c>
      <c r="AW5" s="26"/>
      <c r="AX5" s="14" t="s">
        <v>819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1875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1876</v>
      </c>
      <c r="U6" s="1" t="s">
        <v>1355</v>
      </c>
      <c r="V6" s="1" t="s">
        <v>1877</v>
      </c>
      <c r="X6" s="5"/>
      <c r="Z6" s="5"/>
      <c r="AD6" s="1" t="s">
        <v>1878</v>
      </c>
      <c r="AE6" s="7" t="s">
        <v>1879</v>
      </c>
      <c r="AF6" s="5"/>
      <c r="AG6" s="5"/>
      <c r="AH6" s="1" t="s">
        <v>1880</v>
      </c>
      <c r="AI6" s="1" t="s">
        <v>1881</v>
      </c>
      <c r="AJ6" s="1" t="s">
        <v>2</v>
      </c>
      <c r="AK6" s="5"/>
      <c r="AN6" t="s">
        <v>1882</v>
      </c>
      <c r="AR6" s="14" t="s">
        <v>746</v>
      </c>
      <c r="AS6" s="14" t="s">
        <v>1828</v>
      </c>
      <c r="AT6" s="14" t="s">
        <v>1824</v>
      </c>
      <c r="AU6" s="27"/>
      <c r="AV6" s="14" t="s">
        <v>847</v>
      </c>
      <c r="AW6" s="26"/>
      <c r="AX6" s="14" t="s">
        <v>812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1883</v>
      </c>
      <c r="AE7" s="7" t="s">
        <v>1884</v>
      </c>
      <c r="AF7" s="5"/>
      <c r="AG7" s="5"/>
      <c r="AH7" s="5"/>
      <c r="AI7" s="1" t="s">
        <v>1885</v>
      </c>
      <c r="AJ7" s="1" t="s">
        <v>812</v>
      </c>
      <c r="AK7" s="5"/>
      <c r="AR7" s="14" t="s">
        <v>748</v>
      </c>
      <c r="AS7" s="28" t="s">
        <v>1832</v>
      </c>
      <c r="AT7" s="14"/>
      <c r="AU7" s="27"/>
      <c r="AV7" s="14" t="s">
        <v>1246</v>
      </c>
      <c r="AW7" s="26"/>
      <c r="AX7" s="14" t="s">
        <v>822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1886</v>
      </c>
      <c r="U8" s="4" t="s">
        <v>1887</v>
      </c>
      <c r="V8" s="5"/>
      <c r="W8" s="24"/>
      <c r="X8" s="1" t="s">
        <v>1888</v>
      </c>
      <c r="Y8" s="1" t="s">
        <v>1889</v>
      </c>
      <c r="Z8" s="5"/>
      <c r="AD8" s="1" t="s">
        <v>1890</v>
      </c>
      <c r="AE8" s="7" t="s">
        <v>1891</v>
      </c>
      <c r="AF8" s="5"/>
      <c r="AG8" s="5"/>
      <c r="AH8" s="5"/>
      <c r="AI8" s="1" t="s">
        <v>1892</v>
      </c>
      <c r="AJ8" s="1" t="s">
        <v>815</v>
      </c>
      <c r="AK8" s="5"/>
      <c r="AR8" s="14" t="s">
        <v>752</v>
      </c>
      <c r="AS8" s="14" t="s">
        <v>1835</v>
      </c>
      <c r="AT8" s="14" t="s">
        <v>1836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1341</v>
      </c>
      <c r="T9" s="1" t="s">
        <v>1861</v>
      </c>
      <c r="U9" s="1" t="s">
        <v>1893</v>
      </c>
      <c r="V9" s="7" t="s">
        <v>1894</v>
      </c>
      <c r="X9" s="1" t="s">
        <v>1895</v>
      </c>
      <c r="Y9" s="1">
        <v>1</v>
      </c>
      <c r="Z9" s="1">
        <f>Y9*50000</f>
        <v>50000</v>
      </c>
      <c r="AD9" s="1" t="s">
        <v>1896</v>
      </c>
      <c r="AE9" s="7" t="s">
        <v>1897</v>
      </c>
      <c r="AF9" s="5"/>
      <c r="AG9" s="5"/>
      <c r="AH9" s="5"/>
      <c r="AI9" s="1" t="s">
        <v>1898</v>
      </c>
      <c r="AJ9" s="1" t="s">
        <v>819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1853</v>
      </c>
      <c r="U10" s="1" t="s">
        <v>1854</v>
      </c>
      <c r="V10" s="7" t="s">
        <v>1899</v>
      </c>
      <c r="X10" s="1" t="s">
        <v>1900</v>
      </c>
      <c r="Y10" s="1">
        <v>2</v>
      </c>
      <c r="Z10" s="1">
        <f t="shared" ref="Z10:Z18" si="5">Y10*50000</f>
        <v>100000</v>
      </c>
      <c r="AD10" s="1" t="s">
        <v>1901</v>
      </c>
      <c r="AE10" s="7" t="s">
        <v>1902</v>
      </c>
      <c r="AF10" s="5"/>
      <c r="AG10" s="5"/>
      <c r="AH10" s="5"/>
      <c r="AI10" s="1" t="s">
        <v>1903</v>
      </c>
      <c r="AJ10" s="1" t="s">
        <v>822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1876</v>
      </c>
      <c r="U11" s="1" t="s">
        <v>1904</v>
      </c>
      <c r="V11" s="3" t="s">
        <v>1905</v>
      </c>
      <c r="X11" s="1" t="s">
        <v>1906</v>
      </c>
      <c r="Y11" s="1">
        <f>Y10*2</f>
        <v>4</v>
      </c>
      <c r="Z11" s="1">
        <f t="shared" si="5"/>
        <v>200000</v>
      </c>
      <c r="AD11" s="1" t="s">
        <v>1907</v>
      </c>
      <c r="AE11" s="7" t="s">
        <v>1908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1868</v>
      </c>
      <c r="U12" s="1" t="s">
        <v>1909</v>
      </c>
      <c r="V12" s="3" t="s">
        <v>1910</v>
      </c>
      <c r="X12" s="1" t="s">
        <v>1911</v>
      </c>
      <c r="Y12" s="1">
        <f t="shared" ref="Y12:Y18" si="6">Y11*2</f>
        <v>8</v>
      </c>
      <c r="Z12" s="1">
        <f t="shared" si="5"/>
        <v>400000</v>
      </c>
      <c r="AD12" s="1" t="s">
        <v>1912</v>
      </c>
      <c r="AE12" s="7" t="s">
        <v>1913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1914</v>
      </c>
      <c r="R13" s="1">
        <v>102</v>
      </c>
      <c r="T13" s="1" t="s">
        <v>1861</v>
      </c>
      <c r="U13" s="1" t="s">
        <v>1915</v>
      </c>
      <c r="V13" s="3" t="s">
        <v>1916</v>
      </c>
      <c r="X13" s="1" t="s">
        <v>1917</v>
      </c>
      <c r="Y13" s="1">
        <f t="shared" si="6"/>
        <v>16</v>
      </c>
      <c r="Z13" s="1">
        <f t="shared" si="5"/>
        <v>800000</v>
      </c>
      <c r="AD13" s="1" t="s">
        <v>1918</v>
      </c>
      <c r="AE13" s="7" t="s">
        <v>1919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1875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1876</v>
      </c>
      <c r="U14" s="1" t="s">
        <v>1920</v>
      </c>
      <c r="V14" s="3" t="s">
        <v>1921</v>
      </c>
      <c r="X14" s="1" t="s">
        <v>1922</v>
      </c>
      <c r="Y14" s="1">
        <f t="shared" si="6"/>
        <v>32</v>
      </c>
      <c r="Z14" s="1">
        <f t="shared" si="5"/>
        <v>1600000</v>
      </c>
      <c r="AD14" s="1" t="s">
        <v>1923</v>
      </c>
      <c r="AE14" s="7" t="s">
        <v>1924</v>
      </c>
      <c r="AF14" s="1" t="s">
        <v>1925</v>
      </c>
      <c r="AG14" s="4" t="s">
        <v>15</v>
      </c>
      <c r="AH14" s="1" t="s">
        <v>1926</v>
      </c>
      <c r="AI14" s="5"/>
      <c r="AJ14" s="1" t="s">
        <v>1927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1853</v>
      </c>
      <c r="U15" s="1" t="s">
        <v>1928</v>
      </c>
      <c r="V15" s="3" t="s">
        <v>1929</v>
      </c>
      <c r="X15" s="1" t="s">
        <v>1930</v>
      </c>
      <c r="Y15" s="1">
        <f t="shared" si="6"/>
        <v>64</v>
      </c>
      <c r="Z15" s="1">
        <f t="shared" si="5"/>
        <v>3200000</v>
      </c>
      <c r="AD15" s="1" t="s">
        <v>1931</v>
      </c>
      <c r="AE15" s="7" t="s">
        <v>1932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1868</v>
      </c>
      <c r="U16" s="1" t="s">
        <v>1933</v>
      </c>
      <c r="V16" s="3" t="s">
        <v>1934</v>
      </c>
      <c r="X16" s="1" t="s">
        <v>1935</v>
      </c>
      <c r="Y16" s="1">
        <f t="shared" si="6"/>
        <v>128</v>
      </c>
      <c r="Z16" s="1">
        <f t="shared" si="5"/>
        <v>6400000</v>
      </c>
      <c r="AD16" s="1" t="s">
        <v>1936</v>
      </c>
      <c r="AE16" s="7" t="s">
        <v>1937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1861</v>
      </c>
      <c r="U17" s="1" t="s">
        <v>1938</v>
      </c>
      <c r="V17" s="3" t="s">
        <v>1939</v>
      </c>
      <c r="W17" s="24"/>
      <c r="X17" s="1" t="s">
        <v>1940</v>
      </c>
      <c r="Y17" s="1">
        <f t="shared" si="6"/>
        <v>256</v>
      </c>
      <c r="Z17" s="1">
        <f t="shared" si="5"/>
        <v>12800000</v>
      </c>
      <c r="AD17" s="1" t="s">
        <v>1941</v>
      </c>
      <c r="AE17" s="7" t="s">
        <v>1942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1853</v>
      </c>
      <c r="U18" s="1" t="s">
        <v>1943</v>
      </c>
      <c r="V18" s="7" t="s">
        <v>1944</v>
      </c>
      <c r="X18" s="1" t="s">
        <v>1945</v>
      </c>
      <c r="Y18" s="1">
        <f t="shared" si="6"/>
        <v>512</v>
      </c>
      <c r="Z18" s="1">
        <f t="shared" si="5"/>
        <v>25600000</v>
      </c>
      <c r="AD18" s="1" t="s">
        <v>1946</v>
      </c>
      <c r="AE18" s="7" t="s">
        <v>1947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1876</v>
      </c>
      <c r="U19" s="1" t="s">
        <v>1948</v>
      </c>
      <c r="V19" s="3" t="s">
        <v>1949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1950</v>
      </c>
      <c r="O20" s="5"/>
      <c r="P20" s="5"/>
      <c r="Q20" s="5"/>
      <c r="R20" s="5">
        <v>103</v>
      </c>
      <c r="T20" s="1" t="s">
        <v>1868</v>
      </c>
      <c r="U20" s="1" t="s">
        <v>1951</v>
      </c>
      <c r="V20" s="7" t="s">
        <v>1952</v>
      </c>
      <c r="W20" s="1" t="str">
        <f>"100403;"&amp;AB20</f>
        <v>100403;15</v>
      </c>
      <c r="X20" s="4" t="s">
        <v>1953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1954</v>
      </c>
      <c r="AE20" s="7" t="s">
        <v>1955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1956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1957</v>
      </c>
      <c r="AE21" s="7" t="s">
        <v>1958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1960</v>
      </c>
      <c r="AE22" s="7" t="s">
        <v>1961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1886</v>
      </c>
      <c r="U23" s="4" t="s">
        <v>1887</v>
      </c>
      <c r="V23" s="5"/>
      <c r="W23" s="1" t="str">
        <f t="shared" si="9"/>
        <v>100403;36</v>
      </c>
      <c r="X23" s="4" t="s">
        <v>1962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1963</v>
      </c>
      <c r="AE23" s="7" t="s">
        <v>1964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1346</v>
      </c>
      <c r="T24" s="1" t="s">
        <v>1861</v>
      </c>
      <c r="U24" s="1" t="s">
        <v>1965</v>
      </c>
      <c r="V24" s="7" t="s">
        <v>1966</v>
      </c>
      <c r="W24" s="1" t="str">
        <f t="shared" si="9"/>
        <v>100403;45</v>
      </c>
      <c r="X24" s="4" t="s">
        <v>1967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1968</v>
      </c>
      <c r="AE24" s="7" t="s">
        <v>1969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1853</v>
      </c>
      <c r="U25" s="1" t="s">
        <v>1862</v>
      </c>
      <c r="V25" s="7" t="s">
        <v>1970</v>
      </c>
      <c r="W25" s="1" t="str">
        <f t="shared" si="9"/>
        <v>100403;60</v>
      </c>
      <c r="X25" s="4" t="s">
        <v>1971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1972</v>
      </c>
      <c r="AE25" s="7" t="s">
        <v>1973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1876</v>
      </c>
      <c r="U26" s="1" t="s">
        <v>1974</v>
      </c>
      <c r="V26" s="3" t="s">
        <v>1975</v>
      </c>
      <c r="W26" s="1" t="str">
        <f t="shared" si="9"/>
        <v>100403;75</v>
      </c>
      <c r="X26" s="4" t="s">
        <v>1976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1977</v>
      </c>
      <c r="AE26" s="7" t="s">
        <v>1978</v>
      </c>
      <c r="AF26" s="1" t="s">
        <v>1979</v>
      </c>
      <c r="AG26" s="7" t="s">
        <v>1980</v>
      </c>
      <c r="AH26" s="1"/>
      <c r="AI26" s="1"/>
      <c r="AJ26" s="1" t="s">
        <v>1981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1982</v>
      </c>
      <c r="O27" s="4" t="s">
        <v>2</v>
      </c>
      <c r="P27" s="4" t="s">
        <v>3</v>
      </c>
      <c r="Q27" s="4" t="s">
        <v>12</v>
      </c>
      <c r="R27" s="4"/>
      <c r="T27" s="1" t="s">
        <v>1868</v>
      </c>
      <c r="U27" s="1" t="s">
        <v>1983</v>
      </c>
      <c r="V27" s="3" t="s">
        <v>1984</v>
      </c>
      <c r="W27" s="1" t="str">
        <f t="shared" si="9"/>
        <v>100403;90</v>
      </c>
      <c r="X27" s="4" t="s">
        <v>1985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1986</v>
      </c>
      <c r="AE27" s="7" t="s">
        <v>1987</v>
      </c>
      <c r="AF27" s="3" t="s">
        <v>1988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1989</v>
      </c>
      <c r="O28" s="1">
        <v>0</v>
      </c>
      <c r="P28" s="1">
        <v>1</v>
      </c>
      <c r="Q28" s="1">
        <v>0</v>
      </c>
      <c r="R28" s="1"/>
      <c r="T28" s="1" t="s">
        <v>1861</v>
      </c>
      <c r="U28" s="1" t="s">
        <v>1990</v>
      </c>
      <c r="V28" s="3" t="s">
        <v>1991</v>
      </c>
      <c r="W28" s="1" t="str">
        <f t="shared" si="9"/>
        <v>100403;105</v>
      </c>
      <c r="X28" s="4" t="s">
        <v>1992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1993</v>
      </c>
      <c r="AE28" s="7" t="s">
        <v>1994</v>
      </c>
      <c r="AF28" s="7" t="s">
        <v>1995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1996</v>
      </c>
      <c r="O29" s="1">
        <v>0.25</v>
      </c>
      <c r="P29" s="1">
        <v>0</v>
      </c>
      <c r="Q29" s="1">
        <v>1</v>
      </c>
      <c r="R29" s="1"/>
      <c r="T29" s="1" t="s">
        <v>1876</v>
      </c>
      <c r="U29" s="1" t="s">
        <v>1997</v>
      </c>
      <c r="V29" s="3" t="s">
        <v>1998</v>
      </c>
      <c r="W29" s="1" t="str">
        <f t="shared" si="9"/>
        <v>100403;120</v>
      </c>
      <c r="X29" s="4" t="s">
        <v>1999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2000</v>
      </c>
      <c r="AE29" s="7" t="s">
        <v>2001</v>
      </c>
      <c r="AF29" s="7" t="s">
        <v>2002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2003</v>
      </c>
      <c r="O30" s="1">
        <v>0.75</v>
      </c>
      <c r="P30" s="1">
        <v>0</v>
      </c>
      <c r="Q30" s="1">
        <v>0</v>
      </c>
      <c r="R30" s="1"/>
      <c r="T30" s="1" t="s">
        <v>1853</v>
      </c>
      <c r="U30" s="1" t="s">
        <v>2004</v>
      </c>
      <c r="V30" s="3" t="s">
        <v>2005</v>
      </c>
      <c r="AD30" s="1" t="s">
        <v>2006</v>
      </c>
      <c r="AE30" s="7" t="s">
        <v>2007</v>
      </c>
      <c r="AF30" s="7" t="s">
        <v>2008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1868</v>
      </c>
      <c r="U31" s="1" t="s">
        <v>2009</v>
      </c>
      <c r="V31" s="3" t="s">
        <v>2010</v>
      </c>
      <c r="AD31" s="1" t="s">
        <v>2011</v>
      </c>
      <c r="AE31" s="7" t="s">
        <v>2012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2013</v>
      </c>
      <c r="N32" s="1" t="s">
        <v>1989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1861</v>
      </c>
      <c r="U32" s="1" t="s">
        <v>2014</v>
      </c>
      <c r="V32" s="3" t="s">
        <v>2015</v>
      </c>
      <c r="W32" s="1" t="str">
        <f>"100203;"&amp;AB32</f>
        <v>100203;150</v>
      </c>
      <c r="X32" s="4" t="s">
        <v>2016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2017</v>
      </c>
      <c r="AE32" s="7" t="s">
        <v>2018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1996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1853</v>
      </c>
      <c r="U33" s="1" t="s">
        <v>2019</v>
      </c>
      <c r="V33" s="7" t="s">
        <v>2020</v>
      </c>
      <c r="W33" s="1" t="str">
        <f t="shared" ref="W33:W41" si="17">"100203;"&amp;AB33</f>
        <v>100203;225</v>
      </c>
      <c r="X33" s="4" t="s">
        <v>2021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2022</v>
      </c>
      <c r="AE33" s="7" t="s">
        <v>2023</v>
      </c>
      <c r="AF33" s="3" t="s">
        <v>2024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2003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1876</v>
      </c>
      <c r="U34" s="1" t="s">
        <v>2025</v>
      </c>
      <c r="V34" s="3" t="s">
        <v>2026</v>
      </c>
      <c r="W34" s="1" t="str">
        <f t="shared" si="17"/>
        <v>100203;300</v>
      </c>
      <c r="X34" s="4" t="s">
        <v>2027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2028</v>
      </c>
      <c r="AE34" s="7" t="s">
        <v>2029</v>
      </c>
      <c r="AF34" s="3" t="s">
        <v>2030</v>
      </c>
      <c r="AG34" s="3"/>
      <c r="AH34" s="3"/>
      <c r="AI34" s="3" t="s">
        <v>2031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1868</v>
      </c>
      <c r="U35" s="1" t="s">
        <v>2032</v>
      </c>
      <c r="V35" s="7" t="s">
        <v>2033</v>
      </c>
      <c r="W35" s="1" t="str">
        <f t="shared" si="17"/>
        <v>100203;375</v>
      </c>
      <c r="X35" s="4" t="s">
        <v>2034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2035</v>
      </c>
      <c r="AE35" s="7" t="s">
        <v>2036</v>
      </c>
      <c r="AF35" s="3" t="s">
        <v>2037</v>
      </c>
      <c r="AG35" s="3"/>
      <c r="AH35" s="3"/>
      <c r="AI35" s="3" t="s">
        <v>2038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2039</v>
      </c>
      <c r="N36" s="1" t="s">
        <v>1989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2040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2041</v>
      </c>
      <c r="AG36" s="3"/>
      <c r="AH36" s="3"/>
      <c r="AI36" s="3" t="s">
        <v>2042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1996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2043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2044</v>
      </c>
      <c r="AE37" s="7" t="s">
        <v>2045</v>
      </c>
      <c r="AF37" s="3" t="s">
        <v>2046</v>
      </c>
      <c r="AG37" s="3"/>
      <c r="AH37" s="3"/>
      <c r="AI37" s="3" t="s">
        <v>2047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2003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1886</v>
      </c>
      <c r="U38" s="4" t="s">
        <v>1887</v>
      </c>
      <c r="V38" s="5"/>
      <c r="W38" s="1" t="str">
        <f t="shared" si="17"/>
        <v>100203;750</v>
      </c>
      <c r="X38" s="4" t="s">
        <v>2048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2049</v>
      </c>
      <c r="AE38" s="7" t="s">
        <v>2050</v>
      </c>
      <c r="AF38" s="3" t="s">
        <v>2051</v>
      </c>
      <c r="AG38" s="3"/>
      <c r="AH38" s="3"/>
      <c r="AI38" s="3" t="s">
        <v>2052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1350</v>
      </c>
      <c r="T39" s="1" t="s">
        <v>1861</v>
      </c>
      <c r="U39" s="1" t="s">
        <v>2053</v>
      </c>
      <c r="V39" s="7" t="s">
        <v>2054</v>
      </c>
      <c r="W39" s="1" t="str">
        <f t="shared" si="17"/>
        <v>100203;900</v>
      </c>
      <c r="X39" s="4" t="s">
        <v>2055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2056</v>
      </c>
      <c r="AE39" s="7" t="s">
        <v>2057</v>
      </c>
      <c r="AF39" s="3" t="s">
        <v>2058</v>
      </c>
      <c r="AG39" s="3"/>
      <c r="AH39" s="3"/>
      <c r="AI39" s="3" t="s">
        <v>2059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2060</v>
      </c>
      <c r="N40" s="1" t="s">
        <v>1989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1853</v>
      </c>
      <c r="U40" s="1" t="s">
        <v>2061</v>
      </c>
      <c r="V40" s="7" t="s">
        <v>2062</v>
      </c>
      <c r="W40" s="1" t="str">
        <f t="shared" si="17"/>
        <v>100203;1050</v>
      </c>
      <c r="X40" s="4" t="s">
        <v>2063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2064</v>
      </c>
      <c r="AE40" s="7" t="s">
        <v>2065</v>
      </c>
      <c r="AF40" s="3" t="s">
        <v>2066</v>
      </c>
      <c r="AG40" s="3"/>
      <c r="AH40" s="3"/>
      <c r="AI40" s="3" t="s">
        <v>2067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1996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1876</v>
      </c>
      <c r="U41" s="1" t="s">
        <v>2068</v>
      </c>
      <c r="V41" s="3" t="s">
        <v>2069</v>
      </c>
      <c r="W41" s="1" t="str">
        <f t="shared" si="17"/>
        <v>100203;1200</v>
      </c>
      <c r="X41" s="4" t="s">
        <v>2070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2071</v>
      </c>
      <c r="AE41" s="7" t="s">
        <v>2072</v>
      </c>
      <c r="AF41" s="3" t="s">
        <v>2073</v>
      </c>
      <c r="AG41" s="3"/>
      <c r="AH41" s="3"/>
      <c r="AI41" s="3" t="s">
        <v>2074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2003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1868</v>
      </c>
      <c r="U42" s="1" t="s">
        <v>1993</v>
      </c>
      <c r="V42" s="3" t="s">
        <v>2075</v>
      </c>
      <c r="AD42" s="1" t="s">
        <v>1869</v>
      </c>
      <c r="AE42" s="7" t="s">
        <v>2076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1861</v>
      </c>
      <c r="U43" s="1" t="s">
        <v>2077</v>
      </c>
      <c r="V43" s="3" t="s">
        <v>2078</v>
      </c>
      <c r="W43" s="1" t="str">
        <f>"100203;"&amp;AA43&amp;"@100603:"&amp;AC43</f>
        <v>100203;75@100603:15</v>
      </c>
      <c r="X43" s="4" t="s">
        <v>2079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2080</v>
      </c>
      <c r="AE43" s="7" t="s">
        <v>2081</v>
      </c>
      <c r="AF43" s="25" t="s">
        <v>2082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2083</v>
      </c>
      <c r="N44" s="1" t="s">
        <v>1989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1876</v>
      </c>
      <c r="U44" s="1" t="s">
        <v>2084</v>
      </c>
      <c r="V44" s="3" t="s">
        <v>2085</v>
      </c>
      <c r="W44" s="1" t="str">
        <f t="shared" ref="W44:W52" si="29">"100203;"&amp;AA44&amp;"@100603:"&amp;AC44</f>
        <v>100203;113@100603:21</v>
      </c>
      <c r="X44" s="4" t="s">
        <v>2086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2087</v>
      </c>
      <c r="AE44" s="7" t="s">
        <v>2088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1996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1853</v>
      </c>
      <c r="U45" s="1" t="s">
        <v>2006</v>
      </c>
      <c r="V45" s="3" t="s">
        <v>2089</v>
      </c>
      <c r="W45" s="1" t="str">
        <f t="shared" si="29"/>
        <v>100203;150@100603:28</v>
      </c>
      <c r="X45" s="4" t="s">
        <v>2090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2061</v>
      </c>
      <c r="AE45" s="7" t="s">
        <v>2091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2003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1868</v>
      </c>
      <c r="U46" s="1" t="s">
        <v>1918</v>
      </c>
      <c r="V46" s="3" t="s">
        <v>2092</v>
      </c>
      <c r="W46" s="1" t="str">
        <f t="shared" si="29"/>
        <v>100203;188@100603:36</v>
      </c>
      <c r="X46" s="4" t="s">
        <v>2093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2094</v>
      </c>
      <c r="AE46" s="7" t="s">
        <v>2095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1861</v>
      </c>
      <c r="U47" s="1" t="s">
        <v>1923</v>
      </c>
      <c r="V47" s="3" t="s">
        <v>2096</v>
      </c>
      <c r="W47" s="1" t="str">
        <f t="shared" si="29"/>
        <v>100203;225@100603:45</v>
      </c>
      <c r="X47" s="4" t="s">
        <v>2097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2098</v>
      </c>
      <c r="AE47" s="7" t="s">
        <v>2099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1853</v>
      </c>
      <c r="U48" s="1" t="s">
        <v>2100</v>
      </c>
      <c r="V48" s="7" t="s">
        <v>2101</v>
      </c>
      <c r="W48" s="1" t="str">
        <f t="shared" si="29"/>
        <v>100203;300@100603:60</v>
      </c>
      <c r="X48" s="4" t="s">
        <v>2102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1877</v>
      </c>
      <c r="AE48" s="7" t="s">
        <v>2103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2104</v>
      </c>
      <c r="N49" s="1" t="s">
        <v>1989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1876</v>
      </c>
      <c r="U49" s="1" t="s">
        <v>2105</v>
      </c>
      <c r="V49" s="3" t="s">
        <v>2106</v>
      </c>
      <c r="W49" s="1" t="str">
        <f t="shared" si="29"/>
        <v>100203;375@100603:75</v>
      </c>
      <c r="X49" s="4" t="s">
        <v>2107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2108</v>
      </c>
      <c r="N50" s="1" t="s">
        <v>1996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1868</v>
      </c>
      <c r="U50" s="1" t="s">
        <v>2109</v>
      </c>
      <c r="V50" s="7" t="s">
        <v>2110</v>
      </c>
      <c r="W50" s="1" t="str">
        <f t="shared" si="29"/>
        <v>100203;450@100603:90</v>
      </c>
      <c r="X50" s="4" t="s">
        <v>2111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2112</v>
      </c>
      <c r="AE50" s="7" t="s">
        <v>2113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2003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2114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2115</v>
      </c>
      <c r="AE51" s="7" t="s">
        <v>2116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2117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2118</v>
      </c>
      <c r="AE52" s="7" t="s">
        <v>2119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1886</v>
      </c>
      <c r="U53" s="4" t="s">
        <v>1887</v>
      </c>
      <c r="V53" s="5"/>
      <c r="AD53" s="1" t="s">
        <v>2120</v>
      </c>
      <c r="AE53" s="7" t="s">
        <v>2121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1355</v>
      </c>
      <c r="T54" s="1" t="s">
        <v>1861</v>
      </c>
      <c r="U54" s="1" t="s">
        <v>2122</v>
      </c>
      <c r="V54" s="7" t="s">
        <v>2123</v>
      </c>
      <c r="W54" s="1" t="str">
        <f>"100203;"&amp;AA54&amp;"@100803:"&amp;AC54</f>
        <v>100203;75@100803:15</v>
      </c>
      <c r="X54" s="4" t="s">
        <v>2124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2125</v>
      </c>
      <c r="AE54" s="7" t="s">
        <v>2126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1853</v>
      </c>
      <c r="U55" s="1" t="s">
        <v>1877</v>
      </c>
      <c r="V55" s="7" t="s">
        <v>2127</v>
      </c>
      <c r="W55" s="1" t="str">
        <f t="shared" ref="W55:W63" si="38">"100203;"&amp;AA55&amp;"@100803:"&amp;AC55</f>
        <v>100203;113@100803:21</v>
      </c>
      <c r="X55" s="4" t="s">
        <v>2128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2129</v>
      </c>
      <c r="AE55" s="7" t="s">
        <v>2130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1876</v>
      </c>
      <c r="U56" s="1" t="s">
        <v>2131</v>
      </c>
      <c r="V56" s="3" t="s">
        <v>2132</v>
      </c>
      <c r="W56" s="1" t="str">
        <f t="shared" si="38"/>
        <v>100203;150@100803:28</v>
      </c>
      <c r="X56" s="4" t="s">
        <v>2133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2134</v>
      </c>
      <c r="AE56" s="7" t="s">
        <v>2135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1868</v>
      </c>
      <c r="U57" s="1" t="s">
        <v>2017</v>
      </c>
      <c r="V57" s="3" t="s">
        <v>2136</v>
      </c>
      <c r="W57" s="1" t="str">
        <f t="shared" si="38"/>
        <v>100203;188@100803:36</v>
      </c>
      <c r="X57" s="4" t="s">
        <v>2137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2138</v>
      </c>
      <c r="AE57" s="7" t="s">
        <v>2139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1861</v>
      </c>
      <c r="U58" s="1" t="s">
        <v>2140</v>
      </c>
      <c r="V58" s="3" t="s">
        <v>2141</v>
      </c>
      <c r="W58" s="1" t="str">
        <f t="shared" si="38"/>
        <v>100203;225@100803:45</v>
      </c>
      <c r="X58" s="4" t="s">
        <v>2142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2143</v>
      </c>
      <c r="AE58" s="7" t="s">
        <v>2144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1876</v>
      </c>
      <c r="U59" s="1" t="s">
        <v>2145</v>
      </c>
      <c r="V59" s="3" t="s">
        <v>2146</v>
      </c>
      <c r="W59" s="1" t="str">
        <f t="shared" si="38"/>
        <v>100203;300@100803:60</v>
      </c>
      <c r="X59" s="4" t="s">
        <v>2147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2148</v>
      </c>
      <c r="AE59" s="7" t="s">
        <v>2149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1853</v>
      </c>
      <c r="U60" s="1" t="s">
        <v>2028</v>
      </c>
      <c r="V60" s="3" t="s">
        <v>2150</v>
      </c>
      <c r="W60" s="1" t="str">
        <f t="shared" si="38"/>
        <v>100203;375@100803:75</v>
      </c>
      <c r="X60" s="4" t="s">
        <v>2151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2152</v>
      </c>
      <c r="AE60" s="7" t="s">
        <v>2153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1868</v>
      </c>
      <c r="U61" s="1" t="s">
        <v>1941</v>
      </c>
      <c r="V61" s="3" t="s">
        <v>2154</v>
      </c>
      <c r="W61" s="1" t="str">
        <f t="shared" si="38"/>
        <v>100203;450@100803:90</v>
      </c>
      <c r="X61" s="4" t="s">
        <v>2155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2156</v>
      </c>
      <c r="AE61" s="7" t="s">
        <v>2157</v>
      </c>
    </row>
    <row r="62" ht="20.1" customHeight="1" spans="20:31">
      <c r="T62" s="1" t="s">
        <v>1861</v>
      </c>
      <c r="U62" s="1" t="s">
        <v>1946</v>
      </c>
      <c r="V62" s="3" t="s">
        <v>2158</v>
      </c>
      <c r="W62" s="1" t="str">
        <f t="shared" si="38"/>
        <v>100203;525@100803:105</v>
      </c>
      <c r="X62" s="4" t="s">
        <v>2159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2160</v>
      </c>
      <c r="AE62" s="7" t="s">
        <v>2161</v>
      </c>
    </row>
    <row r="63" ht="20.1" customHeight="1" spans="19:31">
      <c r="S63" s="1"/>
      <c r="T63" s="1" t="s">
        <v>1853</v>
      </c>
      <c r="U63" s="1" t="s">
        <v>2162</v>
      </c>
      <c r="V63" s="7" t="s">
        <v>2163</v>
      </c>
      <c r="W63" s="1" t="str">
        <f t="shared" si="38"/>
        <v>100203;600@100803:120</v>
      </c>
      <c r="X63" s="4" t="s">
        <v>2164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2165</v>
      </c>
      <c r="AE63" s="7" t="s">
        <v>2166</v>
      </c>
    </row>
    <row r="64" ht="20.1" customHeight="1" spans="19:31">
      <c r="S64" s="5"/>
      <c r="T64" s="1" t="s">
        <v>1876</v>
      </c>
      <c r="U64" s="1" t="s">
        <v>2167</v>
      </c>
      <c r="V64" s="3" t="s">
        <v>2168</v>
      </c>
      <c r="AD64" s="1" t="s">
        <v>2169</v>
      </c>
      <c r="AE64" s="7" t="s">
        <v>2170</v>
      </c>
    </row>
    <row r="65" ht="20.1" customHeight="1" spans="20:31">
      <c r="T65" s="1" t="s">
        <v>1868</v>
      </c>
      <c r="U65" s="1" t="s">
        <v>2171</v>
      </c>
      <c r="V65" s="7" t="s">
        <v>2172</v>
      </c>
      <c r="AD65" s="1" t="s">
        <v>2173</v>
      </c>
      <c r="AE65" s="7" t="s">
        <v>2174</v>
      </c>
    </row>
    <row r="66" ht="20.1" customHeight="1"/>
    <row r="67" ht="20.1" customHeight="1" spans="30:31">
      <c r="AD67" s="1" t="s">
        <v>2175</v>
      </c>
      <c r="AE67" s="7" t="s">
        <v>2176</v>
      </c>
    </row>
    <row r="68" ht="20.1" customHeight="1" spans="30:31">
      <c r="AD68" s="1" t="s">
        <v>2177</v>
      </c>
      <c r="AE68" s="7" t="s">
        <v>2178</v>
      </c>
    </row>
    <row r="69" ht="20.1" customHeight="1" spans="30:31">
      <c r="AD69" s="1" t="s">
        <v>2179</v>
      </c>
      <c r="AE69" s="7" t="s">
        <v>2180</v>
      </c>
    </row>
    <row r="70" ht="20.1" customHeight="1" spans="30:31">
      <c r="AD70" s="1" t="s">
        <v>2181</v>
      </c>
      <c r="AE70" s="7" t="s">
        <v>2182</v>
      </c>
    </row>
    <row r="71" ht="20.1" customHeight="1" spans="30:31">
      <c r="AD71" s="1" t="s">
        <v>2183</v>
      </c>
      <c r="AE71" s="7" t="s">
        <v>2184</v>
      </c>
    </row>
    <row r="72" ht="20.1" customHeight="1" spans="30:31">
      <c r="AD72" s="1" t="s">
        <v>2185</v>
      </c>
      <c r="AE72" s="7" t="s">
        <v>2186</v>
      </c>
    </row>
    <row r="73" ht="20.1" customHeight="1" spans="30:31">
      <c r="AD73" s="1" t="s">
        <v>2187</v>
      </c>
      <c r="AE73" s="7" t="s">
        <v>2188</v>
      </c>
    </row>
    <row r="74" ht="20.1" customHeight="1" spans="30:31">
      <c r="AD74" s="1" t="s">
        <v>2189</v>
      </c>
      <c r="AE74" s="7" t="s">
        <v>2190</v>
      </c>
    </row>
    <row r="75" ht="20.1" customHeight="1" spans="30:31">
      <c r="AD75" s="1" t="s">
        <v>2191</v>
      </c>
      <c r="AE75" s="7" t="s">
        <v>2192</v>
      </c>
    </row>
    <row r="76" ht="20.1" customHeight="1" spans="30:31">
      <c r="AD76" s="1" t="s">
        <v>2193</v>
      </c>
      <c r="AE76" s="7" t="s">
        <v>2194</v>
      </c>
    </row>
    <row r="77" ht="20.1" customHeight="1" spans="30:31">
      <c r="AD77" s="1" t="s">
        <v>2195</v>
      </c>
      <c r="AE77" s="7" t="s">
        <v>2196</v>
      </c>
    </row>
    <row r="78" ht="20.1" customHeight="1" spans="30:31">
      <c r="AD78" s="1" t="s">
        <v>2197</v>
      </c>
      <c r="AE78" s="7" t="s">
        <v>2198</v>
      </c>
    </row>
    <row r="79" ht="20.1" customHeight="1" spans="30:31">
      <c r="AD79" s="1" t="s">
        <v>2199</v>
      </c>
      <c r="AE79" s="7" t="s">
        <v>2200</v>
      </c>
    </row>
    <row r="80" ht="20.1" customHeight="1" spans="30:31">
      <c r="AD80" s="1" t="s">
        <v>2201</v>
      </c>
      <c r="AE80" s="7" t="s">
        <v>2202</v>
      </c>
    </row>
    <row r="81" ht="20.1" customHeight="1" spans="30:31">
      <c r="AD81" s="1" t="s">
        <v>2203</v>
      </c>
      <c r="AE81" s="7" t="s">
        <v>2204</v>
      </c>
    </row>
    <row r="82" ht="20.1" customHeight="1" spans="30:31">
      <c r="AD82" s="1" t="s">
        <v>2205</v>
      </c>
      <c r="AE82" s="7" t="s">
        <v>2206</v>
      </c>
    </row>
    <row r="83" ht="20.1" customHeight="1" spans="30:31">
      <c r="AD83" s="1" t="s">
        <v>2207</v>
      </c>
      <c r="AE83" s="7" t="s">
        <v>2208</v>
      </c>
    </row>
    <row r="84" ht="20.1" customHeight="1" spans="30:31">
      <c r="AD84" s="1" t="s">
        <v>2209</v>
      </c>
      <c r="AE84" s="7" t="s">
        <v>2210</v>
      </c>
    </row>
    <row r="85" ht="20.1" customHeight="1" spans="30:31">
      <c r="AD85" s="1" t="s">
        <v>2211</v>
      </c>
      <c r="AE85" s="7" t="s">
        <v>2212</v>
      </c>
    </row>
    <row r="86" ht="20.1" customHeight="1" spans="30:31">
      <c r="AD86" s="1" t="s">
        <v>2213</v>
      </c>
      <c r="AE86" s="7" t="s">
        <v>2214</v>
      </c>
    </row>
    <row r="87" ht="20.1" customHeight="1" spans="30:31">
      <c r="AD87" s="1" t="s">
        <v>2215</v>
      </c>
      <c r="AE87" s="7" t="s">
        <v>2216</v>
      </c>
    </row>
    <row r="88" ht="20.1" customHeight="1" spans="30:31">
      <c r="AD88" s="1" t="s">
        <v>2217</v>
      </c>
      <c r="AE88" s="7" t="s">
        <v>2218</v>
      </c>
    </row>
    <row r="89" ht="20.1" customHeight="1" spans="30:31">
      <c r="AD89" s="1" t="s">
        <v>2219</v>
      </c>
      <c r="AE89" s="7" t="s">
        <v>2220</v>
      </c>
    </row>
    <row r="90" ht="20.1" customHeight="1" spans="30:31">
      <c r="AD90" s="1" t="s">
        <v>2221</v>
      </c>
      <c r="AE90" s="7" t="s">
        <v>2222</v>
      </c>
    </row>
    <row r="91" ht="20.1" customHeight="1" spans="30:31">
      <c r="AD91" s="1" t="s">
        <v>2223</v>
      </c>
      <c r="AE91" s="7" t="s">
        <v>2224</v>
      </c>
    </row>
    <row r="92" ht="20.1" customHeight="1" spans="30:31">
      <c r="AD92" s="1" t="s">
        <v>2225</v>
      </c>
      <c r="AE92" s="7" t="s">
        <v>2226</v>
      </c>
    </row>
    <row r="93" ht="20.1" customHeight="1" spans="30:31">
      <c r="AD93" s="1" t="s">
        <v>2227</v>
      </c>
      <c r="AE93" s="7" t="s">
        <v>2228</v>
      </c>
    </row>
    <row r="94" ht="20.1" customHeight="1" spans="30:31">
      <c r="AD94" s="1" t="s">
        <v>2229</v>
      </c>
      <c r="AE94" s="7" t="s">
        <v>2230</v>
      </c>
    </row>
    <row r="95" ht="20.1" customHeight="1" spans="30:31">
      <c r="AD95" s="1" t="s">
        <v>2231</v>
      </c>
      <c r="AE95" s="7" t="s">
        <v>2232</v>
      </c>
    </row>
    <row r="96" ht="20.1" customHeight="1" spans="30:31">
      <c r="AD96" s="1" t="s">
        <v>2233</v>
      </c>
      <c r="AE96" s="7" t="s">
        <v>2234</v>
      </c>
    </row>
    <row r="97" ht="20.1" customHeight="1" spans="30:31">
      <c r="AD97" s="1" t="s">
        <v>2235</v>
      </c>
      <c r="AE97" s="7" t="s">
        <v>2236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2237</v>
      </c>
      <c r="C2" s="1" t="s">
        <v>2238</v>
      </c>
      <c r="E2" s="1" t="s">
        <v>2239</v>
      </c>
      <c r="F2" s="1" t="s">
        <v>2240</v>
      </c>
      <c r="H2" s="1" t="s">
        <v>2241</v>
      </c>
      <c r="I2" s="1" t="s">
        <v>2238</v>
      </c>
      <c r="J2" s="1" t="s">
        <v>3</v>
      </c>
      <c r="L2" s="1" t="s">
        <v>2242</v>
      </c>
      <c r="O2" s="1" t="s">
        <v>2243</v>
      </c>
      <c r="Y2" s="1" t="s">
        <v>2244</v>
      </c>
      <c r="Z2" s="1" t="s">
        <v>2245</v>
      </c>
    </row>
    <row r="3" s="1" customFormat="1" ht="20.1" customHeight="1" spans="3:26">
      <c r="C3" s="1" t="s">
        <v>2246</v>
      </c>
      <c r="F3" s="1" t="s">
        <v>2247</v>
      </c>
      <c r="I3" s="1" t="s">
        <v>2246</v>
      </c>
      <c r="J3" s="1" t="s">
        <v>2</v>
      </c>
      <c r="O3" s="1" t="s">
        <v>2248</v>
      </c>
      <c r="Z3" s="19" t="s">
        <v>2249</v>
      </c>
    </row>
    <row r="4" s="1" customFormat="1" ht="20.1" customHeight="1" spans="3:26">
      <c r="C4" s="1" t="s">
        <v>2250</v>
      </c>
      <c r="I4" s="1" t="s">
        <v>2250</v>
      </c>
      <c r="J4" s="1" t="s">
        <v>2251</v>
      </c>
      <c r="Z4" s="1" t="s">
        <v>2252</v>
      </c>
    </row>
    <row r="5" s="1" customFormat="1" ht="20.1" customHeight="1" spans="3:26">
      <c r="C5" s="1" t="s">
        <v>2253</v>
      </c>
      <c r="I5" s="1" t="s">
        <v>2253</v>
      </c>
      <c r="J5" s="1" t="s">
        <v>1828</v>
      </c>
      <c r="Z5" s="1" t="s">
        <v>2254</v>
      </c>
    </row>
    <row r="6" s="1" customFormat="1" ht="20.1" customHeight="1" spans="3:26">
      <c r="C6" s="1" t="s">
        <v>2255</v>
      </c>
      <c r="I6" s="1" t="s">
        <v>2255</v>
      </c>
      <c r="J6" s="1" t="s">
        <v>2256</v>
      </c>
      <c r="R6" s="1" t="s">
        <v>2257</v>
      </c>
      <c r="Z6" s="1" t="s">
        <v>2258</v>
      </c>
    </row>
    <row r="7" s="1" customFormat="1" ht="20.1" customHeight="1" spans="26:26">
      <c r="Z7" s="1" t="s">
        <v>2259</v>
      </c>
    </row>
    <row r="8" s="1" customFormat="1" ht="20.1" customHeight="1" spans="26:26">
      <c r="Z8" s="13" t="s">
        <v>2260</v>
      </c>
    </row>
    <row r="9" s="1" customFormat="1" ht="20.1" customHeight="1"/>
    <row r="10" s="1" customFormat="1" ht="20.1" customHeight="1" spans="26:30">
      <c r="Z10" s="7" t="s">
        <v>2261</v>
      </c>
      <c r="AB10" s="1" t="s">
        <v>2262</v>
      </c>
      <c r="AC10" s="1" t="s">
        <v>2263</v>
      </c>
      <c r="AD10" s="1" t="s">
        <v>2264</v>
      </c>
    </row>
    <row r="11" s="1" customFormat="1" ht="20.1" customHeight="1" spans="26:26">
      <c r="Z11" s="7" t="s">
        <v>2265</v>
      </c>
    </row>
    <row r="12" s="1" customFormat="1" ht="20.1" customHeight="1" spans="20:20">
      <c r="T12" s="1" t="s">
        <v>2266</v>
      </c>
    </row>
    <row r="13" s="1" customFormat="1" ht="20.1" customHeight="1" spans="2:16">
      <c r="B13" s="1" t="s">
        <v>1272</v>
      </c>
      <c r="C13" s="1" t="s">
        <v>2</v>
      </c>
      <c r="F13" s="1" t="s">
        <v>2267</v>
      </c>
      <c r="G13" s="1" t="s">
        <v>2268</v>
      </c>
      <c r="J13" s="1" t="s">
        <v>2269</v>
      </c>
      <c r="K13" s="1" t="s">
        <v>2238</v>
      </c>
      <c r="P13" s="1" t="s">
        <v>2270</v>
      </c>
    </row>
    <row r="14" s="1" customFormat="1" ht="20.1" customHeight="1" spans="3:20">
      <c r="C14" s="1" t="s">
        <v>3</v>
      </c>
      <c r="G14" s="1" t="s">
        <v>2271</v>
      </c>
      <c r="K14" s="1" t="s">
        <v>2246</v>
      </c>
      <c r="P14" s="1" t="s">
        <v>2272</v>
      </c>
      <c r="T14" s="1" t="s">
        <v>2273</v>
      </c>
    </row>
    <row r="15" s="1" customFormat="1" ht="20.1" customHeight="1" spans="3:28">
      <c r="C15" s="1" t="s">
        <v>2274</v>
      </c>
      <c r="G15" s="1" t="s">
        <v>2275</v>
      </c>
      <c r="K15" s="1" t="s">
        <v>2250</v>
      </c>
      <c r="AB15" s="20" t="s">
        <v>2276</v>
      </c>
    </row>
    <row r="16" s="1" customFormat="1" ht="20.1" customHeight="1" spans="3:27">
      <c r="C16" s="1" t="s">
        <v>28</v>
      </c>
      <c r="G16" s="1" t="s">
        <v>2277</v>
      </c>
      <c r="K16" s="1" t="s">
        <v>2253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2278</v>
      </c>
      <c r="G17" s="1" t="s">
        <v>2279</v>
      </c>
      <c r="K17" s="1" t="s">
        <v>2255</v>
      </c>
      <c r="O17" s="1" t="s">
        <v>2280</v>
      </c>
      <c r="S17" s="5"/>
    </row>
    <row r="18" ht="20.1" customHeight="1" spans="3:29">
      <c r="C18" s="1" t="s">
        <v>664</v>
      </c>
      <c r="G18" s="1" t="s">
        <v>2281</v>
      </c>
      <c r="I18" s="5"/>
      <c r="J18" s="5"/>
      <c r="K18" s="5"/>
      <c r="L18" s="5"/>
      <c r="M18" s="5"/>
      <c r="R18" s="1" t="s">
        <v>2282</v>
      </c>
      <c r="S18" s="5"/>
      <c r="T18" s="1" t="s">
        <v>2283</v>
      </c>
      <c r="U18" s="1" t="s">
        <v>2284</v>
      </c>
      <c r="V18" s="1" t="s">
        <v>433</v>
      </c>
      <c r="W18" s="15"/>
      <c r="X18" s="1" t="s">
        <v>2285</v>
      </c>
      <c r="AA18" s="1"/>
      <c r="AB18" s="1" t="s">
        <v>2286</v>
      </c>
      <c r="AC18" s="5"/>
    </row>
    <row r="19" ht="20.1" customHeight="1" spans="3:29">
      <c r="C19" s="1" t="s">
        <v>668</v>
      </c>
      <c r="I19" s="5"/>
      <c r="J19" s="5"/>
      <c r="K19" s="7" t="s">
        <v>2287</v>
      </c>
      <c r="L19" s="5"/>
      <c r="M19" s="5"/>
      <c r="R19" s="1">
        <v>1</v>
      </c>
      <c r="S19" s="1" t="s">
        <v>2288</v>
      </c>
      <c r="T19" s="1">
        <v>0</v>
      </c>
      <c r="U19" s="1">
        <f>T19*R19</f>
        <v>0</v>
      </c>
      <c r="V19" s="16">
        <v>0.01</v>
      </c>
      <c r="W19" s="17"/>
      <c r="X19" s="17" t="s">
        <v>2289</v>
      </c>
      <c r="Y19" s="1" t="s">
        <v>2290</v>
      </c>
      <c r="Z19" s="7" t="s">
        <v>2291</v>
      </c>
      <c r="AA19" s="1"/>
      <c r="AB19" s="1" t="s">
        <v>2292</v>
      </c>
      <c r="AC19" s="5"/>
    </row>
    <row r="20" ht="20.1" customHeight="1" spans="3:29">
      <c r="C20" s="1" t="s">
        <v>676</v>
      </c>
      <c r="I20" s="5"/>
      <c r="J20" s="5"/>
      <c r="K20" s="5"/>
      <c r="L20" s="5"/>
      <c r="M20" s="5"/>
      <c r="R20" s="1">
        <v>2</v>
      </c>
      <c r="S20" s="1" t="s">
        <v>2293</v>
      </c>
      <c r="T20" s="1">
        <v>2</v>
      </c>
      <c r="U20" s="1">
        <f>T20</f>
        <v>2</v>
      </c>
      <c r="V20" s="16">
        <v>0.02</v>
      </c>
      <c r="W20" s="2"/>
      <c r="X20" s="17" t="s">
        <v>2289</v>
      </c>
      <c r="Y20" s="1" t="s">
        <v>2294</v>
      </c>
      <c r="Z20" s="3" t="s">
        <v>2295</v>
      </c>
      <c r="AA20" s="1"/>
      <c r="AB20" s="1" t="s">
        <v>479</v>
      </c>
      <c r="AC20" s="5"/>
    </row>
    <row r="21" ht="20.1" customHeight="1" spans="3:29">
      <c r="C21" s="1" t="s">
        <v>672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2293</v>
      </c>
      <c r="T21" s="1">
        <v>2</v>
      </c>
      <c r="U21" s="1">
        <f>U20*T21</f>
        <v>4</v>
      </c>
      <c r="V21" s="16">
        <v>0.03</v>
      </c>
      <c r="W21" s="17"/>
      <c r="X21" s="2" t="s">
        <v>2296</v>
      </c>
      <c r="Y21" s="1" t="s">
        <v>2297</v>
      </c>
      <c r="Z21" s="3" t="s">
        <v>2298</v>
      </c>
      <c r="AA21" s="1"/>
      <c r="AB21" s="1" t="s">
        <v>2299</v>
      </c>
      <c r="AC21" s="5"/>
    </row>
    <row r="22" ht="20.1" customHeight="1" spans="3:29">
      <c r="C22" s="1" t="s">
        <v>2300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2301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2296</v>
      </c>
      <c r="Y22" s="1" t="s">
        <v>2302</v>
      </c>
      <c r="Z22" s="3" t="s">
        <v>2303</v>
      </c>
      <c r="AA22" s="1"/>
      <c r="AB22" s="1" t="s">
        <v>12</v>
      </c>
      <c r="AC22" s="1" t="s">
        <v>2304</v>
      </c>
    </row>
    <row r="23" ht="20.1" customHeight="1" spans="3:29">
      <c r="C23" s="1" t="s">
        <v>1289</v>
      </c>
      <c r="J23" s="5"/>
      <c r="K23" s="3" t="s">
        <v>2305</v>
      </c>
      <c r="L23" s="3"/>
      <c r="M23" s="3"/>
      <c r="N23" s="3"/>
      <c r="O23" s="3"/>
      <c r="P23" s="3"/>
      <c r="Q23" s="3"/>
      <c r="R23" s="1">
        <v>5</v>
      </c>
      <c r="S23" s="1" t="s">
        <v>2301</v>
      </c>
      <c r="T23" s="1">
        <v>2</v>
      </c>
      <c r="U23" s="1">
        <f t="shared" si="0"/>
        <v>16</v>
      </c>
      <c r="V23" s="16">
        <v>0.05</v>
      </c>
      <c r="W23" s="17"/>
      <c r="X23" s="1" t="s">
        <v>2296</v>
      </c>
      <c r="Y23" s="1" t="s">
        <v>2306</v>
      </c>
      <c r="Z23" s="3" t="s">
        <v>2307</v>
      </c>
      <c r="AA23" s="1"/>
      <c r="AB23" s="1" t="s">
        <v>2308</v>
      </c>
      <c r="AC23" s="1" t="s">
        <v>2309</v>
      </c>
    </row>
    <row r="24" ht="20.1" customHeight="1" spans="10:27">
      <c r="J24" s="5"/>
      <c r="K24" s="3" t="s">
        <v>2310</v>
      </c>
      <c r="L24" s="3"/>
      <c r="M24" s="3"/>
      <c r="N24" s="3"/>
      <c r="O24" s="3"/>
      <c r="P24" s="3"/>
      <c r="Q24" s="3"/>
      <c r="R24" s="1">
        <v>6</v>
      </c>
      <c r="S24" s="1" t="s">
        <v>2301</v>
      </c>
      <c r="T24" s="1">
        <v>2</v>
      </c>
      <c r="U24" s="1">
        <f t="shared" si="0"/>
        <v>32</v>
      </c>
      <c r="V24" s="16">
        <v>0.06</v>
      </c>
      <c r="W24" s="2"/>
      <c r="X24" s="2" t="s">
        <v>2311</v>
      </c>
      <c r="Y24" s="1" t="s">
        <v>2312</v>
      </c>
      <c r="Z24" s="7" t="s">
        <v>2313</v>
      </c>
      <c r="AA24" s="1"/>
    </row>
    <row r="25" ht="20.1" customHeight="1" spans="10:27">
      <c r="J25" s="5"/>
      <c r="K25" s="3" t="s">
        <v>2314</v>
      </c>
      <c r="L25" s="3"/>
      <c r="M25" s="3"/>
      <c r="N25" s="3"/>
      <c r="O25" s="3"/>
      <c r="P25" s="3"/>
      <c r="Q25" s="3"/>
      <c r="R25" s="1">
        <v>7</v>
      </c>
      <c r="S25" s="1" t="s">
        <v>1927</v>
      </c>
      <c r="T25" s="1">
        <v>2</v>
      </c>
      <c r="U25" s="1">
        <f t="shared" si="0"/>
        <v>64</v>
      </c>
      <c r="V25" s="16">
        <v>0.07</v>
      </c>
      <c r="W25" s="17"/>
      <c r="X25" s="2" t="s">
        <v>2311</v>
      </c>
      <c r="Y25" s="1" t="s">
        <v>2315</v>
      </c>
      <c r="Z25" s="7" t="s">
        <v>2316</v>
      </c>
      <c r="AA25" s="13"/>
    </row>
    <row r="26" ht="20.1" customHeight="1" spans="10:27">
      <c r="J26" s="5"/>
      <c r="K26" s="3" t="s">
        <v>2317</v>
      </c>
      <c r="L26" s="3"/>
      <c r="M26" s="3"/>
      <c r="N26" s="3"/>
      <c r="O26" s="3"/>
      <c r="P26" s="3"/>
      <c r="Q26" s="3"/>
      <c r="R26" s="1">
        <v>8</v>
      </c>
      <c r="S26" s="1" t="s">
        <v>1927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2318</v>
      </c>
      <c r="L27" s="3"/>
      <c r="M27" s="3"/>
      <c r="N27" s="3"/>
      <c r="O27" s="3"/>
      <c r="P27" s="3"/>
      <c r="Q27" s="3"/>
      <c r="R27" s="1">
        <v>9</v>
      </c>
      <c r="S27" s="1" t="s">
        <v>1927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2319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1927</v>
      </c>
      <c r="T28" s="1">
        <v>2</v>
      </c>
      <c r="U28" s="1">
        <f t="shared" si="0"/>
        <v>512</v>
      </c>
      <c r="V28" s="16">
        <v>0.1</v>
      </c>
      <c r="W28" s="2"/>
      <c r="X28" s="18" t="s">
        <v>2320</v>
      </c>
      <c r="AA28" s="1"/>
    </row>
    <row r="29" ht="20.1" customHeight="1" spans="10:27">
      <c r="J29" s="1" t="s">
        <v>2321</v>
      </c>
      <c r="K29" s="1" t="s">
        <v>302</v>
      </c>
      <c r="L29" s="7" t="s">
        <v>2322</v>
      </c>
      <c r="S29" s="1"/>
      <c r="X29" s="13"/>
      <c r="AA29" s="1"/>
    </row>
    <row r="30" ht="20.1" customHeight="1" spans="10:27">
      <c r="J30" s="1"/>
      <c r="K30" s="1" t="s">
        <v>483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2323</v>
      </c>
      <c r="U32" s="1" t="s">
        <v>2270</v>
      </c>
      <c r="Y32" s="1" t="s">
        <v>1574</v>
      </c>
    </row>
    <row r="33" s="1" customFormat="1" ht="20.1" customHeight="1" spans="11:26">
      <c r="K33" s="1" t="s">
        <v>2324</v>
      </c>
      <c r="L33" s="1" t="s">
        <v>3</v>
      </c>
      <c r="P33" s="1">
        <v>1000101</v>
      </c>
      <c r="R33" s="1" t="s">
        <v>1816</v>
      </c>
      <c r="S33" s="1" t="s">
        <v>2325</v>
      </c>
      <c r="T33" s="1" t="s">
        <v>2292</v>
      </c>
      <c r="U33" s="7" t="s">
        <v>2326</v>
      </c>
      <c r="Y33" s="1" t="s">
        <v>2327</v>
      </c>
      <c r="Z33" s="7" t="s">
        <v>2328</v>
      </c>
    </row>
    <row r="34" s="1" customFormat="1" ht="20.1" customHeight="1" spans="12:26">
      <c r="L34" s="1" t="s">
        <v>2274</v>
      </c>
      <c r="P34" s="1">
        <v>1000201</v>
      </c>
      <c r="R34" s="1" t="s">
        <v>1816</v>
      </c>
      <c r="S34" s="1" t="s">
        <v>2329</v>
      </c>
      <c r="T34" s="1" t="s">
        <v>2330</v>
      </c>
      <c r="U34" s="7" t="s">
        <v>2331</v>
      </c>
      <c r="Y34" s="1" t="s">
        <v>676</v>
      </c>
      <c r="Z34" s="7" t="s">
        <v>2332</v>
      </c>
    </row>
    <row r="35" s="1" customFormat="1" ht="20.1" customHeight="1" spans="12:26">
      <c r="L35" s="1" t="s">
        <v>12</v>
      </c>
      <c r="P35" s="1">
        <v>1000301</v>
      </c>
      <c r="R35" s="1" t="s">
        <v>1816</v>
      </c>
      <c r="S35" s="1" t="s">
        <v>2333</v>
      </c>
      <c r="T35" s="1" t="s">
        <v>2292</v>
      </c>
      <c r="U35" s="7" t="s">
        <v>2334</v>
      </c>
      <c r="Y35" s="1" t="s">
        <v>2274</v>
      </c>
      <c r="Z35" s="7" t="s">
        <v>2335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1816</v>
      </c>
      <c r="S36" s="1" t="s">
        <v>2336</v>
      </c>
      <c r="T36" s="1" t="s">
        <v>2292</v>
      </c>
      <c r="U36" s="7" t="s">
        <v>2337</v>
      </c>
      <c r="Y36" s="1" t="s">
        <v>2338</v>
      </c>
      <c r="Z36" s="7" t="s">
        <v>2339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1816</v>
      </c>
      <c r="S37" s="1" t="s">
        <v>2340</v>
      </c>
      <c r="T37" s="1" t="s">
        <v>2330</v>
      </c>
      <c r="U37" s="7" t="s">
        <v>2341</v>
      </c>
      <c r="Y37" s="1" t="s">
        <v>2300</v>
      </c>
      <c r="Z37" s="7" t="s">
        <v>2342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1816</v>
      </c>
      <c r="S38" s="1" t="s">
        <v>2343</v>
      </c>
      <c r="T38" s="1" t="s">
        <v>2292</v>
      </c>
      <c r="U38" s="7" t="s">
        <v>2344</v>
      </c>
      <c r="Y38" s="1" t="s">
        <v>2345</v>
      </c>
      <c r="Z38" s="7" t="s">
        <v>2346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1816</v>
      </c>
      <c r="S39" s="1" t="s">
        <v>2347</v>
      </c>
      <c r="T39" s="1" t="s">
        <v>2330</v>
      </c>
      <c r="U39" s="7" t="s">
        <v>2348</v>
      </c>
      <c r="Y39" s="1" t="s">
        <v>1286</v>
      </c>
      <c r="Z39" s="7" t="s">
        <v>2349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1816</v>
      </c>
      <c r="S40" s="1" t="s">
        <v>2350</v>
      </c>
      <c r="T40" s="1" t="s">
        <v>2330</v>
      </c>
      <c r="U40" s="7" t="s">
        <v>483</v>
      </c>
      <c r="Y40" s="1" t="s">
        <v>2351</v>
      </c>
      <c r="Z40" s="7" t="s">
        <v>2352</v>
      </c>
    </row>
    <row r="41" s="1" customFormat="1" ht="20.1" customHeight="1" spans="2:32">
      <c r="B41" s="1">
        <v>3</v>
      </c>
      <c r="C41" s="1">
        <v>40</v>
      </c>
      <c r="Y41" s="1" t="s">
        <v>1290</v>
      </c>
      <c r="Z41" s="7" t="s">
        <v>2353</v>
      </c>
      <c r="AE41" s="1">
        <v>80001001</v>
      </c>
      <c r="AF41" s="1" t="s">
        <v>2327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2327</v>
      </c>
      <c r="Y42" s="1" t="s">
        <v>773</v>
      </c>
      <c r="Z42" s="7" t="s">
        <v>2354</v>
      </c>
      <c r="AE42" s="1">
        <v>80001002</v>
      </c>
      <c r="AF42" s="1" t="s">
        <v>676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676</v>
      </c>
      <c r="Y43" s="1" t="s">
        <v>2355</v>
      </c>
      <c r="Z43" s="7" t="s">
        <v>2356</v>
      </c>
      <c r="AE43" s="1">
        <v>80001003</v>
      </c>
      <c r="AF43" s="1" t="s">
        <v>2274</v>
      </c>
    </row>
    <row r="44" s="1" customFormat="1" ht="20.1" customHeight="1" spans="22:32">
      <c r="V44" s="1">
        <v>80001003</v>
      </c>
      <c r="W44" s="1" t="s">
        <v>2274</v>
      </c>
      <c r="Y44" s="1" t="s">
        <v>2357</v>
      </c>
      <c r="Z44" s="7" t="s">
        <v>2358</v>
      </c>
      <c r="AE44" s="1">
        <v>80001004</v>
      </c>
      <c r="AF44" s="1" t="s">
        <v>2338</v>
      </c>
    </row>
    <row r="45" s="1" customFormat="1" ht="20.1" customHeight="1" spans="22:32">
      <c r="V45" s="1">
        <v>80001004</v>
      </c>
      <c r="W45" s="1" t="s">
        <v>2338</v>
      </c>
      <c r="Y45" s="1" t="s">
        <v>2359</v>
      </c>
      <c r="Z45" s="7" t="s">
        <v>2360</v>
      </c>
      <c r="AE45" s="1">
        <v>80001005</v>
      </c>
      <c r="AF45" s="1" t="s">
        <v>2300</v>
      </c>
    </row>
    <row r="46" s="1" customFormat="1" ht="20.1" customHeight="1" spans="3:32">
      <c r="C46" s="1">
        <v>744</v>
      </c>
      <c r="V46" s="1">
        <v>80001005</v>
      </c>
      <c r="W46" s="1" t="s">
        <v>2300</v>
      </c>
      <c r="Y46" s="1" t="s">
        <v>681</v>
      </c>
      <c r="Z46" s="7" t="s">
        <v>2361</v>
      </c>
      <c r="AE46" s="1">
        <v>80001006</v>
      </c>
      <c r="AF46" s="1" t="s">
        <v>2345</v>
      </c>
    </row>
    <row r="47" s="1" customFormat="1" ht="20.1" customHeight="1" spans="22:32">
      <c r="V47" s="1">
        <v>80001006</v>
      </c>
      <c r="W47" s="1" t="s">
        <v>2345</v>
      </c>
      <c r="Y47" s="1" t="s">
        <v>2362</v>
      </c>
      <c r="Z47" s="7" t="s">
        <v>2363</v>
      </c>
      <c r="AE47" s="1">
        <v>80001007</v>
      </c>
      <c r="AF47" s="1" t="s">
        <v>1286</v>
      </c>
    </row>
    <row r="48" s="1" customFormat="1" ht="20.1" customHeight="1" spans="22:32">
      <c r="V48" s="1">
        <v>80001007</v>
      </c>
      <c r="W48" s="1" t="s">
        <v>1286</v>
      </c>
      <c r="Y48" s="1" t="s">
        <v>12</v>
      </c>
      <c r="Z48" s="7" t="s">
        <v>2364</v>
      </c>
      <c r="AE48" s="1">
        <v>80001008</v>
      </c>
      <c r="AF48" s="1" t="s">
        <v>2351</v>
      </c>
    </row>
    <row r="49" s="1" customFormat="1" ht="20.1" customHeight="1" spans="22:32">
      <c r="V49" s="1">
        <v>80001008</v>
      </c>
      <c r="W49" s="1" t="s">
        <v>2351</v>
      </c>
      <c r="Y49" s="1" t="s">
        <v>1607</v>
      </c>
      <c r="Z49" s="7" t="s">
        <v>2365</v>
      </c>
      <c r="AE49" s="1">
        <v>80001009</v>
      </c>
      <c r="AF49" s="1" t="s">
        <v>1290</v>
      </c>
    </row>
    <row r="50" s="1" customFormat="1" ht="20.1" customHeight="1" spans="22:32">
      <c r="V50" s="1">
        <v>80001009</v>
      </c>
      <c r="W50" s="1" t="s">
        <v>1290</v>
      </c>
      <c r="Y50" s="1" t="s">
        <v>2366</v>
      </c>
      <c r="Z50" s="7" t="s">
        <v>2367</v>
      </c>
      <c r="AE50" s="1">
        <v>80001010</v>
      </c>
      <c r="AF50" s="1" t="s">
        <v>773</v>
      </c>
    </row>
    <row r="51" s="1" customFormat="1" ht="20.1" customHeight="1" spans="22:32">
      <c r="V51" s="1">
        <v>80001010</v>
      </c>
      <c r="W51" s="1" t="s">
        <v>773</v>
      </c>
      <c r="Y51" s="1" t="s">
        <v>2368</v>
      </c>
      <c r="Z51" s="7" t="s">
        <v>2369</v>
      </c>
      <c r="AE51" s="1">
        <v>80001011</v>
      </c>
      <c r="AF51" s="1" t="s">
        <v>2355</v>
      </c>
    </row>
    <row r="52" s="1" customFormat="1" ht="20.1" customHeight="1" spans="22:32">
      <c r="V52" s="1">
        <v>80001011</v>
      </c>
      <c r="W52" s="1" t="s">
        <v>2355</v>
      </c>
      <c r="Y52" s="1" t="s">
        <v>2370</v>
      </c>
      <c r="Z52" s="1" t="s">
        <v>2371</v>
      </c>
      <c r="AE52" s="1">
        <v>80001012</v>
      </c>
      <c r="AF52" s="1" t="s">
        <v>2357</v>
      </c>
    </row>
    <row r="53" s="1" customFormat="1" ht="20.1" customHeight="1" spans="22:32">
      <c r="V53" s="1">
        <v>80001012</v>
      </c>
      <c r="W53" s="1" t="s">
        <v>2357</v>
      </c>
      <c r="AE53" s="1">
        <v>80001013</v>
      </c>
      <c r="AF53" s="1" t="s">
        <v>2359</v>
      </c>
    </row>
    <row r="54" s="1" customFormat="1" ht="20.1" customHeight="1" spans="22:32">
      <c r="V54" s="1">
        <v>80001013</v>
      </c>
      <c r="W54" s="1" t="s">
        <v>2359</v>
      </c>
      <c r="AE54" s="1">
        <v>80001014</v>
      </c>
      <c r="AF54" s="1" t="s">
        <v>681</v>
      </c>
    </row>
    <row r="55" s="1" customFormat="1" ht="20.1" customHeight="1" spans="22:32">
      <c r="V55" s="1">
        <v>80001014</v>
      </c>
      <c r="W55" s="1" t="s">
        <v>681</v>
      </c>
      <c r="AE55" s="1">
        <v>80001015</v>
      </c>
      <c r="AF55" s="1" t="s">
        <v>2362</v>
      </c>
    </row>
    <row r="56" s="1" customFormat="1" ht="20.1" customHeight="1" spans="22:32">
      <c r="V56" s="1">
        <v>80001015</v>
      </c>
      <c r="W56" s="1" t="s">
        <v>2362</v>
      </c>
      <c r="Y56" s="1" t="s">
        <v>2372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2238</v>
      </c>
      <c r="Z57" s="7" t="s">
        <v>2373</v>
      </c>
      <c r="AE57" s="1">
        <v>80001017</v>
      </c>
      <c r="AF57" s="1" t="s">
        <v>1607</v>
      </c>
    </row>
    <row r="58" s="1" customFormat="1" ht="20.1" customHeight="1" spans="9:32">
      <c r="I58" s="1" t="s">
        <v>2374</v>
      </c>
      <c r="V58" s="1">
        <v>80001017</v>
      </c>
      <c r="W58" s="1" t="s">
        <v>1607</v>
      </c>
      <c r="Y58" s="1" t="s">
        <v>2246</v>
      </c>
      <c r="Z58" s="7" t="s">
        <v>2373</v>
      </c>
      <c r="AE58" s="1">
        <v>80001018</v>
      </c>
      <c r="AF58" s="1" t="s">
        <v>2366</v>
      </c>
    </row>
    <row r="59" s="1" customFormat="1" ht="20.1" customHeight="1" spans="22:32">
      <c r="V59" s="1">
        <v>80001018</v>
      </c>
      <c r="W59" s="1" t="s">
        <v>2366</v>
      </c>
      <c r="Y59" s="1" t="s">
        <v>2250</v>
      </c>
      <c r="Z59" s="7" t="s">
        <v>2373</v>
      </c>
      <c r="AE59" s="1">
        <v>80001019</v>
      </c>
      <c r="AF59" s="1" t="s">
        <v>2368</v>
      </c>
    </row>
    <row r="60" s="1" customFormat="1" ht="20.1" customHeight="1" spans="22:32">
      <c r="V60" s="1">
        <v>80001019</v>
      </c>
      <c r="W60" s="1" t="s">
        <v>2368</v>
      </c>
      <c r="Y60" s="1" t="s">
        <v>2253</v>
      </c>
      <c r="Z60" s="7" t="s">
        <v>2373</v>
      </c>
      <c r="AE60" s="1">
        <v>80001020</v>
      </c>
      <c r="AF60" s="1" t="s">
        <v>2370</v>
      </c>
    </row>
    <row r="61" ht="20.1" customHeight="1" spans="22:26">
      <c r="V61" s="1">
        <v>80001020</v>
      </c>
      <c r="W61" s="1" t="s">
        <v>2370</v>
      </c>
      <c r="Y61" s="1" t="s">
        <v>2255</v>
      </c>
      <c r="Z61" s="7" t="s">
        <v>2373</v>
      </c>
    </row>
    <row r="62" ht="20.1" customHeight="1"/>
    <row r="63" ht="20.1" customHeight="1" spans="9:25">
      <c r="I63" s="1"/>
      <c r="J63" s="1"/>
      <c r="Y63" s="1" t="s">
        <v>2375</v>
      </c>
    </row>
    <row r="64" ht="20.1" customHeight="1" spans="25:26">
      <c r="Y64" s="1" t="s">
        <v>2238</v>
      </c>
      <c r="Z64" s="7" t="s">
        <v>2376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2246</v>
      </c>
      <c r="Z65" s="7" t="s">
        <v>2377</v>
      </c>
    </row>
    <row r="66" ht="20.1" customHeight="1" spans="1:26">
      <c r="A66" s="5">
        <v>70000011</v>
      </c>
      <c r="B66" s="1">
        <v>1000101</v>
      </c>
      <c r="C66" s="1" t="s">
        <v>2325</v>
      </c>
      <c r="D66" s="1">
        <v>1</v>
      </c>
      <c r="E66" s="1">
        <v>80001001</v>
      </c>
      <c r="F66" s="1" t="s">
        <v>2327</v>
      </c>
      <c r="G66" s="5"/>
      <c r="H66" s="5"/>
      <c r="I66" s="5"/>
      <c r="J66" s="5"/>
      <c r="K66" s="1">
        <v>80001010</v>
      </c>
      <c r="L66" s="1" t="s">
        <v>773</v>
      </c>
      <c r="M66" s="1">
        <v>80001014</v>
      </c>
      <c r="N66" s="1" t="s">
        <v>681</v>
      </c>
      <c r="O66" s="1">
        <v>80001015</v>
      </c>
      <c r="P66" s="1" t="s">
        <v>2362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2250</v>
      </c>
      <c r="Z66" s="7" t="s">
        <v>2378</v>
      </c>
    </row>
    <row r="67" ht="20.1" customHeight="1" spans="1:26">
      <c r="A67" s="21">
        <v>70000012</v>
      </c>
      <c r="B67" s="1">
        <v>1000201</v>
      </c>
      <c r="C67" s="1" t="s">
        <v>2329</v>
      </c>
      <c r="D67" s="1">
        <v>1</v>
      </c>
      <c r="E67" s="1">
        <v>80001002</v>
      </c>
      <c r="F67" s="1" t="s">
        <v>676</v>
      </c>
      <c r="G67" s="1">
        <v>80001013</v>
      </c>
      <c r="H67" s="1" t="s">
        <v>2359</v>
      </c>
      <c r="I67" s="5"/>
      <c r="J67" s="5"/>
      <c r="K67" s="1">
        <v>80001009</v>
      </c>
      <c r="L67" s="1" t="s">
        <v>1290</v>
      </c>
      <c r="M67" s="1">
        <v>80001018</v>
      </c>
      <c r="N67" s="1" t="s">
        <v>2366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2253</v>
      </c>
      <c r="Z67" s="7" t="s">
        <v>2379</v>
      </c>
    </row>
    <row r="68" ht="20.1" customHeight="1" spans="1:26">
      <c r="A68" s="5">
        <v>70000011</v>
      </c>
      <c r="B68" s="1">
        <v>1000301</v>
      </c>
      <c r="C68" s="1" t="s">
        <v>2333</v>
      </c>
      <c r="D68" s="1">
        <v>1</v>
      </c>
      <c r="E68" s="1">
        <v>80001018</v>
      </c>
      <c r="F68" s="1" t="s">
        <v>2366</v>
      </c>
      <c r="G68" s="5"/>
      <c r="H68" s="5"/>
      <c r="I68" s="5"/>
      <c r="J68" s="5"/>
      <c r="K68" s="1">
        <v>80001012</v>
      </c>
      <c r="L68" s="1" t="s">
        <v>2357</v>
      </c>
      <c r="M68" s="1">
        <v>80001004</v>
      </c>
      <c r="N68" s="1" t="s">
        <v>2338</v>
      </c>
      <c r="O68" s="1">
        <v>80001007</v>
      </c>
      <c r="P68" s="1" t="s">
        <v>1286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2255</v>
      </c>
      <c r="Z68" s="7" t="s">
        <v>2380</v>
      </c>
    </row>
    <row r="69" ht="20.1" customHeight="1" spans="1:24">
      <c r="A69" s="5">
        <v>70000011</v>
      </c>
      <c r="B69" s="1">
        <v>1000401</v>
      </c>
      <c r="C69" s="1" t="s">
        <v>2336</v>
      </c>
      <c r="D69" s="1">
        <v>2</v>
      </c>
      <c r="E69" s="1">
        <v>80001004</v>
      </c>
      <c r="F69" s="1" t="s">
        <v>2338</v>
      </c>
      <c r="G69" s="1">
        <v>80001018</v>
      </c>
      <c r="H69" s="1" t="s">
        <v>2366</v>
      </c>
      <c r="I69" s="1"/>
      <c r="J69" s="5"/>
      <c r="K69" s="1">
        <v>80001004</v>
      </c>
      <c r="L69" s="1" t="s">
        <v>2338</v>
      </c>
      <c r="M69" s="1">
        <v>80002007</v>
      </c>
      <c r="N69" s="1" t="s">
        <v>2381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2340</v>
      </c>
      <c r="D70" s="1">
        <v>2</v>
      </c>
      <c r="E70" s="1">
        <v>80001005</v>
      </c>
      <c r="F70" s="1" t="s">
        <v>2300</v>
      </c>
      <c r="G70" s="1">
        <v>80001019</v>
      </c>
      <c r="H70" s="1" t="s">
        <v>2368</v>
      </c>
      <c r="I70" s="1"/>
      <c r="J70" s="5"/>
      <c r="K70" s="1">
        <v>80001017</v>
      </c>
      <c r="L70" s="1" t="s">
        <v>1607</v>
      </c>
      <c r="M70" s="1">
        <v>80001008</v>
      </c>
      <c r="N70" s="1" t="s">
        <v>2351</v>
      </c>
      <c r="O70" s="1">
        <v>80001021</v>
      </c>
      <c r="P70" s="1" t="s">
        <v>1791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2343</v>
      </c>
      <c r="D71" s="1">
        <v>2</v>
      </c>
      <c r="E71" s="1">
        <v>80001006</v>
      </c>
      <c r="F71" s="1" t="s">
        <v>2345</v>
      </c>
      <c r="I71" s="1"/>
      <c r="J71" s="5"/>
      <c r="K71" s="1">
        <v>80001015</v>
      </c>
      <c r="L71" s="1" t="s">
        <v>2362</v>
      </c>
      <c r="M71" s="1">
        <v>80001010</v>
      </c>
      <c r="N71" s="1" t="s">
        <v>773</v>
      </c>
      <c r="O71" s="1">
        <v>80002006</v>
      </c>
      <c r="P71" s="1" t="s">
        <v>2382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2347</v>
      </c>
      <c r="D72" s="1">
        <v>3</v>
      </c>
      <c r="E72" s="1">
        <v>80001007</v>
      </c>
      <c r="F72" s="1" t="s">
        <v>1286</v>
      </c>
      <c r="G72" s="1">
        <v>80001005</v>
      </c>
      <c r="H72" s="1" t="s">
        <v>2300</v>
      </c>
      <c r="I72" s="5"/>
      <c r="K72" s="1">
        <v>80001006</v>
      </c>
      <c r="L72" s="1" t="s">
        <v>2345</v>
      </c>
      <c r="M72" s="1">
        <v>80002018</v>
      </c>
      <c r="N72" s="1" t="s">
        <v>2383</v>
      </c>
      <c r="O72" s="1">
        <v>80001022</v>
      </c>
      <c r="P72" s="1" t="s">
        <v>2384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2350</v>
      </c>
      <c r="D73" s="1">
        <v>3</v>
      </c>
      <c r="E73" s="1">
        <v>80001008</v>
      </c>
      <c r="F73" s="1" t="s">
        <v>2351</v>
      </c>
      <c r="G73" s="1">
        <v>80001020</v>
      </c>
      <c r="H73" s="1" t="s">
        <v>2370</v>
      </c>
      <c r="I73" s="5"/>
      <c r="J73" s="5"/>
      <c r="K73" s="1">
        <v>80001011</v>
      </c>
      <c r="L73" s="1" t="s">
        <v>2355</v>
      </c>
      <c r="M73" s="1">
        <v>80002015</v>
      </c>
      <c r="N73" s="1" t="s">
        <v>2385</v>
      </c>
      <c r="O73" s="1">
        <v>80001024</v>
      </c>
      <c r="P73" s="1" t="s">
        <v>2386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2387</v>
      </c>
      <c r="D74" s="1">
        <v>2</v>
      </c>
      <c r="E74" s="1">
        <v>80001009</v>
      </c>
      <c r="F74" s="1" t="s">
        <v>1290</v>
      </c>
      <c r="G74" s="1">
        <v>80001002</v>
      </c>
      <c r="H74" s="1" t="s">
        <v>676</v>
      </c>
      <c r="I74" s="5"/>
      <c r="J74" s="5"/>
      <c r="K74" s="1">
        <v>80002001</v>
      </c>
      <c r="L74" s="1" t="s">
        <v>2388</v>
      </c>
      <c r="M74" s="1">
        <v>80001014</v>
      </c>
      <c r="N74" s="1" t="s">
        <v>681</v>
      </c>
      <c r="O74" s="1">
        <v>80001028</v>
      </c>
      <c r="P74" s="1" t="s">
        <v>2389</v>
      </c>
      <c r="Q74" s="1">
        <v>80002022</v>
      </c>
      <c r="R74" s="1" t="s">
        <v>2390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2391</v>
      </c>
      <c r="D75" s="1">
        <v>3</v>
      </c>
      <c r="E75" s="1">
        <v>80001010</v>
      </c>
      <c r="F75" s="1" t="s">
        <v>773</v>
      </c>
      <c r="G75" s="1">
        <v>80001001</v>
      </c>
      <c r="H75" s="1" t="s">
        <v>2327</v>
      </c>
      <c r="I75" s="5"/>
      <c r="J75" s="5"/>
      <c r="K75" s="1">
        <v>80001002</v>
      </c>
      <c r="L75" s="1" t="s">
        <v>676</v>
      </c>
      <c r="M75" s="1">
        <v>80002001</v>
      </c>
      <c r="N75" s="1" t="s">
        <v>2388</v>
      </c>
      <c r="O75" s="1">
        <v>80001023</v>
      </c>
      <c r="P75" s="1" t="s">
        <v>429</v>
      </c>
      <c r="Q75" s="1">
        <v>80002019</v>
      </c>
      <c r="R75" s="1" t="s">
        <v>2392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2393</v>
      </c>
      <c r="D76" s="1">
        <v>3</v>
      </c>
      <c r="E76" s="1">
        <v>80001011</v>
      </c>
      <c r="F76" s="1" t="s">
        <v>2355</v>
      </c>
      <c r="G76" s="1">
        <v>80001003</v>
      </c>
      <c r="H76" s="1" t="s">
        <v>2274</v>
      </c>
      <c r="I76" s="5"/>
      <c r="J76" s="5"/>
      <c r="K76" s="1">
        <v>80001015</v>
      </c>
      <c r="L76" s="1" t="s">
        <v>2362</v>
      </c>
      <c r="M76" s="1">
        <v>80002002</v>
      </c>
      <c r="N76" s="1" t="s">
        <v>2394</v>
      </c>
      <c r="O76" s="1">
        <v>80001027</v>
      </c>
      <c r="P76" s="1" t="s">
        <v>2395</v>
      </c>
      <c r="Q76" s="1">
        <v>80002021</v>
      </c>
      <c r="R76" s="1" t="s">
        <v>2396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2397</v>
      </c>
      <c r="D77" s="1">
        <v>3</v>
      </c>
      <c r="E77" s="1">
        <v>80001012</v>
      </c>
      <c r="F77" s="1" t="s">
        <v>2357</v>
      </c>
      <c r="G77" s="1">
        <v>80002025</v>
      </c>
      <c r="H77" s="1" t="s">
        <v>2398</v>
      </c>
      <c r="I77" s="5"/>
      <c r="J77" s="5"/>
      <c r="K77" s="1">
        <v>80002010</v>
      </c>
      <c r="L77" s="1" t="s">
        <v>2399</v>
      </c>
      <c r="M77" s="1">
        <v>80002003</v>
      </c>
      <c r="N77" s="1" t="s">
        <v>2400</v>
      </c>
      <c r="O77" s="1">
        <v>80001026</v>
      </c>
      <c r="P77" s="1" t="s">
        <v>2401</v>
      </c>
      <c r="Q77" s="1">
        <v>80002027</v>
      </c>
      <c r="R77" s="1" t="s">
        <v>2402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2403</v>
      </c>
      <c r="D78" s="1">
        <v>3</v>
      </c>
      <c r="E78" s="1">
        <v>80001006</v>
      </c>
      <c r="F78" s="1" t="s">
        <v>2345</v>
      </c>
      <c r="G78" s="1">
        <v>80002018</v>
      </c>
      <c r="H78" s="1" t="s">
        <v>2383</v>
      </c>
      <c r="I78" s="5"/>
      <c r="J78" s="5"/>
      <c r="K78" s="1">
        <v>80002004</v>
      </c>
      <c r="L78" s="1" t="s">
        <v>2404</v>
      </c>
      <c r="M78" s="1">
        <v>80002016</v>
      </c>
      <c r="N78" s="1" t="s">
        <v>2405</v>
      </c>
      <c r="O78" s="1">
        <v>80001028</v>
      </c>
      <c r="P78" s="1" t="s">
        <v>2389</v>
      </c>
      <c r="Q78" s="1">
        <v>80002023</v>
      </c>
      <c r="R78" s="1" t="s">
        <v>2406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2407</v>
      </c>
      <c r="D79" s="1">
        <v>3</v>
      </c>
      <c r="E79" s="1">
        <v>80001014</v>
      </c>
      <c r="F79" s="1" t="s">
        <v>681</v>
      </c>
      <c r="G79" s="1">
        <v>80002021</v>
      </c>
      <c r="H79" s="1" t="s">
        <v>2396</v>
      </c>
      <c r="I79" s="5"/>
      <c r="J79" s="5"/>
      <c r="K79" s="1">
        <v>80002009</v>
      </c>
      <c r="L79" s="1" t="s">
        <v>2408</v>
      </c>
      <c r="M79" s="1">
        <v>80002013</v>
      </c>
      <c r="N79" s="1" t="s">
        <v>2409</v>
      </c>
      <c r="O79" s="1">
        <v>80001025</v>
      </c>
      <c r="P79" s="1" t="s">
        <v>2410</v>
      </c>
      <c r="Q79" s="1">
        <v>80002003</v>
      </c>
      <c r="R79" s="1" t="s">
        <v>2400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2411</v>
      </c>
      <c r="D87" s="1">
        <v>80002019</v>
      </c>
      <c r="E87" s="1" t="s">
        <v>2392</v>
      </c>
      <c r="F87" s="1">
        <v>80002017</v>
      </c>
      <c r="G87" s="1" t="s">
        <v>2412</v>
      </c>
      <c r="H87" s="1">
        <v>80002016</v>
      </c>
      <c r="I87" s="1" t="s">
        <v>2405</v>
      </c>
      <c r="J87" s="1">
        <v>80002014</v>
      </c>
      <c r="K87" s="1" t="s">
        <v>2413</v>
      </c>
      <c r="L87" s="1">
        <v>80002010</v>
      </c>
      <c r="M87" s="1" t="s">
        <v>2399</v>
      </c>
      <c r="N87" s="1">
        <v>80002023</v>
      </c>
      <c r="O87" s="1" t="s">
        <v>2406</v>
      </c>
      <c r="P87" s="1">
        <v>80002009</v>
      </c>
      <c r="Q87" s="1" t="s">
        <v>2408</v>
      </c>
      <c r="R87" s="1">
        <v>80002008</v>
      </c>
      <c r="S87" s="1" t="s">
        <v>2414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2415</v>
      </c>
      <c r="D88" s="1">
        <v>80004002</v>
      </c>
      <c r="E88" s="1" t="s">
        <v>2416</v>
      </c>
      <c r="F88" s="1">
        <v>80002021</v>
      </c>
      <c r="G88" s="1" t="s">
        <v>2396</v>
      </c>
      <c r="H88" s="1">
        <v>80002002</v>
      </c>
      <c r="I88" s="1" t="s">
        <v>2400</v>
      </c>
      <c r="J88" s="1">
        <v>80002003</v>
      </c>
      <c r="K88" s="1" t="s">
        <v>2394</v>
      </c>
      <c r="L88" s="13">
        <v>80002025</v>
      </c>
      <c r="M88" s="13" t="s">
        <v>2398</v>
      </c>
      <c r="N88" s="1">
        <v>80002014</v>
      </c>
      <c r="O88" s="1" t="s">
        <v>2413</v>
      </c>
      <c r="P88" s="1">
        <v>80002024</v>
      </c>
      <c r="Q88" s="1" t="s">
        <v>2417</v>
      </c>
      <c r="R88" s="1">
        <v>80002027</v>
      </c>
      <c r="S88" s="1" t="s">
        <v>2402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2418</v>
      </c>
      <c r="F89" s="1">
        <v>80002002</v>
      </c>
      <c r="G89" s="1" t="s">
        <v>2394</v>
      </c>
      <c r="H89" s="1">
        <v>80002001</v>
      </c>
      <c r="I89" s="1" t="s">
        <v>2388</v>
      </c>
      <c r="J89" s="1">
        <v>80002006</v>
      </c>
      <c r="K89" s="1" t="s">
        <v>2382</v>
      </c>
      <c r="L89" s="1">
        <v>80002011</v>
      </c>
      <c r="M89" s="1" t="s">
        <v>2419</v>
      </c>
      <c r="N89" s="1">
        <v>80002018</v>
      </c>
      <c r="O89" s="1" t="s">
        <v>2383</v>
      </c>
      <c r="P89" s="1">
        <v>80002028</v>
      </c>
      <c r="Q89" s="1" t="s">
        <v>2420</v>
      </c>
      <c r="R89" s="1">
        <v>80002022</v>
      </c>
      <c r="S89" s="1" t="s">
        <v>2390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2396</v>
      </c>
    </row>
    <row r="92" ht="20.1" customHeight="1" spans="2:21">
      <c r="B92" s="1">
        <v>80001001</v>
      </c>
      <c r="C92" s="1" t="s">
        <v>2327</v>
      </c>
      <c r="D92" s="1">
        <v>80002001</v>
      </c>
      <c r="E92" s="1" t="s">
        <v>2388</v>
      </c>
      <c r="F92" s="1">
        <v>80003001</v>
      </c>
      <c r="G92" s="1" t="s">
        <v>2421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676</v>
      </c>
      <c r="D93" s="1">
        <v>80002002</v>
      </c>
      <c r="E93" s="1" t="s">
        <v>2394</v>
      </c>
      <c r="F93" s="1">
        <v>80003002</v>
      </c>
      <c r="G93" s="1" t="s">
        <v>2422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2274</v>
      </c>
      <c r="D94" s="1">
        <v>80002003</v>
      </c>
      <c r="E94" s="1" t="s">
        <v>2400</v>
      </c>
      <c r="F94" s="1">
        <v>80003003</v>
      </c>
      <c r="G94" s="1" t="s">
        <v>2423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2338</v>
      </c>
      <c r="D95" s="1">
        <v>80002004</v>
      </c>
      <c r="E95" s="1" t="s">
        <v>2404</v>
      </c>
      <c r="F95" s="1">
        <v>80003004</v>
      </c>
      <c r="G95" s="1" t="s">
        <v>2424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2300</v>
      </c>
      <c r="D96" s="1">
        <v>80002005</v>
      </c>
      <c r="E96" s="1" t="s">
        <v>2425</v>
      </c>
      <c r="F96" s="1">
        <v>80003005</v>
      </c>
      <c r="G96" s="1" t="s">
        <v>2426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2345</v>
      </c>
      <c r="D97" s="1">
        <v>80002006</v>
      </c>
      <c r="E97" s="1" t="s">
        <v>2382</v>
      </c>
      <c r="F97" s="1">
        <v>80003006</v>
      </c>
      <c r="G97" s="1" t="s">
        <v>2427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1286</v>
      </c>
      <c r="D98" s="1">
        <v>80002007</v>
      </c>
      <c r="E98" s="1" t="s">
        <v>2381</v>
      </c>
      <c r="F98" s="1">
        <v>80003007</v>
      </c>
      <c r="G98" s="1" t="s">
        <v>2428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2351</v>
      </c>
      <c r="D99" s="1">
        <v>80002008</v>
      </c>
      <c r="E99" s="1" t="s">
        <v>2414</v>
      </c>
      <c r="F99" s="1">
        <v>80003008</v>
      </c>
      <c r="G99" s="1" t="s">
        <v>2429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1290</v>
      </c>
      <c r="D100" s="1">
        <v>80002009</v>
      </c>
      <c r="E100" s="1" t="s">
        <v>2408</v>
      </c>
      <c r="F100" s="1">
        <v>80003009</v>
      </c>
      <c r="G100" s="1" t="s">
        <v>2430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773</v>
      </c>
      <c r="D101" s="1">
        <v>80002010</v>
      </c>
      <c r="E101" s="1" t="s">
        <v>2399</v>
      </c>
      <c r="F101" s="1">
        <v>80003010</v>
      </c>
      <c r="G101" s="1" t="s">
        <v>2431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2355</v>
      </c>
      <c r="D102" s="1">
        <v>80002011</v>
      </c>
      <c r="E102" s="1" t="s">
        <v>2419</v>
      </c>
      <c r="F102" s="1"/>
      <c r="G102" s="1"/>
    </row>
    <row r="103" spans="2:7">
      <c r="B103" s="1">
        <v>80001012</v>
      </c>
      <c r="C103" s="1" t="s">
        <v>2357</v>
      </c>
      <c r="D103" s="1">
        <v>80002012</v>
      </c>
      <c r="E103" s="1" t="s">
        <v>2432</v>
      </c>
      <c r="F103" s="1"/>
      <c r="G103" s="1"/>
    </row>
    <row r="104" spans="2:7">
      <c r="B104" s="1">
        <v>80001013</v>
      </c>
      <c r="C104" s="1" t="s">
        <v>2359</v>
      </c>
      <c r="D104" s="1">
        <v>80002013</v>
      </c>
      <c r="E104" s="1" t="s">
        <v>2409</v>
      </c>
      <c r="F104" s="1"/>
      <c r="G104" s="1"/>
    </row>
    <row r="105" spans="2:7">
      <c r="B105" s="1">
        <v>80001014</v>
      </c>
      <c r="C105" s="1" t="s">
        <v>681</v>
      </c>
      <c r="D105" s="1">
        <v>80002014</v>
      </c>
      <c r="E105" s="1" t="s">
        <v>2413</v>
      </c>
      <c r="F105" s="1"/>
      <c r="G105" s="1"/>
    </row>
    <row r="106" spans="2:7">
      <c r="B106" s="1">
        <v>80001015</v>
      </c>
      <c r="C106" s="1" t="s">
        <v>2362</v>
      </c>
      <c r="D106" s="1">
        <v>80002015</v>
      </c>
      <c r="E106" s="1" t="s">
        <v>2385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2405</v>
      </c>
      <c r="F107" s="1"/>
      <c r="G107" s="1"/>
    </row>
    <row r="108" spans="2:7">
      <c r="B108" s="1">
        <v>80001017</v>
      </c>
      <c r="C108" s="1" t="s">
        <v>1607</v>
      </c>
      <c r="D108" s="1">
        <v>80002017</v>
      </c>
      <c r="E108" s="1" t="s">
        <v>2412</v>
      </c>
      <c r="F108" s="1"/>
      <c r="G108" s="1"/>
    </row>
    <row r="109" spans="2:7">
      <c r="B109" s="1">
        <v>80001018</v>
      </c>
      <c r="C109" s="1" t="s">
        <v>2366</v>
      </c>
      <c r="D109" s="1">
        <v>80002018</v>
      </c>
      <c r="E109" s="1" t="s">
        <v>2383</v>
      </c>
      <c r="F109" s="1"/>
      <c r="G109" s="1"/>
    </row>
    <row r="110" spans="2:7">
      <c r="B110" s="1">
        <v>80001019</v>
      </c>
      <c r="C110" s="1" t="s">
        <v>2368</v>
      </c>
      <c r="D110" s="1">
        <v>80002019</v>
      </c>
      <c r="E110" s="1" t="s">
        <v>2392</v>
      </c>
      <c r="F110" s="1"/>
      <c r="G110" s="1"/>
    </row>
    <row r="111" spans="2:7">
      <c r="B111" s="1">
        <v>80001020</v>
      </c>
      <c r="C111" s="1" t="s">
        <v>2370</v>
      </c>
      <c r="D111" s="1">
        <v>80002020</v>
      </c>
      <c r="E111" s="1" t="s">
        <v>2433</v>
      </c>
      <c r="F111" s="1"/>
      <c r="G111" s="1"/>
    </row>
    <row r="112" spans="2:11">
      <c r="B112" s="1">
        <v>80001021</v>
      </c>
      <c r="C112" s="1" t="s">
        <v>1791</v>
      </c>
      <c r="D112" s="1">
        <v>80002021</v>
      </c>
      <c r="E112" s="1" t="s">
        <v>2396</v>
      </c>
      <c r="J112" s="13"/>
      <c r="K112" s="13" t="s">
        <v>2434</v>
      </c>
    </row>
    <row r="113" spans="2:11">
      <c r="B113" s="1">
        <v>80001022</v>
      </c>
      <c r="C113" s="1" t="s">
        <v>2384</v>
      </c>
      <c r="D113" s="1">
        <v>80002022</v>
      </c>
      <c r="E113" s="1" t="s">
        <v>2390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2406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2386</v>
      </c>
      <c r="D115" s="1">
        <v>80002024</v>
      </c>
      <c r="E115" s="1" t="s">
        <v>2417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2410</v>
      </c>
      <c r="D116" s="1">
        <v>80002025</v>
      </c>
      <c r="E116" s="1" t="s">
        <v>2398</v>
      </c>
    </row>
    <row r="117" spans="2:5">
      <c r="B117" s="1">
        <v>80001026</v>
      </c>
      <c r="C117" s="1" t="s">
        <v>2401</v>
      </c>
      <c r="D117" s="1">
        <v>80002026</v>
      </c>
      <c r="E117" s="1" t="s">
        <v>2435</v>
      </c>
    </row>
    <row r="118" spans="2:5">
      <c r="B118" s="1">
        <v>80001027</v>
      </c>
      <c r="C118" s="1" t="s">
        <v>2395</v>
      </c>
      <c r="D118" s="1">
        <v>80002027</v>
      </c>
      <c r="E118" s="1" t="s">
        <v>2402</v>
      </c>
    </row>
    <row r="119" spans="2:5">
      <c r="B119" s="1">
        <v>80001028</v>
      </c>
      <c r="C119" s="1" t="s">
        <v>2389</v>
      </c>
      <c r="D119" s="1">
        <v>80002028</v>
      </c>
      <c r="E119" s="1" t="s">
        <v>2420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2324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746</v>
      </c>
      <c r="P3" s="1" t="s">
        <v>2436</v>
      </c>
      <c r="Q3" s="5"/>
      <c r="R3" s="5"/>
      <c r="S3" s="14" t="s">
        <v>754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748</v>
      </c>
      <c r="P4" s="1" t="s">
        <v>2437</v>
      </c>
      <c r="Q4" s="5"/>
      <c r="R4" s="5"/>
      <c r="S4" s="14" t="s">
        <v>751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754</v>
      </c>
      <c r="P5" s="1" t="s">
        <v>2438</v>
      </c>
      <c r="Q5" s="5"/>
      <c r="R5" s="5"/>
      <c r="S5" s="14" t="s">
        <v>746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752</v>
      </c>
      <c r="P6" s="1" t="s">
        <v>2439</v>
      </c>
      <c r="Q6" s="5"/>
      <c r="R6" s="5"/>
      <c r="S6" s="14" t="s">
        <v>748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752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2440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2270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2441</v>
      </c>
      <c r="O22" s="1" t="s">
        <v>2442</v>
      </c>
      <c r="P22" s="7" t="s">
        <v>2443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2384</v>
      </c>
      <c r="O23" s="1" t="s">
        <v>2444</v>
      </c>
      <c r="P23" s="7" t="s">
        <v>2445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2446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2386</v>
      </c>
      <c r="O25" s="1" t="s">
        <v>2447</v>
      </c>
      <c r="P25" s="7" t="s">
        <v>2448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2410</v>
      </c>
      <c r="O26" s="1" t="s">
        <v>2449</v>
      </c>
      <c r="P26" s="7" t="s">
        <v>2450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2401</v>
      </c>
      <c r="O27" s="1" t="s">
        <v>2451</v>
      </c>
      <c r="P27" s="7" t="s">
        <v>2452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2395</v>
      </c>
      <c r="P28" s="7" t="s">
        <v>2453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2454</v>
      </c>
      <c r="P29" s="7" t="s">
        <v>2455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2456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2457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2292</v>
      </c>
      <c r="P34" s="1" t="s">
        <v>2458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2459</v>
      </c>
      <c r="O35" s="1" t="s">
        <v>463</v>
      </c>
      <c r="P35" s="1" t="s">
        <v>2460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2461</v>
      </c>
      <c r="M1" s="4" t="s">
        <v>905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2462</v>
      </c>
      <c r="T1" s="4" t="s">
        <v>25</v>
      </c>
      <c r="U1" s="4" t="s">
        <v>26</v>
      </c>
      <c r="V1" s="4" t="s">
        <v>2463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2464</v>
      </c>
      <c r="M3" s="1"/>
      <c r="N3" s="1" t="s">
        <v>2465</v>
      </c>
      <c r="O3" s="1"/>
      <c r="R3" s="5" t="s">
        <v>773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2466</v>
      </c>
      <c r="J4" s="1" t="s">
        <v>2467</v>
      </c>
      <c r="K4" s="1">
        <v>1</v>
      </c>
      <c r="L4" s="1" t="s">
        <v>2290</v>
      </c>
      <c r="N4" s="1" t="s">
        <v>2290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2468</v>
      </c>
      <c r="K5" s="1">
        <v>2</v>
      </c>
      <c r="L5" s="1" t="s">
        <v>2297</v>
      </c>
      <c r="N5" s="1" t="s">
        <v>2469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2470</v>
      </c>
      <c r="K6" s="1">
        <v>3</v>
      </c>
      <c r="L6" s="1" t="s">
        <v>2302</v>
      </c>
      <c r="N6" s="1" t="s">
        <v>2469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2312</v>
      </c>
      <c r="N7" s="1" t="s">
        <v>2471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2472</v>
      </c>
      <c r="N8" s="1" t="s">
        <v>2471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2306</v>
      </c>
      <c r="N9" s="1" t="s">
        <v>2469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2294</v>
      </c>
      <c r="N10" s="1" t="s">
        <v>2290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2473</v>
      </c>
      <c r="F2" s="1" t="s">
        <v>2474</v>
      </c>
      <c r="J2" s="1" t="s">
        <v>2475</v>
      </c>
    </row>
    <row r="3" s="1" customFormat="1" ht="20.1" customHeight="1" spans="4:10">
      <c r="D3" s="1" t="s">
        <v>2476</v>
      </c>
      <c r="E3" s="1">
        <v>100</v>
      </c>
      <c r="J3" s="1" t="s">
        <v>2477</v>
      </c>
    </row>
    <row r="4" s="1" customFormat="1" ht="20.1" customHeight="1" spans="4:5">
      <c r="D4" s="1" t="s">
        <v>2478</v>
      </c>
      <c r="E4" s="1">
        <v>130</v>
      </c>
    </row>
    <row r="5" s="1" customFormat="1" ht="20.1" customHeight="1" spans="4:5">
      <c r="D5" s="1" t="s">
        <v>2479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2480</v>
      </c>
      <c r="M8" s="1" t="s">
        <v>2481</v>
      </c>
      <c r="P8" s="1" t="s">
        <v>2482</v>
      </c>
    </row>
    <row r="9" s="1" customFormat="1" ht="20.1" customHeight="1" spans="3:10">
      <c r="C9" s="1" t="s">
        <v>884</v>
      </c>
      <c r="H9" s="1" t="s">
        <v>2483</v>
      </c>
      <c r="I9" s="1" t="s">
        <v>1887</v>
      </c>
      <c r="J9" s="1" t="s">
        <v>2484</v>
      </c>
    </row>
    <row r="10" s="1" customFormat="1" ht="20.1" customHeight="1" spans="3:10">
      <c r="C10" s="1">
        <v>10</v>
      </c>
      <c r="I10" s="1" t="s">
        <v>2485</v>
      </c>
      <c r="J10" s="1" t="s">
        <v>3</v>
      </c>
    </row>
    <row r="11" s="1" customFormat="1" ht="20.1" customHeight="1" spans="3:10">
      <c r="C11" s="1">
        <v>20</v>
      </c>
      <c r="I11" s="1" t="s">
        <v>2486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1272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2487</v>
      </c>
      <c r="J17" s="1" t="s">
        <v>853</v>
      </c>
    </row>
    <row r="18" s="1" customFormat="1" ht="20.1" customHeight="1" spans="10:10">
      <c r="J18" s="1" t="s">
        <v>856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2488</v>
      </c>
      <c r="J25" s="7" t="s">
        <v>2489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D28" sqref="D28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2490</v>
      </c>
      <c r="B1" s="4" t="s">
        <v>2491</v>
      </c>
      <c r="C1" s="4" t="s">
        <v>2492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2490</v>
      </c>
      <c r="R1" s="1" t="s">
        <v>2493</v>
      </c>
      <c r="S1" s="1" t="s">
        <v>2466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2494</v>
      </c>
      <c r="AF1" s="1" t="s">
        <v>2495</v>
      </c>
      <c r="AG1" s="1" t="s">
        <v>2496</v>
      </c>
      <c r="AH1" s="1" t="s">
        <v>2466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2497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2500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2501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2502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2503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2504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2505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2506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2507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2510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2511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2512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2513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2514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2515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2516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2517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2520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2521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2522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2523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2524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2525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2526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2527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2530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2531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2532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2533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2534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2535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2536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2537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2497</v>
      </c>
      <c r="AE44" s="8" t="s">
        <v>2540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2541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2498</v>
      </c>
      <c r="AE45" s="8" t="s">
        <v>2540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2542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2499</v>
      </c>
      <c r="AE46" s="8" t="s">
        <v>2540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2543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2500</v>
      </c>
      <c r="AE47" s="8" t="s">
        <v>2544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2545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2501</v>
      </c>
      <c r="AE48" s="8" t="s">
        <v>2540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2546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2502</v>
      </c>
      <c r="AE49" s="8" t="s">
        <v>2540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2547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2503</v>
      </c>
      <c r="AE50" s="10" t="s">
        <v>2548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2504</v>
      </c>
      <c r="AE51" s="8" t="s">
        <v>2540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2550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2505</v>
      </c>
      <c r="AE52" s="8" t="s">
        <v>2551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2545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2506</v>
      </c>
      <c r="AE53" s="8" t="s">
        <v>2540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2552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2507</v>
      </c>
      <c r="AE54" s="10" t="s">
        <v>2540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2553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2508</v>
      </c>
      <c r="AE55" s="10" t="s">
        <v>2540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2554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2509</v>
      </c>
      <c r="AE56" s="8" t="s">
        <v>2555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2556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2510</v>
      </c>
      <c r="AE57" s="8" t="s">
        <v>2540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2557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2511</v>
      </c>
      <c r="AE58" s="8" t="s">
        <v>2540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2512</v>
      </c>
      <c r="AE59" s="10" t="s">
        <v>2540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2513</v>
      </c>
      <c r="AE60" s="10" t="s">
        <v>2540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2560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2514</v>
      </c>
      <c r="AE61" s="8" t="s">
        <v>2561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2562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2515</v>
      </c>
      <c r="AE62" s="8" t="s">
        <v>2563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2564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2516</v>
      </c>
      <c r="AE63" s="8" t="s">
        <v>2540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2565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2517</v>
      </c>
      <c r="AE64" s="10" t="s">
        <v>2540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2566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2518</v>
      </c>
      <c r="AE65" s="8" t="s">
        <v>2567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2519</v>
      </c>
      <c r="AE66" s="8" t="s">
        <v>2540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2520</v>
      </c>
      <c r="AE67" s="8" t="s">
        <v>2540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2570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2521</v>
      </c>
      <c r="AE68" s="8" t="s">
        <v>2571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2572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2522</v>
      </c>
      <c r="AE69" s="8" t="s">
        <v>2540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2573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2523</v>
      </c>
      <c r="AE70" s="8" t="s">
        <v>2540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2574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2524</v>
      </c>
      <c r="AE71" s="8" t="s">
        <v>2575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2576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2525</v>
      </c>
      <c r="AE72" s="8" t="s">
        <v>2577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2578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2526</v>
      </c>
      <c r="AE73" s="8" t="s">
        <v>2540</v>
      </c>
      <c r="AF73" s="1"/>
      <c r="AI73" s="1"/>
      <c r="AJ73" s="1"/>
      <c r="AK73" s="1"/>
      <c r="AL73" s="1"/>
    </row>
    <row r="74" ht="20.1" customHeight="1" spans="2:38">
      <c r="B74" s="4" t="s">
        <v>2491</v>
      </c>
      <c r="D74" s="4" t="s">
        <v>2579</v>
      </c>
      <c r="E74" s="4" t="s">
        <v>2580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2581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2527</v>
      </c>
      <c r="AE74" s="8" t="s">
        <v>2540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2582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2528</v>
      </c>
      <c r="AE75" s="8" t="s">
        <v>2540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2583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2529</v>
      </c>
      <c r="AE76" s="8" t="s">
        <v>2540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2530</v>
      </c>
      <c r="AE77" s="8" t="s">
        <v>2584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2531</v>
      </c>
      <c r="AE78" s="8" t="s">
        <v>2540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2490</v>
      </c>
      <c r="R79" s="1" t="s">
        <v>2493</v>
      </c>
      <c r="S79" s="1" t="s">
        <v>2466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2532</v>
      </c>
      <c r="AE79" s="8" t="s">
        <v>2540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2497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2533</v>
      </c>
      <c r="AE80" s="8" t="s">
        <v>2585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2534</v>
      </c>
      <c r="AE81" s="8" t="s">
        <v>2540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2535</v>
      </c>
      <c r="AE82" s="8" t="s">
        <v>2540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2500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2536</v>
      </c>
      <c r="AE83" s="8" t="s">
        <v>2586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2501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2537</v>
      </c>
      <c r="AE84" s="8" t="s">
        <v>2540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2502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2538</v>
      </c>
      <c r="AE85" s="8" t="s">
        <v>2540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2503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2539</v>
      </c>
      <c r="AE86" s="8" t="s">
        <v>2540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2504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2541</v>
      </c>
      <c r="AE87" s="8" t="s">
        <v>2540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2505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2542</v>
      </c>
      <c r="AE88" s="8" t="s">
        <v>2540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2506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2543</v>
      </c>
      <c r="AE89" s="8" t="s">
        <v>2587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2507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2545</v>
      </c>
      <c r="AE90" s="8" t="s">
        <v>2540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2546</v>
      </c>
      <c r="AE91" s="8" t="s">
        <v>2540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2547</v>
      </c>
      <c r="AE92" s="8" t="s">
        <v>2540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2510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2549</v>
      </c>
      <c r="AE93" s="8" t="s">
        <v>2588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2511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2550</v>
      </c>
      <c r="AE94" s="8" t="s">
        <v>2540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2512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2545</v>
      </c>
      <c r="AE95" s="8" t="s">
        <v>2540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2513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2552</v>
      </c>
      <c r="AE96" s="8" t="s">
        <v>2589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2514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2553</v>
      </c>
      <c r="AE97" s="8" t="s">
        <v>2540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2515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2554</v>
      </c>
      <c r="AE98" s="8" t="s">
        <v>2540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2516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2556</v>
      </c>
      <c r="AE99" s="8" t="s">
        <v>2590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2517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2557</v>
      </c>
      <c r="AE100" s="8" t="s">
        <v>2540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2558</v>
      </c>
      <c r="AE101" s="8" t="s">
        <v>2540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2559</v>
      </c>
      <c r="AE102" s="8" t="s">
        <v>2540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2520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2560</v>
      </c>
      <c r="AE103" s="8" t="s">
        <v>2591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2521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2562</v>
      </c>
      <c r="AE104" s="8" t="s">
        <v>2540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2522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2564</v>
      </c>
      <c r="AE105" s="8" t="s">
        <v>2540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2523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2565</v>
      </c>
      <c r="AE106" s="8" t="s">
        <v>2592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2524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2566</v>
      </c>
      <c r="AE107" s="8" t="s">
        <v>2540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2525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2568</v>
      </c>
      <c r="AE108" s="8" t="s">
        <v>2540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2526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2569</v>
      </c>
      <c r="AE109" s="8" t="s">
        <v>2593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2527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2570</v>
      </c>
      <c r="AE110" s="8" t="s">
        <v>2594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2572</v>
      </c>
      <c r="AE111" s="8" t="s">
        <v>2540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2573</v>
      </c>
      <c r="AE112" s="12" t="s">
        <v>2540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2530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2574</v>
      </c>
      <c r="AE113" s="12" t="s">
        <v>2540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2531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2576</v>
      </c>
      <c r="AE114" s="12" t="s">
        <v>2540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2532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2578</v>
      </c>
      <c r="AE115" s="8" t="s">
        <v>2540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2533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2581</v>
      </c>
      <c r="AE116" s="8" t="s">
        <v>2540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2534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2582</v>
      </c>
      <c r="AE117" s="8" t="s">
        <v>2595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2535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2583</v>
      </c>
      <c r="AE118" s="8" t="s">
        <v>2596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2536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2537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2541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2542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2543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2545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2546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2547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2597</v>
      </c>
      <c r="H2" s="6">
        <v>72002011</v>
      </c>
      <c r="I2" s="6" t="s">
        <v>2598</v>
      </c>
      <c r="N2" s="6">
        <v>72003011</v>
      </c>
      <c r="O2" s="6" t="s">
        <v>2599</v>
      </c>
      <c r="S2" s="6">
        <v>72004011</v>
      </c>
      <c r="T2" s="6" t="s">
        <v>2600</v>
      </c>
    </row>
    <row r="3" s="5" customFormat="1" ht="20.1" customHeight="1" spans="9:21">
      <c r="I3" s="1" t="s">
        <v>2601</v>
      </c>
      <c r="P3" s="3" t="s">
        <v>2602</v>
      </c>
      <c r="U3" s="5" t="s">
        <v>2603</v>
      </c>
    </row>
    <row r="4" s="5" customFormat="1" ht="20.1" customHeight="1" spans="3:21">
      <c r="C4" s="1" t="s">
        <v>483</v>
      </c>
      <c r="I4" s="1" t="s">
        <v>2604</v>
      </c>
      <c r="P4" s="3" t="s">
        <v>2605</v>
      </c>
      <c r="U4" s="5" t="s">
        <v>2606</v>
      </c>
    </row>
    <row r="5" s="5" customFormat="1" ht="20.1" customHeight="1" spans="3:21">
      <c r="C5" s="1" t="s">
        <v>111</v>
      </c>
      <c r="I5" s="1" t="s">
        <v>2607</v>
      </c>
      <c r="P5" s="5" t="s">
        <v>2608</v>
      </c>
      <c r="U5" s="5" t="s">
        <v>90</v>
      </c>
    </row>
    <row r="6" s="5" customFormat="1" ht="20.1" customHeight="1" spans="3:16">
      <c r="C6" s="1" t="s">
        <v>2609</v>
      </c>
      <c r="I6" s="1" t="s">
        <v>2331</v>
      </c>
      <c r="O6" s="1" t="s">
        <v>205</v>
      </c>
      <c r="P6" s="3" t="s">
        <v>2610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2611</v>
      </c>
      <c r="H11" s="6">
        <v>72002012</v>
      </c>
      <c r="I11" s="6" t="s">
        <v>2612</v>
      </c>
      <c r="N11" s="6">
        <v>72003012</v>
      </c>
      <c r="O11" s="6" t="s">
        <v>2613</v>
      </c>
      <c r="S11" s="6">
        <v>72004012</v>
      </c>
      <c r="T11" s="6" t="s">
        <v>2614</v>
      </c>
      <c r="X11" s="5" t="s">
        <v>2615</v>
      </c>
    </row>
    <row r="12" s="5" customFormat="1" ht="20.1" customHeight="1" spans="9:21">
      <c r="I12" s="5" t="s">
        <v>2616</v>
      </c>
      <c r="O12" s="1"/>
      <c r="P12" s="7" t="s">
        <v>2617</v>
      </c>
      <c r="U12" s="5" t="s">
        <v>2618</v>
      </c>
    </row>
    <row r="13" s="5" customFormat="1" ht="20.1" customHeight="1" spans="3:21">
      <c r="C13" s="1" t="s">
        <v>2619</v>
      </c>
      <c r="O13" s="1" t="s">
        <v>2620</v>
      </c>
      <c r="P13" s="7" t="s">
        <v>2621</v>
      </c>
      <c r="U13" s="5" t="s">
        <v>205</v>
      </c>
    </row>
    <row r="14" s="5" customFormat="1" ht="20.1" customHeight="1" spans="3:21">
      <c r="C14" s="1" t="s">
        <v>2622</v>
      </c>
      <c r="O14" s="1"/>
      <c r="P14" s="3" t="s">
        <v>2623</v>
      </c>
      <c r="U14" s="5" t="s">
        <v>2624</v>
      </c>
    </row>
    <row r="15" s="5" customFormat="1" ht="20.1" customHeight="1" spans="3:21">
      <c r="C15" s="1" t="s">
        <v>2625</v>
      </c>
      <c r="P15" s="5" t="s">
        <v>2626</v>
      </c>
      <c r="U15" s="5" t="s">
        <v>2627</v>
      </c>
    </row>
    <row r="16" s="5" customFormat="1" ht="20.1" customHeight="1" spans="3:16">
      <c r="C16" s="1" t="s">
        <v>2628</v>
      </c>
      <c r="P16" s="3"/>
    </row>
    <row r="17" s="5" customFormat="1" ht="20.1" customHeight="1" spans="3:3">
      <c r="C17" s="1" t="s">
        <v>90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2629</v>
      </c>
      <c r="H21" s="6">
        <v>72002013</v>
      </c>
      <c r="I21" s="6" t="s">
        <v>2630</v>
      </c>
      <c r="M21" s="3" t="s">
        <v>2631</v>
      </c>
      <c r="N21" s="6">
        <v>72003013</v>
      </c>
      <c r="O21" s="6" t="s">
        <v>2632</v>
      </c>
      <c r="S21" s="6">
        <v>72004013</v>
      </c>
      <c r="T21" s="6" t="s">
        <v>2633</v>
      </c>
    </row>
    <row r="22" s="5" customFormat="1" ht="20.1" customHeight="1" spans="9:21">
      <c r="I22" s="1" t="s">
        <v>2634</v>
      </c>
      <c r="J22" s="7" t="s">
        <v>2635</v>
      </c>
      <c r="P22" s="3" t="s">
        <v>2636</v>
      </c>
      <c r="U22" s="5" t="s">
        <v>2637</v>
      </c>
    </row>
    <row r="23" s="5" customFormat="1" ht="20.1" customHeight="1" spans="3:21">
      <c r="C23" s="1" t="s">
        <v>2638</v>
      </c>
      <c r="I23" s="1" t="s">
        <v>2622</v>
      </c>
      <c r="O23" s="1" t="s">
        <v>2639</v>
      </c>
      <c r="P23" s="7" t="s">
        <v>2640</v>
      </c>
      <c r="U23" s="5" t="s">
        <v>2641</v>
      </c>
    </row>
    <row r="24" s="5" customFormat="1" ht="20.1" customHeight="1" spans="3:21">
      <c r="C24" s="1" t="s">
        <v>2642</v>
      </c>
      <c r="I24" s="5" t="s">
        <v>2643</v>
      </c>
      <c r="O24" s="1" t="s">
        <v>2644</v>
      </c>
      <c r="P24" s="7" t="s">
        <v>2645</v>
      </c>
      <c r="U24" s="5" t="s">
        <v>2646</v>
      </c>
    </row>
    <row r="25" s="5" customFormat="1" ht="20.1" customHeight="1" spans="3:21">
      <c r="C25" s="1" t="s">
        <v>2647</v>
      </c>
      <c r="I25" s="1" t="s">
        <v>2648</v>
      </c>
      <c r="P25" s="3" t="s">
        <v>2649</v>
      </c>
      <c r="T25" s="5" t="s">
        <v>2650</v>
      </c>
      <c r="U25" s="5" t="s">
        <v>2651</v>
      </c>
    </row>
    <row r="26" s="5" customFormat="1" ht="20.1" customHeight="1" spans="3:21">
      <c r="C26" s="1" t="s">
        <v>2648</v>
      </c>
      <c r="I26" s="1" t="s">
        <v>2652</v>
      </c>
      <c r="P26" s="5" t="s">
        <v>2653</v>
      </c>
      <c r="U26" s="3" t="s">
        <v>2653</v>
      </c>
    </row>
    <row r="27" s="5" customFormat="1" ht="20.1" customHeight="1" spans="3:21">
      <c r="C27" s="1" t="s">
        <v>2652</v>
      </c>
      <c r="P27" s="3" t="s">
        <v>2654</v>
      </c>
      <c r="U27" s="7" t="s">
        <v>2648</v>
      </c>
    </row>
    <row r="28" s="5" customFormat="1" ht="20.1" customHeight="1" spans="3:21">
      <c r="C28" s="1" t="s">
        <v>2655</v>
      </c>
      <c r="U28" s="7" t="s">
        <v>2652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1346</v>
      </c>
      <c r="E3" s="3" t="s">
        <v>2656</v>
      </c>
      <c r="F3" t="s">
        <v>2657</v>
      </c>
    </row>
    <row r="4" spans="2:5">
      <c r="B4" s="1" t="s">
        <v>2658</v>
      </c>
      <c r="C4" s="1"/>
      <c r="E4" t="s">
        <v>2659</v>
      </c>
    </row>
    <row r="5" spans="2:5">
      <c r="B5" s="1" t="s">
        <v>2660</v>
      </c>
      <c r="C5" s="1"/>
      <c r="E5" t="s">
        <v>2661</v>
      </c>
    </row>
    <row r="6" spans="2:5">
      <c r="B6" s="1" t="s">
        <v>2662</v>
      </c>
      <c r="C6" s="1"/>
      <c r="E6" t="s">
        <v>2663</v>
      </c>
    </row>
    <row r="7" spans="2:5">
      <c r="B7" s="1" t="s">
        <v>2662</v>
      </c>
      <c r="C7" s="1"/>
      <c r="E7" t="s">
        <v>2664</v>
      </c>
    </row>
    <row r="8" spans="2:5">
      <c r="B8" s="1" t="s">
        <v>2665</v>
      </c>
      <c r="C8" s="1" t="s">
        <v>2666</v>
      </c>
      <c r="E8" t="s">
        <v>2667</v>
      </c>
    </row>
    <row r="9" spans="2:5">
      <c r="B9" s="1" t="s">
        <v>2668</v>
      </c>
      <c r="C9" s="1" t="s">
        <v>2666</v>
      </c>
      <c r="E9" s="3" t="s">
        <v>2669</v>
      </c>
    </row>
    <row r="11" spans="2:5">
      <c r="B11" s="1" t="s">
        <v>2670</v>
      </c>
      <c r="C11" s="1"/>
      <c r="E11" t="s">
        <v>2671</v>
      </c>
    </row>
    <row r="12" spans="2:5">
      <c r="B12" s="1" t="s">
        <v>2672</v>
      </c>
      <c r="C12" s="1"/>
      <c r="E12" t="s">
        <v>2673</v>
      </c>
    </row>
    <row r="13" spans="2:5">
      <c r="B13" s="1" t="s">
        <v>2672</v>
      </c>
      <c r="C13" s="1"/>
      <c r="E13" t="s">
        <v>2674</v>
      </c>
    </row>
    <row r="16" spans="2:3">
      <c r="B16" s="1" t="s">
        <v>2675</v>
      </c>
      <c r="C16" s="1" t="s">
        <v>2666</v>
      </c>
    </row>
    <row r="17" spans="2:3">
      <c r="B17" s="1" t="s">
        <v>2676</v>
      </c>
      <c r="C17" s="1" t="s">
        <v>2666</v>
      </c>
    </row>
    <row r="18" spans="2:3">
      <c r="B18" s="1" t="s">
        <v>2677</v>
      </c>
      <c r="C18" s="1" t="s">
        <v>2666</v>
      </c>
    </row>
    <row r="19" spans="2:3">
      <c r="B19" s="1" t="s">
        <v>2676</v>
      </c>
      <c r="C19" s="1" t="s">
        <v>2666</v>
      </c>
    </row>
    <row r="20" spans="5:5">
      <c r="E20" t="s">
        <v>2678</v>
      </c>
    </row>
    <row r="21" spans="5:5">
      <c r="E21" t="s">
        <v>2679</v>
      </c>
    </row>
    <row r="22" spans="1:2">
      <c r="A22" t="s">
        <v>2680</v>
      </c>
      <c r="B22" s="4" t="s">
        <v>2681</v>
      </c>
    </row>
    <row r="23" spans="2:2">
      <c r="B23" s="1" t="s">
        <v>2682</v>
      </c>
    </row>
    <row r="24" spans="2:2">
      <c r="B24" s="1" t="s">
        <v>2683</v>
      </c>
    </row>
    <row r="25" spans="2:2">
      <c r="B25" s="1" t="s">
        <v>2684</v>
      </c>
    </row>
    <row r="26" spans="2:2">
      <c r="B26" s="1" t="s">
        <v>2685</v>
      </c>
    </row>
    <row r="28" spans="2:5">
      <c r="B28" s="1" t="s">
        <v>2686</v>
      </c>
      <c r="C28" s="1"/>
      <c r="E28" t="s">
        <v>2687</v>
      </c>
    </row>
    <row r="29" spans="10:10">
      <c r="J29">
        <f>60*3</f>
        <v>180</v>
      </c>
    </row>
    <row r="30" spans="5:5">
      <c r="E30" t="s">
        <v>2688</v>
      </c>
    </row>
    <row r="31" spans="5:5">
      <c r="E31" t="s">
        <v>2689</v>
      </c>
    </row>
    <row r="34" spans="2:2">
      <c r="B34" s="1" t="s">
        <v>2690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1272</v>
      </c>
      <c r="I4" s="1"/>
      <c r="J4" s="1">
        <f>SUM(J6:J25)/100000000</f>
        <v>16.944</v>
      </c>
      <c r="K4" s="1" t="s">
        <v>2691</v>
      </c>
    </row>
    <row r="5" ht="20.1" customHeight="1" spans="3:14">
      <c r="C5" s="1"/>
      <c r="D5" s="1" t="s">
        <v>2692</v>
      </c>
      <c r="E5" s="1" t="s">
        <v>649</v>
      </c>
      <c r="F5" s="1"/>
      <c r="G5" s="1"/>
      <c r="H5" s="1"/>
      <c r="I5" s="1"/>
      <c r="J5" s="1"/>
      <c r="N5" s="1" t="s">
        <v>2693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2694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2695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2696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2697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9"/>
    <col min="2" max="2" width="14.875" style="69" customWidth="1"/>
    <col min="3" max="3" width="9" style="69"/>
    <col min="4" max="4" width="9.5" style="69" customWidth="1"/>
    <col min="5" max="5" width="17.875" style="69" customWidth="1"/>
    <col min="6" max="6" width="11.375" style="69" customWidth="1"/>
    <col min="7" max="7" width="86.375" style="69" customWidth="1"/>
    <col min="8" max="8" width="10.125" style="69" customWidth="1"/>
    <col min="9" max="13" width="9" style="69"/>
    <col min="14" max="14" width="81.875" style="69" customWidth="1"/>
    <col min="15" max="19" width="9" style="69"/>
    <col min="20" max="20" width="29.125" style="69" customWidth="1"/>
    <col min="21" max="25" width="9" style="69"/>
    <col min="26" max="26" width="9.5" style="69" customWidth="1"/>
    <col min="27" max="27" width="10.625" style="69" customWidth="1"/>
    <col min="28" max="29" width="9" style="69"/>
    <col min="30" max="30" width="11.375" style="69" customWidth="1"/>
    <col min="31" max="38" width="9" style="69"/>
    <col min="39" max="39" width="11.125" style="69" customWidth="1"/>
    <col min="40" max="40" width="10.5" style="69" customWidth="1"/>
    <col min="41" max="41" width="11.125" style="69" customWidth="1"/>
    <col min="42" max="42" width="10.75" style="69" customWidth="1"/>
    <col min="43" max="43" width="9" style="69"/>
    <col min="44" max="44" width="11.375" style="69" customWidth="1"/>
    <col min="45" max="45" width="82.375" style="69" customWidth="1"/>
    <col min="46" max="65" width="9" style="69"/>
    <col min="66" max="66" width="11" style="69" customWidth="1"/>
    <col min="67" max="69" width="9" style="69"/>
    <col min="70" max="70" width="11.375" style="69" customWidth="1"/>
    <col min="71" max="74" width="9" style="69"/>
    <col min="75" max="76" width="11.375" style="69" customWidth="1"/>
    <col min="77" max="77" width="9" style="69"/>
    <col min="78" max="78" width="15.375" style="69" customWidth="1"/>
    <col min="79" max="16384" width="9" style="69"/>
  </cols>
  <sheetData>
    <row r="1" ht="20.1" customHeight="1" spans="29:30">
      <c r="AC1" s="69" t="s">
        <v>34</v>
      </c>
      <c r="AD1" s="69" t="s">
        <v>35</v>
      </c>
    </row>
    <row r="2" ht="20.1" customHeight="1" spans="19:81">
      <c r="S2" s="69" t="s">
        <v>36</v>
      </c>
      <c r="AC2" s="69" t="s">
        <v>37</v>
      </c>
      <c r="AD2" s="69" t="s">
        <v>38</v>
      </c>
      <c r="AR2" s="69" t="s">
        <v>39</v>
      </c>
      <c r="BL2" s="73" t="s">
        <v>40</v>
      </c>
      <c r="BY2" s="69" t="s">
        <v>41</v>
      </c>
      <c r="CA2" s="69" t="s">
        <v>42</v>
      </c>
      <c r="CB2" s="69" t="s">
        <v>43</v>
      </c>
      <c r="CC2" s="69" t="s">
        <v>44</v>
      </c>
    </row>
    <row r="3" ht="20.1" customHeight="1" spans="2:68">
      <c r="B3" s="70" t="s">
        <v>45</v>
      </c>
      <c r="C3" s="70" t="s">
        <v>42</v>
      </c>
      <c r="D3" s="70" t="s">
        <v>25</v>
      </c>
      <c r="E3" s="70" t="s">
        <v>46</v>
      </c>
      <c r="F3" s="70" t="s">
        <v>47</v>
      </c>
      <c r="G3" s="70" t="s">
        <v>48</v>
      </c>
      <c r="I3" s="79">
        <v>10001</v>
      </c>
      <c r="J3" s="70" t="s">
        <v>49</v>
      </c>
      <c r="K3" s="69" t="s">
        <v>50</v>
      </c>
      <c r="L3" s="69" t="s">
        <v>51</v>
      </c>
      <c r="M3" s="69" t="s">
        <v>52</v>
      </c>
      <c r="N3" s="73" t="s">
        <v>53</v>
      </c>
      <c r="R3" s="69" t="s">
        <v>54</v>
      </c>
      <c r="S3" s="69">
        <v>1</v>
      </c>
      <c r="T3" s="73" t="s">
        <v>55</v>
      </c>
      <c r="V3" s="69" t="str">
        <f>T3&amp;","&amp;T4&amp;","&amp;T5</f>
        <v>速度专精：移动速度提升10%,装备精通：布甲,移动光环：小队内移动速度提升10%</v>
      </c>
      <c r="AB3" s="70" t="s">
        <v>56</v>
      </c>
      <c r="AC3" s="70" t="s">
        <v>42</v>
      </c>
      <c r="AD3" s="70" t="s">
        <v>25</v>
      </c>
      <c r="AE3" s="70" t="s">
        <v>46</v>
      </c>
      <c r="AF3" s="70" t="s">
        <v>47</v>
      </c>
      <c r="AG3" s="70" t="s">
        <v>48</v>
      </c>
      <c r="AN3" s="69" t="s">
        <v>57</v>
      </c>
      <c r="AS3" s="73"/>
      <c r="BK3" s="70" t="s">
        <v>45</v>
      </c>
      <c r="BL3" s="70" t="s">
        <v>42</v>
      </c>
      <c r="BM3" s="70" t="s">
        <v>25</v>
      </c>
      <c r="BN3" s="70" t="s">
        <v>46</v>
      </c>
      <c r="BO3" s="70" t="s">
        <v>47</v>
      </c>
      <c r="BP3" s="70" t="s">
        <v>48</v>
      </c>
    </row>
    <row r="4" ht="20.1" customHeight="1" spans="3:81">
      <c r="C4" s="69" t="s">
        <v>58</v>
      </c>
      <c r="D4" s="69">
        <v>1</v>
      </c>
      <c r="F4" s="71" t="s">
        <v>59</v>
      </c>
      <c r="G4" s="72" t="s">
        <v>60</v>
      </c>
      <c r="I4" s="79">
        <v>10002</v>
      </c>
      <c r="L4" s="69" t="s">
        <v>61</v>
      </c>
      <c r="M4" s="69" t="s">
        <v>62</v>
      </c>
      <c r="N4" s="73" t="s">
        <v>63</v>
      </c>
      <c r="S4" s="69">
        <v>2</v>
      </c>
      <c r="T4" s="73" t="s">
        <v>64</v>
      </c>
      <c r="Z4" s="69">
        <v>22000010</v>
      </c>
      <c r="AA4" s="69">
        <v>22000010</v>
      </c>
      <c r="AC4" s="69" t="s">
        <v>34</v>
      </c>
      <c r="AD4" s="69">
        <v>1</v>
      </c>
      <c r="AF4" s="69" t="s">
        <v>65</v>
      </c>
      <c r="AG4" s="73" t="s">
        <v>66</v>
      </c>
      <c r="AN4" s="74" t="s">
        <v>67</v>
      </c>
      <c r="AO4" s="69" t="s">
        <v>68</v>
      </c>
      <c r="AP4" s="69">
        <v>20</v>
      </c>
      <c r="AR4" s="69" t="s">
        <v>69</v>
      </c>
      <c r="AS4" s="73" t="s">
        <v>70</v>
      </c>
      <c r="AV4" s="69">
        <v>10001</v>
      </c>
      <c r="AW4" s="70" t="s">
        <v>49</v>
      </c>
      <c r="AX4" s="69" t="s">
        <v>50</v>
      </c>
      <c r="AY4" s="69" t="s">
        <v>51</v>
      </c>
      <c r="AZ4" s="69" t="s">
        <v>71</v>
      </c>
      <c r="BA4" s="73" t="s">
        <v>72</v>
      </c>
      <c r="BI4" s="69" t="s">
        <v>73</v>
      </c>
      <c r="BK4" s="69" t="s">
        <v>74</v>
      </c>
      <c r="BL4" s="69" t="s">
        <v>43</v>
      </c>
      <c r="BM4" s="69">
        <v>1</v>
      </c>
      <c r="BN4" s="69">
        <v>30</v>
      </c>
      <c r="BO4" s="69" t="s">
        <v>75</v>
      </c>
      <c r="BP4" s="73" t="s">
        <v>76</v>
      </c>
      <c r="CA4" s="69" t="s">
        <v>77</v>
      </c>
      <c r="CC4" s="69" t="s">
        <v>78</v>
      </c>
    </row>
    <row r="5" ht="20.1" customHeight="1" spans="3:81">
      <c r="C5" s="69" t="s">
        <v>44</v>
      </c>
      <c r="D5" s="69">
        <v>1</v>
      </c>
      <c r="F5" s="69" t="s">
        <v>79</v>
      </c>
      <c r="G5" s="73" t="s">
        <v>80</v>
      </c>
      <c r="I5" s="79">
        <v>10003</v>
      </c>
      <c r="L5" s="69" t="s">
        <v>81</v>
      </c>
      <c r="M5" s="69" t="s">
        <v>82</v>
      </c>
      <c r="N5" s="73" t="s">
        <v>83</v>
      </c>
      <c r="S5" s="69">
        <v>3</v>
      </c>
      <c r="T5" s="73" t="s">
        <v>84</v>
      </c>
      <c r="Z5" s="69">
        <v>22000020</v>
      </c>
      <c r="AA5" s="69" t="s">
        <v>85</v>
      </c>
      <c r="AC5" s="69" t="s">
        <v>37</v>
      </c>
      <c r="AD5" s="69">
        <v>1</v>
      </c>
      <c r="AF5" s="69" t="s">
        <v>86</v>
      </c>
      <c r="AG5" s="73" t="s">
        <v>87</v>
      </c>
      <c r="AM5" s="69" t="s">
        <v>88</v>
      </c>
      <c r="AN5" s="69" t="s">
        <v>89</v>
      </c>
      <c r="AP5" s="69">
        <v>25</v>
      </c>
      <c r="AR5" s="69" t="s">
        <v>90</v>
      </c>
      <c r="AS5" s="73" t="s">
        <v>91</v>
      </c>
      <c r="AV5" s="69">
        <v>10002</v>
      </c>
      <c r="AY5" s="69" t="s">
        <v>61</v>
      </c>
      <c r="AZ5" s="69" t="s">
        <v>92</v>
      </c>
      <c r="BA5" s="73" t="s">
        <v>93</v>
      </c>
      <c r="BI5" s="79" t="s">
        <v>94</v>
      </c>
      <c r="BK5" s="69" t="s">
        <v>95</v>
      </c>
      <c r="BL5" s="69" t="s">
        <v>44</v>
      </c>
      <c r="BM5" s="69">
        <v>1</v>
      </c>
      <c r="BN5" s="69">
        <v>30</v>
      </c>
      <c r="BO5" s="69" t="s">
        <v>96</v>
      </c>
      <c r="BP5" s="73" t="s">
        <v>97</v>
      </c>
      <c r="BY5" s="69" t="s">
        <v>98</v>
      </c>
      <c r="CA5" s="69" t="s">
        <v>99</v>
      </c>
      <c r="CC5" s="69" t="s">
        <v>100</v>
      </c>
    </row>
    <row r="6" ht="20.1" customHeight="1" spans="7:77">
      <c r="G6" s="73"/>
      <c r="I6" s="79">
        <v>10011</v>
      </c>
      <c r="K6" s="69" t="s">
        <v>101</v>
      </c>
      <c r="L6" s="69" t="s">
        <v>51</v>
      </c>
      <c r="M6" s="69" t="s">
        <v>102</v>
      </c>
      <c r="N6" s="73" t="s">
        <v>103</v>
      </c>
      <c r="AL6" s="69" t="s">
        <v>104</v>
      </c>
      <c r="AN6" s="69" t="s">
        <v>105</v>
      </c>
      <c r="AP6" s="69">
        <v>30</v>
      </c>
      <c r="AR6" s="69" t="s">
        <v>106</v>
      </c>
      <c r="AS6" s="73" t="s">
        <v>107</v>
      </c>
      <c r="AV6" s="69">
        <v>10003</v>
      </c>
      <c r="AY6" s="69" t="s">
        <v>81</v>
      </c>
      <c r="AZ6" s="69" t="s">
        <v>108</v>
      </c>
      <c r="BA6" s="73" t="s">
        <v>109</v>
      </c>
      <c r="BY6" s="69" t="s">
        <v>110</v>
      </c>
    </row>
    <row r="7" ht="20.1" customHeight="1" spans="3:68">
      <c r="C7" s="69" t="s">
        <v>58</v>
      </c>
      <c r="D7" s="69">
        <v>7</v>
      </c>
      <c r="F7" s="71" t="s">
        <v>111</v>
      </c>
      <c r="G7" s="72" t="s">
        <v>112</v>
      </c>
      <c r="I7" s="79">
        <v>10012</v>
      </c>
      <c r="L7" s="69" t="s">
        <v>61</v>
      </c>
      <c r="M7" s="69" t="s">
        <v>113</v>
      </c>
      <c r="N7" s="73" t="s">
        <v>114</v>
      </c>
      <c r="Z7" s="69">
        <v>22000030</v>
      </c>
      <c r="AA7" s="69" t="s">
        <v>115</v>
      </c>
      <c r="AC7" s="69" t="s">
        <v>34</v>
      </c>
      <c r="AD7" s="69">
        <v>7</v>
      </c>
      <c r="AF7" s="69" t="s">
        <v>116</v>
      </c>
      <c r="AG7" s="73" t="s">
        <v>112</v>
      </c>
      <c r="AM7" s="69" t="s">
        <v>117</v>
      </c>
      <c r="AN7" s="69" t="s">
        <v>118</v>
      </c>
      <c r="AP7" s="69">
        <v>35</v>
      </c>
      <c r="AR7" s="79" t="s">
        <v>119</v>
      </c>
      <c r="AS7" s="77" t="s">
        <v>120</v>
      </c>
      <c r="AV7" s="69">
        <v>10011</v>
      </c>
      <c r="AX7" s="69" t="s">
        <v>101</v>
      </c>
      <c r="AY7" s="69" t="s">
        <v>51</v>
      </c>
      <c r="AZ7" s="69" t="s">
        <v>121</v>
      </c>
      <c r="BA7" s="73" t="s">
        <v>122</v>
      </c>
      <c r="BJ7" s="69" t="s">
        <v>123</v>
      </c>
      <c r="BL7" s="69" t="s">
        <v>43</v>
      </c>
      <c r="BM7" s="69">
        <v>7</v>
      </c>
      <c r="BN7" s="69">
        <v>50</v>
      </c>
      <c r="BO7" s="69" t="s">
        <v>124</v>
      </c>
      <c r="BP7" s="73" t="s">
        <v>125</v>
      </c>
    </row>
    <row r="8" ht="20.1" customHeight="1" spans="3:98">
      <c r="C8" s="69" t="s">
        <v>44</v>
      </c>
      <c r="D8" s="69">
        <v>7</v>
      </c>
      <c r="F8" s="69" t="s">
        <v>126</v>
      </c>
      <c r="G8" s="73" t="s">
        <v>127</v>
      </c>
      <c r="I8" s="79">
        <v>10013</v>
      </c>
      <c r="L8" s="69" t="s">
        <v>81</v>
      </c>
      <c r="M8" s="69" t="s">
        <v>128</v>
      </c>
      <c r="N8" s="73" t="s">
        <v>129</v>
      </c>
      <c r="Z8" s="69">
        <v>22000040</v>
      </c>
      <c r="AA8" s="69" t="s">
        <v>130</v>
      </c>
      <c r="AC8" s="69" t="s">
        <v>37</v>
      </c>
      <c r="AD8" s="69">
        <v>7</v>
      </c>
      <c r="AF8" s="1" t="s">
        <v>131</v>
      </c>
      <c r="AG8" s="73" t="s">
        <v>132</v>
      </c>
      <c r="AP8" s="69" t="s">
        <v>133</v>
      </c>
      <c r="AR8" s="69" t="s">
        <v>134</v>
      </c>
      <c r="AS8" s="73" t="s">
        <v>135</v>
      </c>
      <c r="AV8" s="69">
        <v>10012</v>
      </c>
      <c r="AY8" s="69" t="s">
        <v>61</v>
      </c>
      <c r="AZ8" s="69" t="s">
        <v>136</v>
      </c>
      <c r="BA8" s="73" t="s">
        <v>137</v>
      </c>
      <c r="BL8" s="69" t="s">
        <v>44</v>
      </c>
      <c r="BM8" s="69">
        <v>7</v>
      </c>
      <c r="BN8" s="69">
        <v>30</v>
      </c>
      <c r="BO8" s="69" t="s">
        <v>138</v>
      </c>
      <c r="BP8" s="73" t="s">
        <v>139</v>
      </c>
      <c r="BY8" s="69" t="s">
        <v>140</v>
      </c>
      <c r="CN8" s="79">
        <v>10001</v>
      </c>
      <c r="CO8" s="70" t="s">
        <v>49</v>
      </c>
      <c r="CP8" s="69" t="s">
        <v>50</v>
      </c>
      <c r="CQ8" s="69" t="s">
        <v>51</v>
      </c>
      <c r="CR8" s="75" t="s">
        <v>52</v>
      </c>
      <c r="CS8" s="76" t="s">
        <v>141</v>
      </c>
      <c r="CT8" s="93"/>
    </row>
    <row r="9" ht="20.1" customHeight="1" spans="7:98">
      <c r="G9" s="73"/>
      <c r="I9" s="79">
        <v>10021</v>
      </c>
      <c r="K9" s="69" t="s">
        <v>142</v>
      </c>
      <c r="L9" s="69" t="s">
        <v>51</v>
      </c>
      <c r="M9" s="69" t="s">
        <v>143</v>
      </c>
      <c r="N9" s="73" t="s">
        <v>144</v>
      </c>
      <c r="S9" s="69" t="s">
        <v>145</v>
      </c>
      <c r="AR9" s="69" t="s">
        <v>146</v>
      </c>
      <c r="AS9" s="73" t="s">
        <v>147</v>
      </c>
      <c r="AV9" s="69">
        <v>10013</v>
      </c>
      <c r="AY9" s="69" t="s">
        <v>81</v>
      </c>
      <c r="AZ9" s="69" t="s">
        <v>148</v>
      </c>
      <c r="BA9" s="73" t="s">
        <v>149</v>
      </c>
      <c r="BZ9" s="77" t="s">
        <v>150</v>
      </c>
      <c r="CI9" s="69" t="s">
        <v>151</v>
      </c>
      <c r="CN9" s="79">
        <v>10002</v>
      </c>
      <c r="CQ9" s="69" t="s">
        <v>61</v>
      </c>
      <c r="CR9" s="75" t="s">
        <v>152</v>
      </c>
      <c r="CS9" s="76" t="s">
        <v>153</v>
      </c>
      <c r="CT9" s="93"/>
    </row>
    <row r="10" ht="20.1" customHeight="1" spans="3:97">
      <c r="C10" s="69" t="s">
        <v>58</v>
      </c>
      <c r="D10" s="69">
        <v>12</v>
      </c>
      <c r="F10" s="69" t="s">
        <v>154</v>
      </c>
      <c r="G10" s="73" t="s">
        <v>155</v>
      </c>
      <c r="I10" s="79">
        <v>10022</v>
      </c>
      <c r="L10" s="69" t="s">
        <v>61</v>
      </c>
      <c r="M10" s="69" t="s">
        <v>156</v>
      </c>
      <c r="N10" s="73" t="s">
        <v>157</v>
      </c>
      <c r="S10" s="69">
        <v>1</v>
      </c>
      <c r="T10" s="73" t="s">
        <v>158</v>
      </c>
      <c r="V10" s="69" t="str">
        <f>T10&amp;","&amp;T11&amp;","&amp;T12</f>
        <v>刀类专精：使用剑类武器伤害提升5%,装备精通：轻甲,暴击光环：小队内暴击概率提升5%</v>
      </c>
      <c r="Z10" s="69">
        <v>22000050</v>
      </c>
      <c r="AA10" s="69" t="s">
        <v>159</v>
      </c>
      <c r="AC10" s="69" t="s">
        <v>34</v>
      </c>
      <c r="AD10" s="69">
        <v>12</v>
      </c>
      <c r="AF10" s="69" t="s">
        <v>160</v>
      </c>
      <c r="AG10" s="73" t="s">
        <v>161</v>
      </c>
      <c r="AM10" s="69" t="s">
        <v>162</v>
      </c>
      <c r="AV10" s="69">
        <v>10021</v>
      </c>
      <c r="AX10" s="69" t="s">
        <v>142</v>
      </c>
      <c r="AY10" s="69" t="s">
        <v>51</v>
      </c>
      <c r="AZ10" s="69" t="s">
        <v>163</v>
      </c>
      <c r="BA10" s="73" t="s">
        <v>164</v>
      </c>
      <c r="BZ10" s="73"/>
      <c r="CN10" s="79">
        <v>10003</v>
      </c>
      <c r="CQ10" s="69" t="s">
        <v>81</v>
      </c>
      <c r="CR10" s="69" t="s">
        <v>82</v>
      </c>
      <c r="CS10" s="73" t="s">
        <v>165</v>
      </c>
    </row>
    <row r="11" ht="20.1" customHeight="1" spans="3:98">
      <c r="C11" s="69" t="s">
        <v>44</v>
      </c>
      <c r="D11" s="69">
        <v>12</v>
      </c>
      <c r="F11" s="69" t="s">
        <v>166</v>
      </c>
      <c r="G11" s="73" t="s">
        <v>167</v>
      </c>
      <c r="I11" s="79">
        <v>10023</v>
      </c>
      <c r="L11" s="69" t="s">
        <v>81</v>
      </c>
      <c r="M11" s="69" t="s">
        <v>168</v>
      </c>
      <c r="N11" s="73" t="s">
        <v>169</v>
      </c>
      <c r="S11" s="69">
        <v>2</v>
      </c>
      <c r="T11" s="73" t="s">
        <v>170</v>
      </c>
      <c r="Z11" s="69">
        <v>22000060</v>
      </c>
      <c r="AA11" s="69" t="s">
        <v>171</v>
      </c>
      <c r="AC11" s="69" t="s">
        <v>37</v>
      </c>
      <c r="AD11" s="69">
        <v>12</v>
      </c>
      <c r="AF11" s="69" t="s">
        <v>172</v>
      </c>
      <c r="AG11" s="73" t="s">
        <v>173</v>
      </c>
      <c r="AM11" s="69" t="s">
        <v>174</v>
      </c>
      <c r="AN11" s="74" t="s">
        <v>175</v>
      </c>
      <c r="AP11" s="69">
        <v>20</v>
      </c>
      <c r="AR11" s="69" t="s">
        <v>176</v>
      </c>
      <c r="AS11" s="73" t="s">
        <v>177</v>
      </c>
      <c r="AV11" s="69">
        <v>10022</v>
      </c>
      <c r="AY11" s="69" t="s">
        <v>61</v>
      </c>
      <c r="AZ11" s="69" t="s">
        <v>168</v>
      </c>
      <c r="BA11" s="73" t="s">
        <v>178</v>
      </c>
      <c r="BK11" s="86" t="s">
        <v>179</v>
      </c>
      <c r="BL11" s="69" t="s">
        <v>43</v>
      </c>
      <c r="BM11" s="69">
        <v>12</v>
      </c>
      <c r="BN11" s="69">
        <v>35</v>
      </c>
      <c r="BO11" s="69" t="s">
        <v>180</v>
      </c>
      <c r="BP11" s="73" t="s">
        <v>181</v>
      </c>
      <c r="BW11" s="69" t="s">
        <v>182</v>
      </c>
      <c r="BY11" s="69" t="s">
        <v>183</v>
      </c>
      <c r="BZ11" s="73"/>
      <c r="CN11" s="79">
        <v>10011</v>
      </c>
      <c r="CP11" s="69" t="s">
        <v>101</v>
      </c>
      <c r="CQ11" s="69" t="s">
        <v>51</v>
      </c>
      <c r="CR11" s="75" t="s">
        <v>184</v>
      </c>
      <c r="CS11" s="76" t="s">
        <v>185</v>
      </c>
      <c r="CT11" s="93"/>
    </row>
    <row r="12" ht="20.1" customHeight="1" spans="7:98">
      <c r="G12" s="73"/>
      <c r="H12" s="73"/>
      <c r="I12" s="79">
        <v>10031</v>
      </c>
      <c r="K12" s="69" t="s">
        <v>186</v>
      </c>
      <c r="L12" s="69" t="s">
        <v>51</v>
      </c>
      <c r="M12" s="69" t="s">
        <v>187</v>
      </c>
      <c r="N12" s="73" t="s">
        <v>188</v>
      </c>
      <c r="S12" s="69">
        <v>3</v>
      </c>
      <c r="T12" s="73" t="s">
        <v>189</v>
      </c>
      <c r="AN12" s="69" t="s">
        <v>190</v>
      </c>
      <c r="AP12" s="69">
        <v>25</v>
      </c>
      <c r="AR12" s="69" t="s">
        <v>191</v>
      </c>
      <c r="AS12" s="73" t="s">
        <v>192</v>
      </c>
      <c r="AV12" s="69">
        <v>10023</v>
      </c>
      <c r="AY12" s="69" t="s">
        <v>81</v>
      </c>
      <c r="AZ12" s="69" t="s">
        <v>193</v>
      </c>
      <c r="BA12" s="73" t="s">
        <v>194</v>
      </c>
      <c r="BI12" s="69" t="s">
        <v>195</v>
      </c>
      <c r="BK12" s="69" t="s">
        <v>196</v>
      </c>
      <c r="BL12" s="69" t="s">
        <v>44</v>
      </c>
      <c r="BM12" s="69">
        <v>12</v>
      </c>
      <c r="BN12" s="69">
        <v>35</v>
      </c>
      <c r="BO12" s="69" t="s">
        <v>197</v>
      </c>
      <c r="BP12" s="73" t="s">
        <v>198</v>
      </c>
      <c r="BW12" s="69" t="s">
        <v>199</v>
      </c>
      <c r="BX12" s="69">
        <v>30</v>
      </c>
      <c r="BY12" s="69" t="s">
        <v>200</v>
      </c>
      <c r="BZ12" s="73" t="s">
        <v>201</v>
      </c>
      <c r="CG12" s="73" t="s">
        <v>202</v>
      </c>
      <c r="CN12" s="79">
        <v>10012</v>
      </c>
      <c r="CQ12" s="69" t="s">
        <v>61</v>
      </c>
      <c r="CR12" s="90" t="s">
        <v>203</v>
      </c>
      <c r="CS12" s="94" t="s">
        <v>204</v>
      </c>
      <c r="CT12" s="93"/>
    </row>
    <row r="13" ht="20.1" customHeight="1" spans="2:98">
      <c r="B13" s="69" t="s">
        <v>57</v>
      </c>
      <c r="G13" s="73"/>
      <c r="H13" s="73"/>
      <c r="I13" s="79">
        <v>10032</v>
      </c>
      <c r="L13" s="69" t="s">
        <v>61</v>
      </c>
      <c r="M13" s="69" t="s">
        <v>205</v>
      </c>
      <c r="N13" s="73" t="s">
        <v>206</v>
      </c>
      <c r="AM13" s="69" t="s">
        <v>207</v>
      </c>
      <c r="AN13" s="69" t="s">
        <v>88</v>
      </c>
      <c r="AP13" s="69">
        <v>30</v>
      </c>
      <c r="AR13" s="69" t="s">
        <v>208</v>
      </c>
      <c r="AS13" s="73" t="s">
        <v>209</v>
      </c>
      <c r="AV13" s="69">
        <v>10031</v>
      </c>
      <c r="AX13" s="69" t="s">
        <v>186</v>
      </c>
      <c r="AY13" s="69" t="s">
        <v>51</v>
      </c>
      <c r="AZ13" s="69" t="s">
        <v>210</v>
      </c>
      <c r="BA13" s="73" t="s">
        <v>211</v>
      </c>
      <c r="BP13" s="77" t="s">
        <v>212</v>
      </c>
      <c r="BU13" s="69" t="s">
        <v>213</v>
      </c>
      <c r="BW13" s="69" t="s">
        <v>214</v>
      </c>
      <c r="BX13" s="69">
        <v>35</v>
      </c>
      <c r="BY13" s="69" t="s">
        <v>215</v>
      </c>
      <c r="BZ13" s="73" t="s">
        <v>216</v>
      </c>
      <c r="CG13" s="73" t="s">
        <v>217</v>
      </c>
      <c r="CN13" s="79">
        <v>10013</v>
      </c>
      <c r="CQ13" s="69" t="s">
        <v>81</v>
      </c>
      <c r="CR13" s="69" t="s">
        <v>218</v>
      </c>
      <c r="CS13" s="73" t="s">
        <v>219</v>
      </c>
      <c r="CT13" s="93"/>
    </row>
    <row r="14" ht="20.1" customHeight="1" spans="2:98">
      <c r="B14" s="74" t="s">
        <v>220</v>
      </c>
      <c r="C14" s="69" t="s">
        <v>68</v>
      </c>
      <c r="D14" s="69">
        <v>20</v>
      </c>
      <c r="F14" s="69" t="s">
        <v>221</v>
      </c>
      <c r="G14" s="73" t="s">
        <v>222</v>
      </c>
      <c r="H14" s="73"/>
      <c r="I14" s="79">
        <v>10033</v>
      </c>
      <c r="L14" s="69" t="s">
        <v>81</v>
      </c>
      <c r="M14" s="69" t="s">
        <v>223</v>
      </c>
      <c r="N14" s="73" t="s">
        <v>224</v>
      </c>
      <c r="AB14" s="69" t="s">
        <v>225</v>
      </c>
      <c r="AC14" s="69" t="s">
        <v>226</v>
      </c>
      <c r="AN14" s="69" t="s">
        <v>227</v>
      </c>
      <c r="AP14" s="69">
        <v>35</v>
      </c>
      <c r="AR14" s="69" t="s">
        <v>228</v>
      </c>
      <c r="AS14" s="73" t="s">
        <v>229</v>
      </c>
      <c r="AV14" s="69">
        <v>10032</v>
      </c>
      <c r="AY14" s="69" t="s">
        <v>61</v>
      </c>
      <c r="AZ14" s="69" t="s">
        <v>168</v>
      </c>
      <c r="BA14" s="73" t="s">
        <v>230</v>
      </c>
      <c r="BL14" s="77" t="s">
        <v>231</v>
      </c>
      <c r="BP14" s="73"/>
      <c r="BU14" s="69" t="s">
        <v>232</v>
      </c>
      <c r="BW14" s="69" t="s">
        <v>233</v>
      </c>
      <c r="BX14" s="69">
        <v>40</v>
      </c>
      <c r="BY14" s="69" t="s">
        <v>234</v>
      </c>
      <c r="BZ14" s="73" t="s">
        <v>235</v>
      </c>
      <c r="CG14" s="73" t="s">
        <v>236</v>
      </c>
      <c r="CN14" s="79">
        <v>10021</v>
      </c>
      <c r="CP14" s="69" t="s">
        <v>142</v>
      </c>
      <c r="CQ14" s="69" t="s">
        <v>51</v>
      </c>
      <c r="CR14" s="69" t="s">
        <v>237</v>
      </c>
      <c r="CS14" s="73" t="s">
        <v>238</v>
      </c>
      <c r="CT14" s="93"/>
    </row>
    <row r="15" ht="20.1" customHeight="1" spans="4:98">
      <c r="D15" s="69">
        <v>25</v>
      </c>
      <c r="F15" s="69" t="s">
        <v>239</v>
      </c>
      <c r="G15" s="73" t="s">
        <v>240</v>
      </c>
      <c r="H15" s="73"/>
      <c r="I15" s="79">
        <v>10041</v>
      </c>
      <c r="K15" s="69" t="s">
        <v>241</v>
      </c>
      <c r="L15" s="69" t="s">
        <v>51</v>
      </c>
      <c r="M15" s="69" t="s">
        <v>242</v>
      </c>
      <c r="N15" s="73" t="s">
        <v>243</v>
      </c>
      <c r="AB15" s="69" t="s">
        <v>162</v>
      </c>
      <c r="AC15" s="69" t="s">
        <v>244</v>
      </c>
      <c r="AP15" s="69" t="s">
        <v>133</v>
      </c>
      <c r="AR15" s="69" t="s">
        <v>134</v>
      </c>
      <c r="AS15" s="73" t="s">
        <v>245</v>
      </c>
      <c r="AV15" s="69">
        <v>10033</v>
      </c>
      <c r="AY15" s="69" t="s">
        <v>81</v>
      </c>
      <c r="AZ15" s="69" t="s">
        <v>246</v>
      </c>
      <c r="BA15" s="73" t="s">
        <v>247</v>
      </c>
      <c r="BL15" s="73" t="s">
        <v>248</v>
      </c>
      <c r="BX15" s="69">
        <v>50</v>
      </c>
      <c r="BY15" s="69" t="s">
        <v>249</v>
      </c>
      <c r="BZ15" s="73" t="s">
        <v>250</v>
      </c>
      <c r="CN15" s="79">
        <v>10022</v>
      </c>
      <c r="CQ15" s="69" t="s">
        <v>61</v>
      </c>
      <c r="CR15" s="69" t="s">
        <v>251</v>
      </c>
      <c r="CS15" s="73" t="s">
        <v>252</v>
      </c>
      <c r="CT15" s="93"/>
    </row>
    <row r="16" ht="20.1" customHeight="1" spans="4:98">
      <c r="D16" s="69">
        <v>30</v>
      </c>
      <c r="F16" s="75" t="s">
        <v>253</v>
      </c>
      <c r="G16" s="76" t="s">
        <v>254</v>
      </c>
      <c r="H16" s="77"/>
      <c r="I16" s="79">
        <v>10042</v>
      </c>
      <c r="L16" s="69" t="s">
        <v>61</v>
      </c>
      <c r="M16" s="69" t="s">
        <v>255</v>
      </c>
      <c r="N16" s="73" t="s">
        <v>256</v>
      </c>
      <c r="S16" s="69" t="s">
        <v>257</v>
      </c>
      <c r="AB16" s="69" t="s">
        <v>258</v>
      </c>
      <c r="AC16" s="69" t="s">
        <v>259</v>
      </c>
      <c r="AR16" s="69" t="s">
        <v>146</v>
      </c>
      <c r="AS16" s="73" t="s">
        <v>260</v>
      </c>
      <c r="AV16" s="69">
        <v>10041</v>
      </c>
      <c r="AX16" s="69" t="s">
        <v>241</v>
      </c>
      <c r="AY16" s="69" t="s">
        <v>51</v>
      </c>
      <c r="AZ16" s="69" t="s">
        <v>160</v>
      </c>
      <c r="BA16" s="73" t="s">
        <v>261</v>
      </c>
      <c r="BO16" s="71"/>
      <c r="BP16" s="72"/>
      <c r="BZ16" s="73"/>
      <c r="CN16" s="79">
        <v>10023</v>
      </c>
      <c r="CQ16" s="69" t="s">
        <v>81</v>
      </c>
      <c r="CR16" s="69" t="s">
        <v>168</v>
      </c>
      <c r="CS16" s="73" t="s">
        <v>262</v>
      </c>
      <c r="CT16" s="93"/>
    </row>
    <row r="17" ht="20.1" customHeight="1" spans="4:98">
      <c r="D17" s="69">
        <v>35</v>
      </c>
      <c r="F17" s="69" t="s">
        <v>263</v>
      </c>
      <c r="G17" s="73" t="s">
        <v>264</v>
      </c>
      <c r="H17" s="73"/>
      <c r="I17" s="79">
        <v>10043</v>
      </c>
      <c r="L17" s="69" t="s">
        <v>81</v>
      </c>
      <c r="M17" s="69" t="s">
        <v>156</v>
      </c>
      <c r="N17" s="73" t="s">
        <v>265</v>
      </c>
      <c r="S17" s="69">
        <v>1</v>
      </c>
      <c r="T17" s="73" t="s">
        <v>266</v>
      </c>
      <c r="V17" s="69" t="str">
        <f>T17&amp;","&amp;T18&amp;","&amp;T19</f>
        <v>刀类专精：使用刀类武器伤害提升5%,装备精通：重甲,伤害光环：小队内造成伤害提升5%</v>
      </c>
      <c r="AV17" s="69">
        <v>10042</v>
      </c>
      <c r="AY17" s="69" t="s">
        <v>61</v>
      </c>
      <c r="AZ17" s="69" t="s">
        <v>168</v>
      </c>
      <c r="BA17" s="73" t="s">
        <v>267</v>
      </c>
      <c r="BV17" s="69" t="s">
        <v>268</v>
      </c>
      <c r="BW17" s="69" t="s">
        <v>269</v>
      </c>
      <c r="BZ17" s="73" t="s">
        <v>270</v>
      </c>
      <c r="CG17" s="73" t="s">
        <v>271</v>
      </c>
      <c r="CN17" s="79">
        <v>10031</v>
      </c>
      <c r="CP17" s="69" t="s">
        <v>186</v>
      </c>
      <c r="CQ17" s="69" t="s">
        <v>51</v>
      </c>
      <c r="CR17" s="69" t="s">
        <v>272</v>
      </c>
      <c r="CS17" s="73" t="s">
        <v>273</v>
      </c>
      <c r="CT17" s="93"/>
    </row>
    <row r="18" ht="20.1" customHeight="1" spans="4:98">
      <c r="D18" s="69" t="s">
        <v>133</v>
      </c>
      <c r="F18" s="69" t="s">
        <v>134</v>
      </c>
      <c r="G18" s="73" t="s">
        <v>274</v>
      </c>
      <c r="H18" s="73"/>
      <c r="I18" s="69">
        <v>10051</v>
      </c>
      <c r="K18" s="69" t="s">
        <v>275</v>
      </c>
      <c r="L18" s="69" t="s">
        <v>51</v>
      </c>
      <c r="M18" s="69" t="s">
        <v>276</v>
      </c>
      <c r="N18" s="73" t="s">
        <v>277</v>
      </c>
      <c r="S18" s="69">
        <v>2</v>
      </c>
      <c r="T18" s="73" t="s">
        <v>278</v>
      </c>
      <c r="AM18" s="69" t="s">
        <v>190</v>
      </c>
      <c r="AN18" s="74" t="s">
        <v>279</v>
      </c>
      <c r="AP18" s="69">
        <v>20</v>
      </c>
      <c r="AR18" s="69" t="s">
        <v>280</v>
      </c>
      <c r="AS18" s="73" t="s">
        <v>281</v>
      </c>
      <c r="AV18" s="69">
        <v>10043</v>
      </c>
      <c r="AY18" s="69" t="s">
        <v>81</v>
      </c>
      <c r="AZ18" s="69" t="s">
        <v>282</v>
      </c>
      <c r="BA18" s="73" t="s">
        <v>283</v>
      </c>
      <c r="BN18" s="69" t="s">
        <v>284</v>
      </c>
      <c r="CN18" s="79">
        <v>10032</v>
      </c>
      <c r="CQ18" s="69" t="s">
        <v>61</v>
      </c>
      <c r="CR18" s="79" t="s">
        <v>285</v>
      </c>
      <c r="CS18" s="77" t="s">
        <v>286</v>
      </c>
      <c r="CT18" s="79"/>
    </row>
    <row r="19" ht="20.1" customHeight="1" spans="6:98">
      <c r="F19" s="69" t="s">
        <v>146</v>
      </c>
      <c r="G19" s="73" t="s">
        <v>287</v>
      </c>
      <c r="H19" s="73"/>
      <c r="I19" s="69">
        <v>10052</v>
      </c>
      <c r="L19" s="69" t="s">
        <v>61</v>
      </c>
      <c r="M19" s="69" t="s">
        <v>288</v>
      </c>
      <c r="N19" s="73" t="s">
        <v>289</v>
      </c>
      <c r="S19" s="69">
        <v>3</v>
      </c>
      <c r="T19" s="73" t="s">
        <v>290</v>
      </c>
      <c r="AM19" s="69" t="s">
        <v>291</v>
      </c>
      <c r="AO19" s="69" t="s">
        <v>292</v>
      </c>
      <c r="AP19" s="69">
        <v>25</v>
      </c>
      <c r="AR19" s="69" t="s">
        <v>293</v>
      </c>
      <c r="AS19" s="73" t="s">
        <v>294</v>
      </c>
      <c r="AV19" s="69">
        <v>10051</v>
      </c>
      <c r="AX19" s="69" t="s">
        <v>275</v>
      </c>
      <c r="AY19" s="69" t="s">
        <v>51</v>
      </c>
      <c r="AZ19" s="69" t="s">
        <v>295</v>
      </c>
      <c r="BA19" s="73" t="s">
        <v>296</v>
      </c>
      <c r="BN19" s="69" t="s">
        <v>297</v>
      </c>
      <c r="BO19" s="73" t="s">
        <v>298</v>
      </c>
      <c r="BW19" s="69" t="s">
        <v>133</v>
      </c>
      <c r="CN19" s="79">
        <v>10033</v>
      </c>
      <c r="CQ19" s="69" t="s">
        <v>81</v>
      </c>
      <c r="CR19" s="69" t="s">
        <v>223</v>
      </c>
      <c r="CS19" s="73" t="s">
        <v>299</v>
      </c>
      <c r="CT19" s="93"/>
    </row>
    <row r="20" ht="20.1" customHeight="1" spans="9:98">
      <c r="I20" s="69">
        <v>10053</v>
      </c>
      <c r="L20" s="69" t="s">
        <v>81</v>
      </c>
      <c r="M20" s="69" t="s">
        <v>300</v>
      </c>
      <c r="N20" s="73" t="s">
        <v>301</v>
      </c>
      <c r="AB20" s="69" t="s">
        <v>302</v>
      </c>
      <c r="AC20" s="69" t="s">
        <v>303</v>
      </c>
      <c r="AN20" s="69" t="s">
        <v>190</v>
      </c>
      <c r="AP20" s="69">
        <v>30</v>
      </c>
      <c r="AR20" s="69" t="s">
        <v>304</v>
      </c>
      <c r="AS20" s="73" t="s">
        <v>305</v>
      </c>
      <c r="AV20" s="69">
        <v>10052</v>
      </c>
      <c r="AY20" s="69" t="s">
        <v>61</v>
      </c>
      <c r="AZ20" s="69" t="s">
        <v>168</v>
      </c>
      <c r="BA20" s="73" t="s">
        <v>306</v>
      </c>
      <c r="BN20" s="69" t="s">
        <v>307</v>
      </c>
      <c r="BO20" s="69" t="s">
        <v>308</v>
      </c>
      <c r="BY20" s="69" t="s">
        <v>146</v>
      </c>
      <c r="BZ20" s="73" t="s">
        <v>309</v>
      </c>
      <c r="CN20" s="79">
        <v>10041</v>
      </c>
      <c r="CP20" s="69" t="s">
        <v>241</v>
      </c>
      <c r="CQ20" s="69" t="s">
        <v>51</v>
      </c>
      <c r="CR20" s="69" t="s">
        <v>310</v>
      </c>
      <c r="CS20" s="73" t="s">
        <v>311</v>
      </c>
      <c r="CT20" s="93"/>
    </row>
    <row r="21" ht="20.1" customHeight="1" spans="2:98">
      <c r="B21" s="74" t="s">
        <v>312</v>
      </c>
      <c r="D21" s="69">
        <v>20</v>
      </c>
      <c r="F21" s="69" t="s">
        <v>313</v>
      </c>
      <c r="G21" s="73" t="s">
        <v>314</v>
      </c>
      <c r="H21" s="73"/>
      <c r="I21" s="71">
        <v>10051</v>
      </c>
      <c r="J21" s="71"/>
      <c r="K21" s="71" t="s">
        <v>315</v>
      </c>
      <c r="L21" s="71" t="s">
        <v>51</v>
      </c>
      <c r="M21" s="71" t="s">
        <v>316</v>
      </c>
      <c r="N21" s="72" t="s">
        <v>317</v>
      </c>
      <c r="AN21" s="69" t="s">
        <v>318</v>
      </c>
      <c r="AP21" s="69">
        <v>35</v>
      </c>
      <c r="AR21" s="69" t="s">
        <v>319</v>
      </c>
      <c r="AS21" s="73" t="s">
        <v>320</v>
      </c>
      <c r="AV21" s="69">
        <v>10053</v>
      </c>
      <c r="AY21" s="69" t="s">
        <v>81</v>
      </c>
      <c r="AZ21" s="69" t="s">
        <v>321</v>
      </c>
      <c r="BA21" s="73" t="s">
        <v>322</v>
      </c>
      <c r="BZ21" s="73" t="s">
        <v>323</v>
      </c>
      <c r="CN21" s="79">
        <v>10042</v>
      </c>
      <c r="CQ21" s="69" t="s">
        <v>61</v>
      </c>
      <c r="CR21" s="75" t="s">
        <v>255</v>
      </c>
      <c r="CS21" s="76" t="s">
        <v>256</v>
      </c>
      <c r="CT21" s="75"/>
    </row>
    <row r="22" ht="20.1" customHeight="1" spans="4:98">
      <c r="D22" s="69">
        <v>25</v>
      </c>
      <c r="F22" s="69" t="s">
        <v>324</v>
      </c>
      <c r="G22" s="73" t="s">
        <v>325</v>
      </c>
      <c r="H22" s="73"/>
      <c r="I22" s="71">
        <v>10052</v>
      </c>
      <c r="J22" s="71"/>
      <c r="K22" s="71"/>
      <c r="L22" s="71" t="s">
        <v>61</v>
      </c>
      <c r="M22" s="71" t="s">
        <v>156</v>
      </c>
      <c r="N22" s="72" t="s">
        <v>326</v>
      </c>
      <c r="AG22" s="73"/>
      <c r="AP22" s="69" t="s">
        <v>133</v>
      </c>
      <c r="AR22" s="69" t="s">
        <v>134</v>
      </c>
      <c r="AS22" s="73" t="s">
        <v>327</v>
      </c>
      <c r="AV22" s="71">
        <v>10051</v>
      </c>
      <c r="AW22" s="71"/>
      <c r="AX22" s="71" t="s">
        <v>315</v>
      </c>
      <c r="AY22" s="71" t="s">
        <v>51</v>
      </c>
      <c r="AZ22" s="71" t="s">
        <v>156</v>
      </c>
      <c r="BA22" s="72" t="s">
        <v>328</v>
      </c>
      <c r="BB22" s="71"/>
      <c r="BC22" s="71"/>
      <c r="BD22" s="71"/>
      <c r="BE22" s="71"/>
      <c r="BF22" s="71"/>
      <c r="BG22" s="71"/>
      <c r="BH22" s="71"/>
      <c r="BR22" s="69" t="s">
        <v>329</v>
      </c>
      <c r="CN22" s="79">
        <v>10043</v>
      </c>
      <c r="CQ22" s="69" t="s">
        <v>81</v>
      </c>
      <c r="CR22" s="69" t="s">
        <v>156</v>
      </c>
      <c r="CS22" s="73" t="s">
        <v>330</v>
      </c>
      <c r="CT22" s="93"/>
    </row>
    <row r="23" ht="20.1" customHeight="1" spans="4:98">
      <c r="D23" s="69">
        <v>30</v>
      </c>
      <c r="F23" s="69" t="s">
        <v>331</v>
      </c>
      <c r="G23" s="73" t="s">
        <v>332</v>
      </c>
      <c r="H23" s="73"/>
      <c r="I23" s="71">
        <v>10053</v>
      </c>
      <c r="J23" s="71"/>
      <c r="K23" s="71"/>
      <c r="L23" s="71" t="s">
        <v>81</v>
      </c>
      <c r="M23" s="71" t="s">
        <v>333</v>
      </c>
      <c r="N23" s="72" t="s">
        <v>334</v>
      </c>
      <c r="AF23" s="69" t="s">
        <v>335</v>
      </c>
      <c r="AG23" s="73"/>
      <c r="AI23" s="69" t="s">
        <v>335</v>
      </c>
      <c r="AK23" s="69" t="s">
        <v>336</v>
      </c>
      <c r="AL23" s="69" t="s">
        <v>335</v>
      </c>
      <c r="AM23" s="73"/>
      <c r="AR23" s="69" t="s">
        <v>146</v>
      </c>
      <c r="AS23" s="73" t="s">
        <v>337</v>
      </c>
      <c r="AV23" s="71">
        <v>10052</v>
      </c>
      <c r="AW23" s="71"/>
      <c r="AX23" s="71"/>
      <c r="AY23" s="71" t="s">
        <v>61</v>
      </c>
      <c r="AZ23" s="71" t="s">
        <v>338</v>
      </c>
      <c r="BA23" s="72" t="s">
        <v>339</v>
      </c>
      <c r="BB23" s="71"/>
      <c r="BC23" s="71"/>
      <c r="BD23" s="71"/>
      <c r="BE23" s="71"/>
      <c r="BF23" s="71"/>
      <c r="BG23" s="71"/>
      <c r="BH23" s="71"/>
      <c r="BN23" s="69" t="s">
        <v>340</v>
      </c>
      <c r="CN23" s="69">
        <v>10051</v>
      </c>
      <c r="CP23" s="69" t="s">
        <v>275</v>
      </c>
      <c r="CQ23" s="69" t="s">
        <v>51</v>
      </c>
      <c r="CR23" s="69" t="s">
        <v>341</v>
      </c>
      <c r="CS23" s="73" t="s">
        <v>309</v>
      </c>
      <c r="CT23" s="93"/>
    </row>
    <row r="24" ht="20.1" customHeight="1" spans="4:98">
      <c r="D24" s="69">
        <v>35</v>
      </c>
      <c r="F24" s="69" t="s">
        <v>342</v>
      </c>
      <c r="G24" s="73" t="s">
        <v>343</v>
      </c>
      <c r="H24" s="73"/>
      <c r="I24" s="73"/>
      <c r="AD24" s="69" t="s">
        <v>344</v>
      </c>
      <c r="AF24" s="69">
        <v>2.5</v>
      </c>
      <c r="AG24" s="69">
        <v>300</v>
      </c>
      <c r="AI24" s="69">
        <v>2.5</v>
      </c>
      <c r="AJ24" s="69">
        <v>1500</v>
      </c>
      <c r="AK24" s="69">
        <v>3</v>
      </c>
      <c r="AL24" s="69">
        <v>2.5</v>
      </c>
      <c r="AM24" s="69">
        <v>300</v>
      </c>
      <c r="AN24" s="69">
        <f>AL24*1500</f>
        <v>3750</v>
      </c>
      <c r="AO24" s="69">
        <f>AM24</f>
        <v>300</v>
      </c>
      <c r="AP24" s="69">
        <f>AO24+AN24</f>
        <v>4050</v>
      </c>
      <c r="AV24" s="71">
        <v>10053</v>
      </c>
      <c r="AW24" s="71"/>
      <c r="AX24" s="71"/>
      <c r="AY24" s="71" t="s">
        <v>81</v>
      </c>
      <c r="AZ24" s="71" t="s">
        <v>345</v>
      </c>
      <c r="BA24" s="72" t="s">
        <v>346</v>
      </c>
      <c r="BB24" s="71"/>
      <c r="BC24" s="71"/>
      <c r="BD24" s="71"/>
      <c r="BE24" s="71"/>
      <c r="BF24" s="71"/>
      <c r="BG24" s="71"/>
      <c r="BH24" s="71"/>
      <c r="BN24" s="69" t="s">
        <v>347</v>
      </c>
      <c r="BO24" s="73" t="s">
        <v>348</v>
      </c>
      <c r="BU24" s="69" t="s">
        <v>349</v>
      </c>
      <c r="BW24" s="69" t="s">
        <v>350</v>
      </c>
      <c r="BY24" s="69" t="s">
        <v>99</v>
      </c>
      <c r="BZ24" s="73"/>
      <c r="CN24" s="69">
        <v>10052</v>
      </c>
      <c r="CQ24" s="69" t="s">
        <v>61</v>
      </c>
      <c r="CR24" s="79" t="s">
        <v>351</v>
      </c>
      <c r="CS24" s="77" t="s">
        <v>352</v>
      </c>
      <c r="CT24" s="93"/>
    </row>
    <row r="25" ht="20.1" customHeight="1" spans="4:98">
      <c r="D25" s="69" t="s">
        <v>133</v>
      </c>
      <c r="F25" s="69" t="s">
        <v>134</v>
      </c>
      <c r="G25" s="73" t="s">
        <v>353</v>
      </c>
      <c r="H25" s="73"/>
      <c r="N25" s="69" t="s">
        <v>354</v>
      </c>
      <c r="S25" s="69" t="s">
        <v>45</v>
      </c>
      <c r="AE25" s="69">
        <f>AF25-AF24</f>
        <v>0</v>
      </c>
      <c r="AF25" s="69">
        <v>2.5</v>
      </c>
      <c r="AG25" s="69">
        <v>300</v>
      </c>
      <c r="AI25" s="69">
        <v>2.5</v>
      </c>
      <c r="AJ25" s="69">
        <v>1500</v>
      </c>
      <c r="AK25" s="69">
        <v>3</v>
      </c>
      <c r="AL25" s="69">
        <v>2.5</v>
      </c>
      <c r="AM25" s="69">
        <v>300</v>
      </c>
      <c r="AN25" s="69">
        <f t="shared" ref="AN25:AN29" si="0">AL25*1500</f>
        <v>3750</v>
      </c>
      <c r="AO25" s="69">
        <f t="shared" ref="AO25:AO29" si="1">AM25</f>
        <v>300</v>
      </c>
      <c r="AP25" s="69">
        <f t="shared" ref="AP25:AP29" si="2">AO25+AN25</f>
        <v>4050</v>
      </c>
      <c r="BA25" s="69" t="s">
        <v>355</v>
      </c>
      <c r="BS25" s="69" t="s">
        <v>356</v>
      </c>
      <c r="BV25" s="69" t="s">
        <v>357</v>
      </c>
      <c r="BX25" s="69">
        <v>30</v>
      </c>
      <c r="BY25" s="69" t="s">
        <v>358</v>
      </c>
      <c r="BZ25" s="73" t="s">
        <v>359</v>
      </c>
      <c r="CG25" s="69" t="s">
        <v>360</v>
      </c>
      <c r="CN25" s="69">
        <v>10053</v>
      </c>
      <c r="CQ25" s="69" t="s">
        <v>81</v>
      </c>
      <c r="CR25" s="69" t="s">
        <v>300</v>
      </c>
      <c r="CS25" s="73" t="s">
        <v>361</v>
      </c>
      <c r="CT25" s="93"/>
    </row>
    <row r="26" ht="20.1" customHeight="1" spans="6:98">
      <c r="F26" s="69" t="s">
        <v>146</v>
      </c>
      <c r="G26" s="73" t="s">
        <v>362</v>
      </c>
      <c r="H26" s="73"/>
      <c r="R26" s="69" t="s">
        <v>363</v>
      </c>
      <c r="S26" s="69">
        <v>1</v>
      </c>
      <c r="T26" s="69" t="s">
        <v>364</v>
      </c>
      <c r="U26" s="73" t="s">
        <v>365</v>
      </c>
      <c r="AD26" s="69">
        <f>1000*AE26</f>
        <v>0</v>
      </c>
      <c r="AE26" s="69">
        <f t="shared" ref="AE26:AE29" si="3">AF26-AF25</f>
        <v>0</v>
      </c>
      <c r="AF26" s="69">
        <v>2.5</v>
      </c>
      <c r="AG26" s="69">
        <v>600</v>
      </c>
      <c r="AI26" s="69">
        <v>2.5</v>
      </c>
      <c r="AJ26" s="69">
        <v>2000</v>
      </c>
      <c r="AK26" s="69">
        <v>3</v>
      </c>
      <c r="AL26" s="69">
        <v>2.5</v>
      </c>
      <c r="AM26" s="69">
        <v>600</v>
      </c>
      <c r="AN26" s="69">
        <f t="shared" si="0"/>
        <v>3750</v>
      </c>
      <c r="AO26" s="69">
        <f t="shared" si="1"/>
        <v>600</v>
      </c>
      <c r="AP26" s="69">
        <f t="shared" si="2"/>
        <v>4350</v>
      </c>
      <c r="AZ26" s="69" t="s">
        <v>52</v>
      </c>
      <c r="BA26" s="73" t="s">
        <v>53</v>
      </c>
      <c r="BT26" s="69" t="s">
        <v>366</v>
      </c>
      <c r="BV26" s="69" t="s">
        <v>367</v>
      </c>
      <c r="BX26" s="69">
        <v>35</v>
      </c>
      <c r="BY26" s="69" t="s">
        <v>368</v>
      </c>
      <c r="BZ26" s="73" t="s">
        <v>369</v>
      </c>
      <c r="CG26" s="69" t="s">
        <v>370</v>
      </c>
      <c r="CN26" s="71">
        <v>10051</v>
      </c>
      <c r="CO26" s="71"/>
      <c r="CP26" s="71" t="s">
        <v>315</v>
      </c>
      <c r="CQ26" s="71" t="s">
        <v>51</v>
      </c>
      <c r="CR26" s="71" t="s">
        <v>371</v>
      </c>
      <c r="CS26" s="72" t="s">
        <v>372</v>
      </c>
      <c r="CT26" s="93"/>
    </row>
    <row r="27" ht="20.1" customHeight="1" spans="11:98">
      <c r="K27" s="77" t="s">
        <v>373</v>
      </c>
      <c r="L27" s="79"/>
      <c r="M27" s="79"/>
      <c r="N27" s="69" t="s">
        <v>374</v>
      </c>
      <c r="S27" s="69">
        <v>2</v>
      </c>
      <c r="T27" s="69" t="s">
        <v>375</v>
      </c>
      <c r="U27" s="73" t="s">
        <v>376</v>
      </c>
      <c r="AE27" s="69">
        <f t="shared" si="3"/>
        <v>0</v>
      </c>
      <c r="AF27" s="69">
        <v>2.5</v>
      </c>
      <c r="AG27" s="69">
        <v>1000</v>
      </c>
      <c r="AI27" s="69">
        <v>2.5</v>
      </c>
      <c r="AJ27" s="69">
        <v>2500</v>
      </c>
      <c r="AK27" s="69">
        <v>3</v>
      </c>
      <c r="AL27" s="69">
        <v>2.5</v>
      </c>
      <c r="AM27" s="69">
        <v>1000</v>
      </c>
      <c r="AN27" s="69">
        <f t="shared" si="0"/>
        <v>3750</v>
      </c>
      <c r="AO27" s="69">
        <f t="shared" si="1"/>
        <v>1000</v>
      </c>
      <c r="AP27" s="69">
        <f t="shared" si="2"/>
        <v>4750</v>
      </c>
      <c r="AR27" s="69" t="s">
        <v>377</v>
      </c>
      <c r="AS27" s="73" t="s">
        <v>378</v>
      </c>
      <c r="AZ27" s="69" t="s">
        <v>62</v>
      </c>
      <c r="BA27" s="73" t="s">
        <v>63</v>
      </c>
      <c r="BU27" s="69" t="s">
        <v>379</v>
      </c>
      <c r="BX27" s="69">
        <v>40</v>
      </c>
      <c r="BY27" s="69" t="s">
        <v>380</v>
      </c>
      <c r="BZ27" s="73" t="s">
        <v>381</v>
      </c>
      <c r="CG27" s="69" t="s">
        <v>382</v>
      </c>
      <c r="CJ27" s="69" t="s">
        <v>383</v>
      </c>
      <c r="CN27" s="71">
        <v>10052</v>
      </c>
      <c r="CO27" s="71"/>
      <c r="CP27" s="71"/>
      <c r="CQ27" s="71" t="s">
        <v>61</v>
      </c>
      <c r="CR27" s="91" t="s">
        <v>384</v>
      </c>
      <c r="CS27" s="95" t="s">
        <v>385</v>
      </c>
      <c r="CT27" s="93"/>
    </row>
    <row r="28" ht="20.1" customHeight="1" spans="2:98">
      <c r="B28" s="74" t="s">
        <v>386</v>
      </c>
      <c r="D28" s="69">
        <v>20</v>
      </c>
      <c r="F28" s="69" t="s">
        <v>387</v>
      </c>
      <c r="G28" s="73" t="s">
        <v>388</v>
      </c>
      <c r="H28" s="73"/>
      <c r="K28" s="77" t="s">
        <v>389</v>
      </c>
      <c r="L28" s="79"/>
      <c r="M28" s="79"/>
      <c r="N28" s="69" t="s">
        <v>390</v>
      </c>
      <c r="S28" s="69">
        <v>3</v>
      </c>
      <c r="AE28" s="69">
        <f t="shared" si="3"/>
        <v>0</v>
      </c>
      <c r="AF28" s="69">
        <v>2.5</v>
      </c>
      <c r="AG28" s="69">
        <v>1500</v>
      </c>
      <c r="AI28" s="69">
        <v>2.5</v>
      </c>
      <c r="AJ28" s="69">
        <v>3000</v>
      </c>
      <c r="AK28" s="69">
        <v>3</v>
      </c>
      <c r="AL28" s="69">
        <v>2.5</v>
      </c>
      <c r="AM28" s="69">
        <v>1500</v>
      </c>
      <c r="AN28" s="69">
        <f t="shared" si="0"/>
        <v>3750</v>
      </c>
      <c r="AO28" s="69">
        <f t="shared" si="1"/>
        <v>1500</v>
      </c>
      <c r="AP28" s="69">
        <f t="shared" si="2"/>
        <v>5250</v>
      </c>
      <c r="AS28" s="73"/>
      <c r="AZ28" s="69" t="s">
        <v>82</v>
      </c>
      <c r="BA28" s="73" t="s">
        <v>83</v>
      </c>
      <c r="BS28" s="69" t="s">
        <v>391</v>
      </c>
      <c r="BV28" s="69" t="s">
        <v>392</v>
      </c>
      <c r="BX28" s="69">
        <v>50</v>
      </c>
      <c r="BY28" s="69" t="s">
        <v>393</v>
      </c>
      <c r="BZ28" s="73" t="s">
        <v>394</v>
      </c>
      <c r="CG28" s="69" t="s">
        <v>395</v>
      </c>
      <c r="CN28" s="71">
        <v>10053</v>
      </c>
      <c r="CO28" s="71"/>
      <c r="CP28" s="71"/>
      <c r="CQ28" s="71" t="s">
        <v>81</v>
      </c>
      <c r="CR28" s="92" t="s">
        <v>396</v>
      </c>
      <c r="CS28" s="96" t="s">
        <v>397</v>
      </c>
      <c r="CT28" s="93"/>
    </row>
    <row r="29" ht="20.1" customHeight="1" spans="4:78">
      <c r="D29" s="69">
        <v>25</v>
      </c>
      <c r="F29" s="69" t="s">
        <v>398</v>
      </c>
      <c r="G29" s="73" t="s">
        <v>399</v>
      </c>
      <c r="H29" s="73"/>
      <c r="K29" s="73"/>
      <c r="N29" s="69" t="s">
        <v>400</v>
      </c>
      <c r="S29" s="69">
        <v>4</v>
      </c>
      <c r="AE29" s="69">
        <f t="shared" si="3"/>
        <v>0</v>
      </c>
      <c r="AF29" s="69">
        <v>2.5</v>
      </c>
      <c r="AG29" s="69">
        <v>2000</v>
      </c>
      <c r="AI29" s="69">
        <v>2.5</v>
      </c>
      <c r="AJ29" s="69">
        <v>3500</v>
      </c>
      <c r="AK29" s="69">
        <v>3</v>
      </c>
      <c r="AL29" s="69">
        <v>2.5</v>
      </c>
      <c r="AM29" s="69">
        <v>2000</v>
      </c>
      <c r="AN29" s="69">
        <f t="shared" si="0"/>
        <v>3750</v>
      </c>
      <c r="AO29" s="69">
        <f t="shared" si="1"/>
        <v>2000</v>
      </c>
      <c r="AP29" s="69">
        <f t="shared" si="2"/>
        <v>5750</v>
      </c>
      <c r="AR29" s="79"/>
      <c r="AS29" s="77"/>
      <c r="AZ29" s="69" t="s">
        <v>102</v>
      </c>
      <c r="BA29" s="73" t="s">
        <v>103</v>
      </c>
      <c r="BN29" s="69" t="s">
        <v>401</v>
      </c>
      <c r="BO29" s="73" t="s">
        <v>402</v>
      </c>
      <c r="BZ29" s="73"/>
    </row>
    <row r="30" ht="20.1" customHeight="1" spans="4:85">
      <c r="D30" s="69">
        <v>30</v>
      </c>
      <c r="F30" s="69" t="s">
        <v>403</v>
      </c>
      <c r="G30" s="73" t="s">
        <v>404</v>
      </c>
      <c r="H30" s="73"/>
      <c r="N30" s="69" t="s">
        <v>405</v>
      </c>
      <c r="S30" s="69">
        <v>5</v>
      </c>
      <c r="AS30" s="73"/>
      <c r="AZ30" s="69" t="s">
        <v>113</v>
      </c>
      <c r="BA30" s="73" t="s">
        <v>114</v>
      </c>
      <c r="BN30" s="69" t="s">
        <v>406</v>
      </c>
      <c r="BV30" s="69" t="s">
        <v>407</v>
      </c>
      <c r="BW30" s="69" t="s">
        <v>269</v>
      </c>
      <c r="BZ30" s="73" t="s">
        <v>408</v>
      </c>
      <c r="CG30" s="69" t="s">
        <v>409</v>
      </c>
    </row>
    <row r="31" ht="20.1" customHeight="1" spans="4:88">
      <c r="D31" s="69">
        <v>35</v>
      </c>
      <c r="F31" s="69" t="s">
        <v>410</v>
      </c>
      <c r="G31" s="73" t="s">
        <v>411</v>
      </c>
      <c r="H31" s="73"/>
      <c r="J31" s="69" t="s">
        <v>412</v>
      </c>
      <c r="K31" s="69" t="s">
        <v>225</v>
      </c>
      <c r="L31" s="69" t="s">
        <v>413</v>
      </c>
      <c r="N31" s="69" t="s">
        <v>414</v>
      </c>
      <c r="S31" s="69">
        <v>6</v>
      </c>
      <c r="AF31" s="69" t="s">
        <v>415</v>
      </c>
      <c r="AI31" s="69" t="s">
        <v>415</v>
      </c>
      <c r="AS31" s="73"/>
      <c r="AZ31" s="69" t="s">
        <v>128</v>
      </c>
      <c r="BA31" s="73" t="s">
        <v>129</v>
      </c>
      <c r="CI31" s="89"/>
      <c r="CJ31" s="89"/>
    </row>
    <row r="32" ht="20.1" customHeight="1" spans="4:88">
      <c r="D32" s="69" t="s">
        <v>133</v>
      </c>
      <c r="F32" s="69" t="s">
        <v>134</v>
      </c>
      <c r="G32" s="73" t="s">
        <v>416</v>
      </c>
      <c r="H32" s="73"/>
      <c r="I32" s="69">
        <f>K32/5*2</f>
        <v>60</v>
      </c>
      <c r="J32" s="69">
        <v>1</v>
      </c>
      <c r="K32" s="69">
        <v>150</v>
      </c>
      <c r="L32" s="69">
        <v>200</v>
      </c>
      <c r="N32" s="80"/>
      <c r="S32" s="69">
        <v>7</v>
      </c>
      <c r="AF32" s="69">
        <v>2</v>
      </c>
      <c r="AG32" s="69">
        <v>210</v>
      </c>
      <c r="AI32" s="69">
        <v>2</v>
      </c>
      <c r="AJ32" s="69">
        <v>1050</v>
      </c>
      <c r="AL32" s="69">
        <v>2</v>
      </c>
      <c r="AM32" s="69">
        <f>AM24*0.7</f>
        <v>210</v>
      </c>
      <c r="AO32" s="69">
        <v>2136</v>
      </c>
      <c r="AP32" s="69">
        <v>836</v>
      </c>
      <c r="AQ32" s="69">
        <f>AO32-AP32</f>
        <v>1300</v>
      </c>
      <c r="AS32" s="73"/>
      <c r="AZ32" s="69" t="s">
        <v>143</v>
      </c>
      <c r="BA32" s="73" t="s">
        <v>144</v>
      </c>
      <c r="BN32" s="69" t="s">
        <v>417</v>
      </c>
      <c r="BW32" s="69" t="s">
        <v>133</v>
      </c>
      <c r="CI32" s="89"/>
      <c r="CJ32" s="89"/>
    </row>
    <row r="33" ht="20.1" customHeight="1" spans="6:88">
      <c r="F33" s="69" t="s">
        <v>146</v>
      </c>
      <c r="G33" s="73" t="s">
        <v>418</v>
      </c>
      <c r="H33" s="73"/>
      <c r="I33" s="69">
        <f t="shared" ref="I33:I36" si="4">K33/5*2</f>
        <v>70</v>
      </c>
      <c r="J33" s="69">
        <v>2</v>
      </c>
      <c r="K33" s="69">
        <v>175</v>
      </c>
      <c r="L33" s="69">
        <v>280</v>
      </c>
      <c r="N33" s="69" t="s">
        <v>419</v>
      </c>
      <c r="Q33" s="69" t="s">
        <v>420</v>
      </c>
      <c r="S33" s="69">
        <v>8</v>
      </c>
      <c r="AE33" s="69">
        <f t="shared" ref="AE33:AE37" si="5">AF33-AF32</f>
        <v>0</v>
      </c>
      <c r="AF33" s="69">
        <v>2</v>
      </c>
      <c r="AG33" s="69">
        <v>210</v>
      </c>
      <c r="AI33" s="69">
        <v>2</v>
      </c>
      <c r="AJ33" s="69">
        <v>1050</v>
      </c>
      <c r="AL33" s="69">
        <v>2</v>
      </c>
      <c r="AM33" s="69">
        <f t="shared" ref="AM33:AM37" si="6">AM25*0.7</f>
        <v>210</v>
      </c>
      <c r="AQ33" s="69">
        <f>AQ32*2.25</f>
        <v>2925</v>
      </c>
      <c r="AR33" s="69">
        <f>AQ33*0.3</f>
        <v>877.5</v>
      </c>
      <c r="AZ33" s="69" t="s">
        <v>156</v>
      </c>
      <c r="BA33" s="73" t="s">
        <v>157</v>
      </c>
      <c r="BN33" s="69" t="s">
        <v>421</v>
      </c>
      <c r="BO33" s="73" t="s">
        <v>422</v>
      </c>
      <c r="BY33" s="69" t="s">
        <v>146</v>
      </c>
      <c r="BZ33" s="73" t="s">
        <v>423</v>
      </c>
      <c r="CG33" s="69" t="s">
        <v>424</v>
      </c>
      <c r="CI33" s="89"/>
      <c r="CJ33" s="89"/>
    </row>
    <row r="34" ht="20.1" customHeight="1" spans="9:88">
      <c r="I34" s="69">
        <f t="shared" si="4"/>
        <v>80</v>
      </c>
      <c r="J34" s="69">
        <v>3</v>
      </c>
      <c r="K34" s="69">
        <v>200</v>
      </c>
      <c r="L34" s="69">
        <v>360</v>
      </c>
      <c r="S34" s="69">
        <v>9</v>
      </c>
      <c r="AE34" s="69">
        <f t="shared" si="5"/>
        <v>0</v>
      </c>
      <c r="AF34" s="69">
        <v>2</v>
      </c>
      <c r="AG34" s="69">
        <v>420</v>
      </c>
      <c r="AI34" s="69">
        <v>2</v>
      </c>
      <c r="AJ34" s="69">
        <v>1400</v>
      </c>
      <c r="AK34" s="69">
        <f t="shared" ref="AK34:AK37" si="7">AJ34-AJ33</f>
        <v>350</v>
      </c>
      <c r="AL34" s="69">
        <v>2</v>
      </c>
      <c r="AM34" s="69">
        <f t="shared" si="6"/>
        <v>420</v>
      </c>
      <c r="AS34" s="73"/>
      <c r="AZ34" s="69" t="s">
        <v>168</v>
      </c>
      <c r="BA34" s="73" t="s">
        <v>169</v>
      </c>
      <c r="BZ34" s="73" t="s">
        <v>425</v>
      </c>
      <c r="CI34" s="89"/>
      <c r="CJ34" s="89"/>
    </row>
    <row r="35" ht="20.1" customHeight="1" spans="9:88">
      <c r="I35" s="69">
        <f t="shared" si="4"/>
        <v>90</v>
      </c>
      <c r="J35" s="69">
        <v>4</v>
      </c>
      <c r="K35" s="69">
        <v>225</v>
      </c>
      <c r="L35" s="69">
        <v>420</v>
      </c>
      <c r="S35" s="69">
        <v>10</v>
      </c>
      <c r="AE35" s="69">
        <f t="shared" si="5"/>
        <v>0</v>
      </c>
      <c r="AF35" s="69">
        <v>2</v>
      </c>
      <c r="AG35" s="69">
        <v>700</v>
      </c>
      <c r="AI35" s="69">
        <v>2</v>
      </c>
      <c r="AJ35" s="69">
        <v>1750</v>
      </c>
      <c r="AK35" s="69">
        <f t="shared" si="7"/>
        <v>350</v>
      </c>
      <c r="AL35" s="69">
        <v>2</v>
      </c>
      <c r="AM35" s="69">
        <f t="shared" si="6"/>
        <v>700</v>
      </c>
      <c r="AS35" s="73"/>
      <c r="AZ35" s="69" t="s">
        <v>187</v>
      </c>
      <c r="BA35" s="73" t="s">
        <v>188</v>
      </c>
      <c r="CI35" s="89"/>
      <c r="CJ35" s="89"/>
    </row>
    <row r="36" ht="20.1" customHeight="1" spans="9:88">
      <c r="I36" s="69">
        <f t="shared" si="4"/>
        <v>100</v>
      </c>
      <c r="J36" s="69">
        <v>5</v>
      </c>
      <c r="K36" s="69">
        <v>250</v>
      </c>
      <c r="L36" s="69">
        <v>500</v>
      </c>
      <c r="AE36" s="69">
        <f t="shared" si="5"/>
        <v>0</v>
      </c>
      <c r="AF36" s="69">
        <v>2</v>
      </c>
      <c r="AG36" s="69">
        <v>1050</v>
      </c>
      <c r="AI36" s="69">
        <v>2</v>
      </c>
      <c r="AJ36" s="69">
        <v>2100</v>
      </c>
      <c r="AK36" s="69">
        <f t="shared" si="7"/>
        <v>350</v>
      </c>
      <c r="AL36" s="69">
        <v>2</v>
      </c>
      <c r="AM36" s="69">
        <f t="shared" si="6"/>
        <v>1050</v>
      </c>
      <c r="AS36" s="73"/>
      <c r="AZ36" s="69" t="s">
        <v>205</v>
      </c>
      <c r="BA36" s="73" t="s">
        <v>206</v>
      </c>
      <c r="BO36" s="73"/>
      <c r="CI36" s="89"/>
      <c r="CJ36" s="89"/>
    </row>
    <row r="37" ht="20.1" customHeight="1" spans="6:95">
      <c r="F37" s="69" t="s">
        <v>426</v>
      </c>
      <c r="AE37" s="69">
        <f t="shared" si="5"/>
        <v>0</v>
      </c>
      <c r="AF37" s="69">
        <v>2</v>
      </c>
      <c r="AG37" s="69">
        <v>1400</v>
      </c>
      <c r="AI37" s="69">
        <v>2</v>
      </c>
      <c r="AJ37" s="69">
        <v>2450</v>
      </c>
      <c r="AK37" s="69">
        <f t="shared" si="7"/>
        <v>350</v>
      </c>
      <c r="AL37" s="69">
        <v>2</v>
      </c>
      <c r="AM37" s="69">
        <f t="shared" si="6"/>
        <v>1400</v>
      </c>
      <c r="AS37" s="73"/>
      <c r="AZ37" s="69" t="s">
        <v>223</v>
      </c>
      <c r="BA37" s="73" t="s">
        <v>224</v>
      </c>
      <c r="BO37" s="73"/>
      <c r="BW37" s="69" t="s">
        <v>427</v>
      </c>
      <c r="BY37" s="69" t="s">
        <v>100</v>
      </c>
      <c r="BZ37" s="73"/>
      <c r="CO37" s="69" t="s">
        <v>428</v>
      </c>
      <c r="CP37" s="69">
        <v>1</v>
      </c>
      <c r="CQ37" s="69" t="s">
        <v>429</v>
      </c>
    </row>
    <row r="38" ht="20.1" customHeight="1" spans="4:99">
      <c r="D38" s="69">
        <v>14080001</v>
      </c>
      <c r="E38" s="69" t="s">
        <v>430</v>
      </c>
      <c r="F38" s="69" t="s">
        <v>431</v>
      </c>
      <c r="G38" s="73" t="s">
        <v>432</v>
      </c>
      <c r="J38" s="69" t="s">
        <v>433</v>
      </c>
      <c r="AS38" s="73"/>
      <c r="AZ38" s="69" t="s">
        <v>242</v>
      </c>
      <c r="BA38" s="73" t="s">
        <v>243</v>
      </c>
      <c r="BV38" s="20" t="s">
        <v>434</v>
      </c>
      <c r="BX38" s="69">
        <v>30</v>
      </c>
      <c r="BY38" s="69" t="s">
        <v>435</v>
      </c>
      <c r="BZ38" s="73" t="s">
        <v>436</v>
      </c>
      <c r="CG38" s="69" t="s">
        <v>437</v>
      </c>
      <c r="CP38" s="69">
        <v>2</v>
      </c>
      <c r="CQ38" s="69" t="s">
        <v>429</v>
      </c>
      <c r="CR38" s="73" t="s">
        <v>438</v>
      </c>
      <c r="CS38" s="73"/>
      <c r="CT38" s="73"/>
      <c r="CU38" s="73"/>
    </row>
    <row r="39" ht="20.1" customHeight="1" spans="4:99">
      <c r="D39" s="69">
        <v>14080002</v>
      </c>
      <c r="E39" s="69" t="s">
        <v>439</v>
      </c>
      <c r="G39" s="73" t="s">
        <v>440</v>
      </c>
      <c r="J39" s="69">
        <v>1</v>
      </c>
      <c r="K39" s="69">
        <v>120</v>
      </c>
      <c r="L39" s="69">
        <v>100</v>
      </c>
      <c r="AS39" s="73"/>
      <c r="AZ39" s="69" t="s">
        <v>255</v>
      </c>
      <c r="BA39" s="73" t="s">
        <v>256</v>
      </c>
      <c r="BS39" s="69" t="s">
        <v>441</v>
      </c>
      <c r="BU39" s="69" t="s">
        <v>442</v>
      </c>
      <c r="BX39" s="69">
        <v>35</v>
      </c>
      <c r="BY39" s="69" t="s">
        <v>443</v>
      </c>
      <c r="BZ39" s="73" t="s">
        <v>444</v>
      </c>
      <c r="CG39" s="69" t="s">
        <v>445</v>
      </c>
      <c r="CI39" s="69" t="s">
        <v>446</v>
      </c>
      <c r="CP39" s="69">
        <v>3</v>
      </c>
      <c r="CQ39" s="69" t="s">
        <v>429</v>
      </c>
      <c r="CR39" s="73"/>
      <c r="CS39" s="73" t="s">
        <v>447</v>
      </c>
      <c r="CT39" s="73"/>
      <c r="CU39" s="73"/>
    </row>
    <row r="40" ht="20.1" customHeight="1" spans="4:99">
      <c r="D40" s="69">
        <v>14080003</v>
      </c>
      <c r="E40" s="69" t="s">
        <v>448</v>
      </c>
      <c r="G40" s="73" t="s">
        <v>449</v>
      </c>
      <c r="J40" s="69">
        <v>2</v>
      </c>
      <c r="K40" s="69">
        <v>140</v>
      </c>
      <c r="L40" s="69">
        <v>150</v>
      </c>
      <c r="T40"/>
      <c r="AZ40" s="69" t="s">
        <v>156</v>
      </c>
      <c r="BA40" s="73" t="s">
        <v>265</v>
      </c>
      <c r="BN40" s="73" t="s">
        <v>450</v>
      </c>
      <c r="BX40" s="69">
        <v>40</v>
      </c>
      <c r="BY40" s="69" t="s">
        <v>451</v>
      </c>
      <c r="BZ40" s="73" t="s">
        <v>452</v>
      </c>
      <c r="CG40" s="69" t="s">
        <v>453</v>
      </c>
      <c r="CI40" s="69" t="s">
        <v>454</v>
      </c>
      <c r="CP40" s="69">
        <v>4</v>
      </c>
      <c r="CQ40" s="69" t="s">
        <v>429</v>
      </c>
      <c r="CR40" s="73"/>
      <c r="CS40" s="73"/>
      <c r="CT40" s="73" t="s">
        <v>455</v>
      </c>
      <c r="CU40" s="73"/>
    </row>
    <row r="41" ht="20.1" customHeight="1" spans="4:99">
      <c r="D41" s="69">
        <v>15208001</v>
      </c>
      <c r="E41" s="69" t="s">
        <v>456</v>
      </c>
      <c r="G41" s="73" t="s">
        <v>457</v>
      </c>
      <c r="J41" s="69">
        <v>3</v>
      </c>
      <c r="K41" s="69">
        <v>160</v>
      </c>
      <c r="L41" s="69">
        <v>200</v>
      </c>
      <c r="T41" s="81"/>
      <c r="AS41" s="73"/>
      <c r="AZ41" s="69" t="s">
        <v>276</v>
      </c>
      <c r="BA41" s="73" t="s">
        <v>277</v>
      </c>
      <c r="BN41" s="73" t="s">
        <v>458</v>
      </c>
      <c r="BX41" s="69">
        <v>50</v>
      </c>
      <c r="BY41" s="69" t="s">
        <v>459</v>
      </c>
      <c r="BZ41" s="73" t="s">
        <v>460</v>
      </c>
      <c r="CP41" s="69">
        <v>5</v>
      </c>
      <c r="CQ41" s="69" t="s">
        <v>429</v>
      </c>
      <c r="CR41" s="73"/>
      <c r="CS41" s="73"/>
      <c r="CT41" s="73"/>
      <c r="CU41" s="73" t="s">
        <v>461</v>
      </c>
    </row>
    <row r="42" ht="20.1" customHeight="1" spans="4:86">
      <c r="D42" s="69">
        <v>15208002</v>
      </c>
      <c r="E42" s="69" t="s">
        <v>462</v>
      </c>
      <c r="F42" s="69" t="s">
        <v>463</v>
      </c>
      <c r="G42" s="73" t="s">
        <v>464</v>
      </c>
      <c r="J42" s="69">
        <v>4</v>
      </c>
      <c r="K42" s="69">
        <v>180</v>
      </c>
      <c r="L42" s="69">
        <v>250</v>
      </c>
      <c r="T42" s="82"/>
      <c r="AS42" s="73"/>
      <c r="AZ42" s="69" t="s">
        <v>288</v>
      </c>
      <c r="BA42" s="73" t="s">
        <v>289</v>
      </c>
      <c r="BO42" s="69" t="s">
        <v>465</v>
      </c>
      <c r="BZ42" s="73"/>
      <c r="CH42" s="69" t="s">
        <v>466</v>
      </c>
    </row>
    <row r="43" ht="20.1" customHeight="1" spans="4:78">
      <c r="D43" s="69">
        <v>15308001</v>
      </c>
      <c r="E43" s="69" t="s">
        <v>467</v>
      </c>
      <c r="G43" s="73" t="s">
        <v>468</v>
      </c>
      <c r="J43" s="69">
        <v>5</v>
      </c>
      <c r="K43" s="69">
        <v>200</v>
      </c>
      <c r="L43" s="69">
        <v>300</v>
      </c>
      <c r="T43" s="83"/>
      <c r="AS43" s="73"/>
      <c r="AZ43" s="69" t="s">
        <v>300</v>
      </c>
      <c r="BA43" s="73" t="s">
        <v>469</v>
      </c>
      <c r="BN43" s="73" t="s">
        <v>470</v>
      </c>
      <c r="BW43" s="69" t="s">
        <v>269</v>
      </c>
      <c r="BX43" s="69" t="s">
        <v>471</v>
      </c>
      <c r="BY43" s="69" t="s">
        <v>472</v>
      </c>
      <c r="BZ43" s="73" t="s">
        <v>473</v>
      </c>
    </row>
    <row r="44" ht="20.1" customHeight="1" spans="4:45">
      <c r="D44" s="69">
        <v>15308002</v>
      </c>
      <c r="E44" s="69" t="s">
        <v>474</v>
      </c>
      <c r="G44" s="73" t="s">
        <v>475</v>
      </c>
      <c r="T44" s="84"/>
      <c r="AS44" s="73"/>
    </row>
    <row r="45" ht="20.1" customHeight="1" spans="4:95">
      <c r="D45" s="69">
        <v>15408001</v>
      </c>
      <c r="E45" s="69" t="s">
        <v>476</v>
      </c>
      <c r="G45" s="73" t="s">
        <v>477</v>
      </c>
      <c r="T45" s="85"/>
      <c r="AS45" s="73"/>
      <c r="BW45" s="69" t="s">
        <v>133</v>
      </c>
      <c r="CO45" s="69" t="s">
        <v>478</v>
      </c>
      <c r="CP45" s="69">
        <v>1</v>
      </c>
      <c r="CQ45" s="69" t="s">
        <v>479</v>
      </c>
    </row>
    <row r="46" ht="20.1" customHeight="1" spans="4:99">
      <c r="D46" s="69">
        <v>15408002</v>
      </c>
      <c r="E46" s="69" t="s">
        <v>480</v>
      </c>
      <c r="G46" s="73" t="s">
        <v>481</v>
      </c>
      <c r="T46" s="81"/>
      <c r="AS46" s="73"/>
      <c r="BY46" s="69" t="s">
        <v>459</v>
      </c>
      <c r="BZ46" s="73" t="s">
        <v>482</v>
      </c>
      <c r="CP46" s="69">
        <v>2</v>
      </c>
      <c r="CQ46" s="69" t="s">
        <v>479</v>
      </c>
      <c r="CR46" s="69" t="s">
        <v>483</v>
      </c>
      <c r="CS46" s="73"/>
      <c r="CT46" s="73"/>
      <c r="CU46" s="73"/>
    </row>
    <row r="47" ht="20.1" customHeight="1" spans="4:99">
      <c r="D47" s="69">
        <v>15508001</v>
      </c>
      <c r="E47" s="69" t="s">
        <v>484</v>
      </c>
      <c r="F47" s="69" t="s">
        <v>431</v>
      </c>
      <c r="G47" s="73" t="s">
        <v>485</v>
      </c>
      <c r="T47" s="82"/>
      <c r="BY47" s="69" t="s">
        <v>146</v>
      </c>
      <c r="BZ47" s="73" t="s">
        <v>486</v>
      </c>
      <c r="CP47" s="69">
        <v>3</v>
      </c>
      <c r="CQ47" s="69" t="s">
        <v>479</v>
      </c>
      <c r="CR47" s="73"/>
      <c r="CS47" s="69" t="s">
        <v>487</v>
      </c>
      <c r="CT47" s="73"/>
      <c r="CU47" s="73"/>
    </row>
    <row r="48" ht="20.1" customHeight="1" spans="4:99">
      <c r="D48" s="69">
        <v>15508002</v>
      </c>
      <c r="E48" s="69" t="s">
        <v>488</v>
      </c>
      <c r="G48" s="73" t="s">
        <v>489</v>
      </c>
      <c r="BN48" s="69" t="s">
        <v>110</v>
      </c>
      <c r="BO48" s="73" t="s">
        <v>490</v>
      </c>
      <c r="CP48" s="69">
        <v>4</v>
      </c>
      <c r="CQ48" s="69" t="s">
        <v>479</v>
      </c>
      <c r="CR48" s="73"/>
      <c r="CS48" s="73"/>
      <c r="CT48" s="73" t="s">
        <v>491</v>
      </c>
      <c r="CU48" s="73"/>
    </row>
    <row r="49" ht="20.1" customHeight="1" spans="94:99">
      <c r="CP49" s="69">
        <v>5</v>
      </c>
      <c r="CQ49" s="69" t="s">
        <v>479</v>
      </c>
      <c r="CR49" s="73"/>
      <c r="CS49" s="73"/>
      <c r="CT49" s="73"/>
      <c r="CU49" s="73" t="s">
        <v>492</v>
      </c>
    </row>
    <row r="50" ht="20.1" customHeight="1" spans="66:77">
      <c r="BN50" s="69" t="s">
        <v>493</v>
      </c>
      <c r="BY50" s="79" t="s">
        <v>494</v>
      </c>
    </row>
    <row r="51" ht="20.1" customHeight="1" spans="2:77">
      <c r="B51" s="69" t="s">
        <v>495</v>
      </c>
      <c r="C51" s="69" t="s">
        <v>496</v>
      </c>
      <c r="D51" s="73" t="s">
        <v>497</v>
      </c>
      <c r="G51" s="69" t="s">
        <v>498</v>
      </c>
      <c r="BN51" s="69" t="s">
        <v>499</v>
      </c>
      <c r="BO51" s="73" t="s">
        <v>500</v>
      </c>
      <c r="BY51" s="79"/>
    </row>
    <row r="52" ht="20.1" customHeight="1" spans="2:77">
      <c r="B52" s="69" t="s">
        <v>292</v>
      </c>
      <c r="C52" s="69" t="s">
        <v>501</v>
      </c>
      <c r="D52" s="73" t="s">
        <v>502</v>
      </c>
      <c r="BN52" s="69" t="s">
        <v>310</v>
      </c>
      <c r="BO52" s="73" t="s">
        <v>503</v>
      </c>
      <c r="BY52" s="77" t="s">
        <v>504</v>
      </c>
    </row>
    <row r="53" ht="20.1" customHeight="1" spans="2:77">
      <c r="B53" s="69" t="s">
        <v>505</v>
      </c>
      <c r="C53" s="69" t="s">
        <v>506</v>
      </c>
      <c r="D53" s="73" t="s">
        <v>507</v>
      </c>
      <c r="BN53" s="69" t="s">
        <v>508</v>
      </c>
      <c r="BO53" s="69" t="s">
        <v>509</v>
      </c>
      <c r="BY53" s="77" t="s">
        <v>510</v>
      </c>
    </row>
    <row r="54" ht="20.1" customHeight="1" spans="2:77">
      <c r="B54" s="69" t="s">
        <v>511</v>
      </c>
      <c r="C54" s="69" t="s">
        <v>512</v>
      </c>
      <c r="D54" s="73" t="s">
        <v>513</v>
      </c>
      <c r="F54" s="69" t="s">
        <v>514</v>
      </c>
      <c r="BY54" s="77" t="s">
        <v>515</v>
      </c>
    </row>
    <row r="55" ht="20.1" customHeight="1" spans="2:77">
      <c r="B55" s="69" t="s">
        <v>516</v>
      </c>
      <c r="C55" s="69" t="s">
        <v>517</v>
      </c>
      <c r="D55" s="73" t="s">
        <v>518</v>
      </c>
      <c r="BO55" s="69" t="s">
        <v>519</v>
      </c>
      <c r="BY55" s="77" t="s">
        <v>520</v>
      </c>
    </row>
    <row r="56" ht="20.1" customHeight="1" spans="4:77">
      <c r="D56" s="73" t="s">
        <v>521</v>
      </c>
      <c r="BN56" s="69" t="s">
        <v>522</v>
      </c>
      <c r="BY56" s="77" t="s">
        <v>523</v>
      </c>
    </row>
    <row r="57" ht="20.1" customHeight="1" spans="2:77">
      <c r="B57" s="69" t="s">
        <v>524</v>
      </c>
      <c r="C57" s="69" t="s">
        <v>525</v>
      </c>
      <c r="D57" s="73" t="s">
        <v>526</v>
      </c>
      <c r="E57" s="69" t="s">
        <v>527</v>
      </c>
      <c r="BN57" s="69" t="s">
        <v>528</v>
      </c>
      <c r="BY57" s="77" t="s">
        <v>529</v>
      </c>
    </row>
    <row r="58" ht="20.1" customHeight="1" spans="4:94">
      <c r="D58" s="73"/>
      <c r="BN58" s="69" t="s">
        <v>530</v>
      </c>
      <c r="BY58" s="77"/>
      <c r="CP58" s="69">
        <v>210</v>
      </c>
    </row>
    <row r="59" ht="20.1" customHeight="1" spans="2:95">
      <c r="B59" s="69" t="s">
        <v>531</v>
      </c>
      <c r="C59" s="69" t="s">
        <v>532</v>
      </c>
      <c r="D59" s="73" t="s">
        <v>533</v>
      </c>
      <c r="BM59" s="69" t="s">
        <v>534</v>
      </c>
      <c r="BN59" s="87" t="s">
        <v>535</v>
      </c>
      <c r="BY59" s="77" t="s">
        <v>536</v>
      </c>
      <c r="CP59" s="69">
        <v>420</v>
      </c>
      <c r="CQ59" s="69">
        <f>CP59-CP58</f>
        <v>210</v>
      </c>
    </row>
    <row r="60" ht="20.1" customHeight="1" spans="77:95">
      <c r="BY60" s="77"/>
      <c r="CP60" s="69">
        <v>700</v>
      </c>
      <c r="CQ60" s="69">
        <f t="shared" ref="CQ60:CQ62" si="8">CP60-CP59</f>
        <v>280</v>
      </c>
    </row>
    <row r="61" ht="20.1" customHeight="1" spans="4:95">
      <c r="D61" s="73" t="s">
        <v>537</v>
      </c>
      <c r="CP61" s="69">
        <v>1050</v>
      </c>
      <c r="CQ61" s="69">
        <f t="shared" si="8"/>
        <v>350</v>
      </c>
    </row>
    <row r="62" ht="20.1" customHeight="1" spans="1:95">
      <c r="A62" s="69" t="s">
        <v>538</v>
      </c>
      <c r="B62" s="69" t="s">
        <v>539</v>
      </c>
      <c r="D62" s="69" t="s">
        <v>540</v>
      </c>
      <c r="E62" s="78" t="s">
        <v>531</v>
      </c>
      <c r="CP62" s="69">
        <v>1400</v>
      </c>
      <c r="CQ62" s="69">
        <f t="shared" si="8"/>
        <v>350</v>
      </c>
    </row>
    <row r="63" ht="20.1" customHeight="1" spans="4:79">
      <c r="D63" s="69" t="s">
        <v>541</v>
      </c>
      <c r="E63" s="78" t="s">
        <v>542</v>
      </c>
      <c r="CA63" s="88" t="s">
        <v>543</v>
      </c>
    </row>
    <row r="64" ht="20.1" customHeight="1" spans="1:104">
      <c r="A64" s="69" t="s">
        <v>544</v>
      </c>
      <c r="B64" s="69" t="s">
        <v>545</v>
      </c>
      <c r="D64" s="69" t="s">
        <v>546</v>
      </c>
      <c r="E64" s="78" t="s">
        <v>547</v>
      </c>
      <c r="G64" s="69" t="s">
        <v>548</v>
      </c>
      <c r="BR64" s="69" t="s">
        <v>471</v>
      </c>
      <c r="BY64" s="69">
        <v>3</v>
      </c>
      <c r="CA64" s="88" t="s">
        <v>543</v>
      </c>
      <c r="CK64" s="69">
        <v>27506</v>
      </c>
      <c r="CP64" s="69">
        <v>750</v>
      </c>
      <c r="CR64" s="69">
        <f>CP64</f>
        <v>750</v>
      </c>
      <c r="CS64" s="69">
        <f>CR64/2</f>
        <v>375</v>
      </c>
      <c r="CT64" s="69">
        <v>1.75</v>
      </c>
      <c r="CV64" s="69">
        <f>CR64*1.2</f>
        <v>900</v>
      </c>
      <c r="CX64" s="69">
        <f>CV64*2</f>
        <v>1800</v>
      </c>
      <c r="CY64" s="69">
        <v>500</v>
      </c>
      <c r="CZ64" s="69">
        <v>500</v>
      </c>
    </row>
    <row r="65" ht="20.1" customHeight="1" spans="4:104">
      <c r="D65" s="69" t="s">
        <v>549</v>
      </c>
      <c r="E65" s="78" t="s">
        <v>550</v>
      </c>
      <c r="BN65" s="69" t="s">
        <v>551</v>
      </c>
      <c r="CA65" s="88" t="s">
        <v>552</v>
      </c>
      <c r="CK65" s="69">
        <v>3500</v>
      </c>
      <c r="CL65" s="69">
        <f>CK65*2.5</f>
        <v>8750</v>
      </c>
      <c r="CM65" s="69">
        <v>500</v>
      </c>
      <c r="CN65" s="69">
        <f>CM65+CL65</f>
        <v>9250</v>
      </c>
      <c r="CP65" s="69">
        <v>1250</v>
      </c>
      <c r="CQ65" s="69">
        <v>750</v>
      </c>
      <c r="CR65" s="69">
        <f>CQ65+CP64</f>
        <v>1500</v>
      </c>
      <c r="CS65" s="69">
        <f t="shared" ref="CS65:CS68" si="9">CR65/2</f>
        <v>750</v>
      </c>
      <c r="CT65" s="69">
        <v>2</v>
      </c>
      <c r="CV65" s="69">
        <f t="shared" ref="CV65" si="10">CR65*1.2</f>
        <v>1800</v>
      </c>
      <c r="CW65" s="69">
        <f>CV65-CV64</f>
        <v>900</v>
      </c>
      <c r="CX65" s="69">
        <f t="shared" ref="CX65:CX68" si="11">CV65*2</f>
        <v>3600</v>
      </c>
      <c r="CY65" s="69">
        <v>300</v>
      </c>
      <c r="CZ65" s="69">
        <f>CZ64+CY65</f>
        <v>800</v>
      </c>
    </row>
    <row r="66" ht="20.1" customHeight="1" spans="4:104">
      <c r="D66" s="69" t="s">
        <v>553</v>
      </c>
      <c r="E66" s="78" t="s">
        <v>554</v>
      </c>
      <c r="G66" s="69" t="s">
        <v>555</v>
      </c>
      <c r="CA66" s="88" t="s">
        <v>556</v>
      </c>
      <c r="CK66" s="69">
        <v>3500</v>
      </c>
      <c r="CL66" s="69">
        <f>CK66*2</f>
        <v>7000</v>
      </c>
      <c r="CM66" s="69">
        <v>2000</v>
      </c>
      <c r="CN66" s="69">
        <f>CM66+CL66</f>
        <v>9000</v>
      </c>
      <c r="CP66" s="69">
        <v>1750</v>
      </c>
      <c r="CQ66" s="69">
        <v>750</v>
      </c>
      <c r="CR66" s="69">
        <f t="shared" ref="CR66:CR68" si="12">CQ66+CR65</f>
        <v>2250</v>
      </c>
      <c r="CS66" s="69">
        <f t="shared" si="9"/>
        <v>1125</v>
      </c>
      <c r="CT66" s="69">
        <v>2.25</v>
      </c>
      <c r="CV66" s="69">
        <v>2800</v>
      </c>
      <c r="CW66" s="69">
        <f t="shared" ref="CW66:CW68" si="13">CV66-CV65</f>
        <v>1000</v>
      </c>
      <c r="CX66" s="69">
        <f t="shared" si="11"/>
        <v>5600</v>
      </c>
      <c r="CY66" s="69">
        <v>350</v>
      </c>
      <c r="CZ66" s="69">
        <f t="shared" ref="CZ66:CZ68" si="14">CZ65+CY66</f>
        <v>1150</v>
      </c>
    </row>
    <row r="67" ht="20.1" customHeight="1" spans="4:104">
      <c r="D67" s="69" t="s">
        <v>557</v>
      </c>
      <c r="E67" s="78" t="s">
        <v>558</v>
      </c>
      <c r="F67" s="69" t="s">
        <v>559</v>
      </c>
      <c r="G67" s="69" t="s">
        <v>560</v>
      </c>
      <c r="BN67" s="69" t="s">
        <v>561</v>
      </c>
      <c r="BQ67" s="69" t="s">
        <v>561</v>
      </c>
      <c r="BR67" s="69" t="s">
        <v>562</v>
      </c>
      <c r="BS67" s="69" t="s">
        <v>16</v>
      </c>
      <c r="CA67" s="88" t="s">
        <v>563</v>
      </c>
      <c r="CP67" s="69">
        <v>2250</v>
      </c>
      <c r="CQ67" s="69">
        <v>1000</v>
      </c>
      <c r="CR67" s="69">
        <f t="shared" si="12"/>
        <v>3250</v>
      </c>
      <c r="CS67" s="69">
        <f t="shared" si="9"/>
        <v>1625</v>
      </c>
      <c r="CT67" s="69">
        <v>2.5</v>
      </c>
      <c r="CV67" s="69">
        <v>4000</v>
      </c>
      <c r="CW67" s="69">
        <f t="shared" si="13"/>
        <v>1200</v>
      </c>
      <c r="CX67" s="69">
        <f t="shared" si="11"/>
        <v>8000</v>
      </c>
      <c r="CY67" s="69">
        <v>400</v>
      </c>
      <c r="CZ67" s="69">
        <f t="shared" si="14"/>
        <v>1550</v>
      </c>
    </row>
    <row r="68" ht="20.1" customHeight="1" spans="66:104">
      <c r="BN68" s="69">
        <v>1</v>
      </c>
      <c r="BO68" s="6" t="s">
        <v>564</v>
      </c>
      <c r="BQ68" s="69">
        <v>6</v>
      </c>
      <c r="BR68" s="69">
        <v>7</v>
      </c>
      <c r="BS68" s="69" t="s">
        <v>565</v>
      </c>
      <c r="BT68" s="73" t="s">
        <v>566</v>
      </c>
      <c r="CA68" s="88" t="s">
        <v>567</v>
      </c>
      <c r="CP68" s="69">
        <v>2750</v>
      </c>
      <c r="CQ68" s="69">
        <v>1000</v>
      </c>
      <c r="CR68" s="69">
        <f t="shared" si="12"/>
        <v>4250</v>
      </c>
      <c r="CS68" s="69">
        <f t="shared" si="9"/>
        <v>2125</v>
      </c>
      <c r="CT68" s="69">
        <v>2.75</v>
      </c>
      <c r="CV68" s="69">
        <v>5200</v>
      </c>
      <c r="CW68" s="69">
        <f t="shared" si="13"/>
        <v>1200</v>
      </c>
      <c r="CX68" s="69">
        <f t="shared" si="11"/>
        <v>10400</v>
      </c>
      <c r="CY68" s="69">
        <v>500</v>
      </c>
      <c r="CZ68" s="69">
        <f t="shared" si="14"/>
        <v>2050</v>
      </c>
    </row>
    <row r="69" ht="20.1" customHeight="1" spans="66:72">
      <c r="BN69" s="69">
        <v>2</v>
      </c>
      <c r="BO69" s="6" t="s">
        <v>568</v>
      </c>
      <c r="BQ69" s="69">
        <v>4</v>
      </c>
      <c r="BR69" s="69">
        <v>7</v>
      </c>
      <c r="BS69" s="69" t="s">
        <v>569</v>
      </c>
      <c r="BT69" s="73" t="s">
        <v>570</v>
      </c>
    </row>
    <row r="70" ht="20.1" customHeight="1" spans="2:72">
      <c r="B70" s="69" t="s">
        <v>571</v>
      </c>
      <c r="E70" s="69" t="s">
        <v>572</v>
      </c>
      <c r="BN70" s="69">
        <v>3</v>
      </c>
      <c r="BO70" s="6" t="s">
        <v>573</v>
      </c>
      <c r="BQ70" s="69">
        <v>3</v>
      </c>
      <c r="BR70" s="69">
        <v>7</v>
      </c>
      <c r="BS70" s="69" t="s">
        <v>574</v>
      </c>
      <c r="BT70" s="78" t="s">
        <v>575</v>
      </c>
    </row>
    <row r="71" ht="20.1" customHeight="1" spans="66:98">
      <c r="BN71" s="69">
        <v>4</v>
      </c>
      <c r="BO71" s="6" t="s">
        <v>576</v>
      </c>
      <c r="BQ71" s="69">
        <v>5</v>
      </c>
      <c r="BR71" s="69">
        <v>7</v>
      </c>
      <c r="BS71" s="69" t="s">
        <v>577</v>
      </c>
      <c r="BT71" s="78" t="s">
        <v>578</v>
      </c>
      <c r="CR71" s="69">
        <v>1000</v>
      </c>
      <c r="CT71" s="69">
        <v>1.75</v>
      </c>
    </row>
    <row r="72" ht="20.1" customHeight="1" spans="66:98">
      <c r="BN72" s="69">
        <v>5</v>
      </c>
      <c r="BO72" s="6" t="s">
        <v>579</v>
      </c>
      <c r="BQ72" s="69">
        <v>5</v>
      </c>
      <c r="BR72" s="69">
        <v>7</v>
      </c>
      <c r="BS72" s="69" t="s">
        <v>580</v>
      </c>
      <c r="BT72" s="78" t="s">
        <v>581</v>
      </c>
      <c r="CQ72" s="69">
        <v>500</v>
      </c>
      <c r="CR72" s="69">
        <f>CQ72+CR71</f>
        <v>1500</v>
      </c>
      <c r="CT72" s="69">
        <v>2</v>
      </c>
    </row>
    <row r="73" ht="20.1" customHeight="1" spans="66:98">
      <c r="BN73" s="69">
        <v>6</v>
      </c>
      <c r="BO73" s="6" t="s">
        <v>582</v>
      </c>
      <c r="BQ73" s="69">
        <v>3</v>
      </c>
      <c r="BR73" s="69">
        <v>7</v>
      </c>
      <c r="BS73" s="69" t="s">
        <v>583</v>
      </c>
      <c r="BT73" s="78" t="s">
        <v>584</v>
      </c>
      <c r="CQ73" s="69">
        <v>500</v>
      </c>
      <c r="CR73" s="69">
        <f t="shared" ref="CR73:CR75" si="15">CQ73+CR72</f>
        <v>2000</v>
      </c>
      <c r="CT73" s="69">
        <v>2.25</v>
      </c>
    </row>
    <row r="74" ht="20.1" customHeight="1" spans="66:98">
      <c r="BN74" s="69">
        <v>7</v>
      </c>
      <c r="BO74" s="6" t="s">
        <v>585</v>
      </c>
      <c r="BQ74" s="69">
        <v>4</v>
      </c>
      <c r="BR74" s="69">
        <v>7</v>
      </c>
      <c r="BS74" s="69" t="s">
        <v>586</v>
      </c>
      <c r="BT74" s="78" t="s">
        <v>587</v>
      </c>
      <c r="CC74" s="97">
        <v>0.25</v>
      </c>
      <c r="CQ74" s="69">
        <v>750</v>
      </c>
      <c r="CR74" s="69">
        <f t="shared" si="15"/>
        <v>2750</v>
      </c>
      <c r="CT74" s="69">
        <v>2.5</v>
      </c>
    </row>
    <row r="75" ht="20.1" customHeight="1" spans="95:98">
      <c r="CQ75" s="69">
        <v>750</v>
      </c>
      <c r="CR75" s="69">
        <f t="shared" si="15"/>
        <v>3500</v>
      </c>
      <c r="CT75" s="69">
        <v>2.75</v>
      </c>
    </row>
    <row r="76" ht="20.1" customHeight="1" spans="81:81">
      <c r="CC76" s="97">
        <v>0.1</v>
      </c>
    </row>
    <row r="77" ht="20.1" customHeight="1" spans="81:81">
      <c r="CC77" s="97">
        <v>2.5</v>
      </c>
    </row>
    <row r="78" ht="20.1" customHeight="1" spans="101:101">
      <c r="CW78" s="98"/>
    </row>
    <row r="79" ht="20.1" customHeight="1" spans="66:101">
      <c r="BN79" s="69" t="s">
        <v>588</v>
      </c>
      <c r="BO79" s="69" t="s">
        <v>589</v>
      </c>
      <c r="CW79" s="98"/>
    </row>
    <row r="80" ht="20.1" customHeight="1" spans="66:101">
      <c r="BN80" s="69" t="s">
        <v>590</v>
      </c>
      <c r="BO80" s="69" t="s">
        <v>591</v>
      </c>
      <c r="CP80" s="89">
        <v>1.75</v>
      </c>
      <c r="CQ80" s="89">
        <v>750</v>
      </c>
      <c r="CW80" s="98"/>
    </row>
    <row r="81" spans="66:101">
      <c r="BN81" s="69" t="s">
        <v>592</v>
      </c>
      <c r="BO81" s="69" t="s">
        <v>593</v>
      </c>
      <c r="CP81" s="89">
        <v>1.75</v>
      </c>
      <c r="CQ81" s="89">
        <v>750</v>
      </c>
      <c r="CW81" s="98"/>
    </row>
    <row r="82" spans="66:101">
      <c r="BN82" s="69" t="s">
        <v>594</v>
      </c>
      <c r="BO82" s="69" t="s">
        <v>595</v>
      </c>
      <c r="CP82" s="89">
        <v>2</v>
      </c>
      <c r="CQ82" s="89">
        <v>1500</v>
      </c>
      <c r="CW82" s="98"/>
    </row>
    <row r="83" spans="67:95">
      <c r="BO83" s="69" t="s">
        <v>596</v>
      </c>
      <c r="CP83" s="89">
        <v>2.25</v>
      </c>
      <c r="CQ83" s="89">
        <v>2250</v>
      </c>
    </row>
    <row r="84" spans="94:95">
      <c r="CP84" s="89">
        <v>2.5</v>
      </c>
      <c r="CQ84" s="89">
        <v>3250</v>
      </c>
    </row>
    <row r="85" spans="66:95">
      <c r="BN85" s="73" t="s">
        <v>597</v>
      </c>
      <c r="CP85" s="89">
        <v>2.75</v>
      </c>
      <c r="CQ85" s="89">
        <v>4250</v>
      </c>
    </row>
    <row r="86" spans="66:66">
      <c r="BN86" s="73" t="s">
        <v>598</v>
      </c>
    </row>
    <row r="87" spans="66:68">
      <c r="BN87" s="73" t="s">
        <v>599</v>
      </c>
      <c r="BP87" s="69" t="s">
        <v>600</v>
      </c>
    </row>
    <row r="89" spans="66:69">
      <c r="BN89" s="69" t="s">
        <v>601</v>
      </c>
      <c r="BQ89" s="69" t="s">
        <v>602</v>
      </c>
    </row>
  </sheetData>
  <mergeCells count="21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CP8:CP10"/>
    <mergeCell ref="CP11:CP13"/>
    <mergeCell ref="CP14:CP16"/>
    <mergeCell ref="CP17:CP19"/>
    <mergeCell ref="CP20:CP22"/>
    <mergeCell ref="CP23:CP25"/>
    <mergeCell ref="CP26:CP2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70"/>
  <sheetViews>
    <sheetView tabSelected="1" topLeftCell="T1" workbookViewId="0">
      <selection activeCell="AD8" sqref="AD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67"/>
  </cols>
  <sheetData>
    <row r="1" s="3" customFormat="1" ht="20.1" customHeight="1" spans="17:33">
      <c r="Q1" s="1" t="s">
        <v>603</v>
      </c>
      <c r="R1" s="1" t="s">
        <v>604</v>
      </c>
      <c r="AG1" s="1"/>
    </row>
    <row r="2" s="3" customFormat="1" ht="20.1" customHeight="1" spans="2:33">
      <c r="B2" s="3" t="s">
        <v>605</v>
      </c>
      <c r="Q2" s="1">
        <f>10*AC5</f>
        <v>300</v>
      </c>
      <c r="R2" s="1">
        <f>30*3*7</f>
        <v>630</v>
      </c>
      <c r="AG2" s="1"/>
    </row>
    <row r="3" s="3" customFormat="1" ht="20.1" customHeight="1" spans="2:33">
      <c r="B3" s="3" t="s">
        <v>606</v>
      </c>
      <c r="K3" s="7">
        <v>30</v>
      </c>
      <c r="O3" s="1" t="s">
        <v>607</v>
      </c>
      <c r="AG3" s="1"/>
    </row>
    <row r="4" s="3" customFormat="1" ht="20.1" customHeight="1" spans="12:37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="3" customFormat="1" ht="20.1" customHeight="1" spans="8:38">
      <c r="H5" s="1" t="s">
        <v>627</v>
      </c>
      <c r="K5" s="23" t="s">
        <v>628</v>
      </c>
      <c r="L5" s="68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</v>
      </c>
      <c r="U5" s="1">
        <f>SUM($T$5:T5)</f>
        <v>0.333333333333333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0.0476190476190476</v>
      </c>
      <c r="AB5" s="1">
        <v>10</v>
      </c>
      <c r="AC5" s="1">
        <v>30</v>
      </c>
      <c r="AD5" s="1">
        <f>AC5*AB5*AA5</f>
        <v>14.2857142857143</v>
      </c>
      <c r="AE5" s="1">
        <f>(AD5+Z5)/V5</f>
        <v>1.07619047619048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="3" customFormat="1" ht="20.1" customHeight="1" spans="2:38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0.666666666666667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>Y5+0.1</f>
        <v>0.2</v>
      </c>
      <c r="Z6" s="1">
        <f t="shared" ref="Z6:Z29" si="3">X6*W6*Y6</f>
        <v>36</v>
      </c>
      <c r="AA6" s="1">
        <f t="shared" ref="AA6:AA29" si="4">T6/7</f>
        <v>0.0952380952380952</v>
      </c>
      <c r="AB6" s="1">
        <v>10</v>
      </c>
      <c r="AC6" s="1">
        <v>30</v>
      </c>
      <c r="AD6" s="1">
        <f t="shared" ref="AD6:AD29" si="5">AC6*AB6*AA6</f>
        <v>28.5714285714286</v>
      </c>
      <c r="AE6" s="1">
        <f t="shared" ref="AE6:AE29" si="6">(AD6+Z6)/V6</f>
        <v>1.07619047619048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7">AL6</f>
        <v>20</v>
      </c>
      <c r="AK6" s="1" t="s">
        <v>634</v>
      </c>
      <c r="AL6" s="1">
        <v>20</v>
      </c>
    </row>
    <row r="7" s="3" customFormat="1" ht="20.1" customHeight="1" spans="2:38">
      <c r="B7" s="1" t="s">
        <v>639</v>
      </c>
      <c r="C7" s="3" t="s">
        <v>640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4" si="8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>Y6+0.1</f>
        <v>0.3</v>
      </c>
      <c r="Z7" s="1">
        <f t="shared" si="3"/>
        <v>54</v>
      </c>
      <c r="AA7" s="1">
        <f t="shared" si="4"/>
        <v>0.142857142857143</v>
      </c>
      <c r="AB7" s="1">
        <v>10</v>
      </c>
      <c r="AC7" s="1">
        <v>30</v>
      </c>
      <c r="AD7" s="1">
        <f t="shared" si="5"/>
        <v>42.8571428571429</v>
      </c>
      <c r="AE7" s="1">
        <f t="shared" si="6"/>
        <v>1.07619047619048</v>
      </c>
      <c r="AF7" s="1">
        <v>3</v>
      </c>
      <c r="AG7" s="1" t="s">
        <v>632</v>
      </c>
      <c r="AH7" s="1">
        <f t="shared" ref="AH7:AH29" si="9">AH6+20000</f>
        <v>160000</v>
      </c>
      <c r="AI7" s="1" t="s">
        <v>633</v>
      </c>
      <c r="AJ7" s="1">
        <f t="shared" si="7"/>
        <v>20</v>
      </c>
      <c r="AK7" s="1" t="s">
        <v>634</v>
      </c>
      <c r="AL7" s="1">
        <v>20</v>
      </c>
    </row>
    <row r="8" s="3" customFormat="1" ht="20.1" customHeight="1" spans="2:38">
      <c r="B8" s="1" t="s">
        <v>644</v>
      </c>
      <c r="C8" s="3" t="s">
        <v>645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8"/>
        <v>40</v>
      </c>
      <c r="T8" s="1">
        <f t="shared" si="1"/>
        <v>1.33333333333333</v>
      </c>
      <c r="U8" s="1">
        <f>SUM($T$5:T8)</f>
        <v>3.33333333333333</v>
      </c>
      <c r="V8" s="1">
        <f t="shared" si="2"/>
        <v>120</v>
      </c>
      <c r="W8" s="1">
        <v>1.2</v>
      </c>
      <c r="X8" s="1">
        <v>150</v>
      </c>
      <c r="Y8" s="1">
        <f>Y7+0.1</f>
        <v>0.4</v>
      </c>
      <c r="Z8" s="1">
        <f t="shared" si="3"/>
        <v>72</v>
      </c>
      <c r="AA8" s="1">
        <f t="shared" si="4"/>
        <v>0.19047619047619</v>
      </c>
      <c r="AB8" s="1">
        <v>10</v>
      </c>
      <c r="AC8" s="1">
        <v>30</v>
      </c>
      <c r="AD8" s="1">
        <f t="shared" si="5"/>
        <v>57.1428571428571</v>
      </c>
      <c r="AE8" s="1">
        <f t="shared" si="6"/>
        <v>1.07619047619048</v>
      </c>
      <c r="AF8" s="1">
        <v>4</v>
      </c>
      <c r="AG8" s="1" t="s">
        <v>632</v>
      </c>
      <c r="AH8" s="1">
        <f t="shared" si="9"/>
        <v>180000</v>
      </c>
      <c r="AI8" s="1" t="s">
        <v>633</v>
      </c>
      <c r="AJ8" s="1">
        <f t="shared" si="7"/>
        <v>20</v>
      </c>
      <c r="AK8" s="1" t="s">
        <v>634</v>
      </c>
      <c r="AL8" s="1">
        <v>20</v>
      </c>
    </row>
    <row r="9" s="3" customFormat="1" ht="20.1" customHeight="1" spans="2:38">
      <c r="B9" s="1" t="s">
        <v>649</v>
      </c>
      <c r="C9" s="3" t="s">
        <v>650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8"/>
        <v>50</v>
      </c>
      <c r="T9" s="1">
        <f t="shared" si="1"/>
        <v>1.66666666666667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>Y8+0.1</f>
        <v>0.5</v>
      </c>
      <c r="Z9" s="1">
        <f t="shared" si="3"/>
        <v>90</v>
      </c>
      <c r="AA9" s="1">
        <f t="shared" si="4"/>
        <v>0.238095238095238</v>
      </c>
      <c r="AB9" s="1">
        <v>10</v>
      </c>
      <c r="AC9" s="1">
        <v>30</v>
      </c>
      <c r="AD9" s="1">
        <f t="shared" si="5"/>
        <v>71.4285714285714</v>
      </c>
      <c r="AE9" s="1">
        <f t="shared" si="6"/>
        <v>1.07619047619048</v>
      </c>
      <c r="AF9" s="1">
        <v>5</v>
      </c>
      <c r="AG9" s="1" t="s">
        <v>632</v>
      </c>
      <c r="AH9" s="1">
        <f t="shared" si="9"/>
        <v>200000</v>
      </c>
      <c r="AI9" s="1" t="s">
        <v>633</v>
      </c>
      <c r="AJ9" s="1">
        <f t="shared" si="7"/>
        <v>20</v>
      </c>
      <c r="AK9" s="1" t="s">
        <v>634</v>
      </c>
      <c r="AL9" s="1">
        <v>20</v>
      </c>
    </row>
    <row r="10" s="3" customFormat="1" ht="20.1" customHeight="1" spans="10:38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8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>Y9+0.1</f>
        <v>0.6</v>
      </c>
      <c r="Z10" s="1">
        <f t="shared" si="3"/>
        <v>108</v>
      </c>
      <c r="AA10" s="1">
        <f t="shared" si="4"/>
        <v>0.285714285714286</v>
      </c>
      <c r="AB10" s="1">
        <v>10</v>
      </c>
      <c r="AC10" s="1">
        <v>30</v>
      </c>
      <c r="AD10" s="1">
        <f t="shared" si="5"/>
        <v>85.7142857142857</v>
      </c>
      <c r="AE10" s="1">
        <f t="shared" si="6"/>
        <v>1.07619047619048</v>
      </c>
      <c r="AF10" s="1">
        <v>6</v>
      </c>
      <c r="AG10" s="1" t="s">
        <v>632</v>
      </c>
      <c r="AH10" s="1">
        <f t="shared" si="9"/>
        <v>220000</v>
      </c>
      <c r="AI10" s="1" t="s">
        <v>633</v>
      </c>
      <c r="AJ10" s="1">
        <f t="shared" si="7"/>
        <v>25</v>
      </c>
      <c r="AK10" s="1" t="s">
        <v>634</v>
      </c>
      <c r="AL10" s="1">
        <f>AL5+5</f>
        <v>25</v>
      </c>
    </row>
    <row r="11" s="3" customFormat="1" ht="20.1" customHeight="1" spans="2:38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8"/>
        <v>70</v>
      </c>
      <c r="T11" s="1">
        <f t="shared" si="1"/>
        <v>2.33333333333333</v>
      </c>
      <c r="U11" s="1">
        <f>SUM($T$5:T11)</f>
        <v>9.33333333333333</v>
      </c>
      <c r="V11" s="1">
        <f t="shared" si="2"/>
        <v>210</v>
      </c>
      <c r="W11" s="1">
        <v>1.2</v>
      </c>
      <c r="X11" s="1">
        <v>150</v>
      </c>
      <c r="Y11" s="1">
        <f>Y10+0.1</f>
        <v>0.7</v>
      </c>
      <c r="Z11" s="1">
        <f t="shared" si="3"/>
        <v>126</v>
      </c>
      <c r="AA11" s="1">
        <f t="shared" si="4"/>
        <v>0.333333333333333</v>
      </c>
      <c r="AB11" s="1">
        <v>10</v>
      </c>
      <c r="AC11" s="1">
        <v>30</v>
      </c>
      <c r="AD11" s="1">
        <f t="shared" si="5"/>
        <v>100</v>
      </c>
      <c r="AE11" s="1">
        <f t="shared" si="6"/>
        <v>1.07619047619048</v>
      </c>
      <c r="AF11" s="1">
        <v>7</v>
      </c>
      <c r="AG11" s="1" t="s">
        <v>632</v>
      </c>
      <c r="AH11" s="1">
        <f t="shared" si="9"/>
        <v>240000</v>
      </c>
      <c r="AI11" s="1" t="s">
        <v>633</v>
      </c>
      <c r="AJ11" s="1">
        <f t="shared" si="7"/>
        <v>25</v>
      </c>
      <c r="AK11" s="1" t="s">
        <v>634</v>
      </c>
      <c r="AL11" s="1">
        <f t="shared" ref="AL11:AL29" si="10">AL6+5</f>
        <v>25</v>
      </c>
    </row>
    <row r="12" s="3" customFormat="1" ht="20.1" customHeight="1" spans="2:38">
      <c r="B12" s="1" t="s">
        <v>302</v>
      </c>
      <c r="C12" s="3" t="s">
        <v>660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8"/>
        <v>80</v>
      </c>
      <c r="T12" s="1">
        <f t="shared" si="1"/>
        <v>2.66666666666667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>Y11+0.1</f>
        <v>0.8</v>
      </c>
      <c r="Z12" s="1">
        <f t="shared" si="3"/>
        <v>144</v>
      </c>
      <c r="AA12" s="1">
        <f t="shared" si="4"/>
        <v>0.380952380952381</v>
      </c>
      <c r="AB12" s="1">
        <v>10</v>
      </c>
      <c r="AC12" s="1">
        <v>30</v>
      </c>
      <c r="AD12" s="1">
        <f t="shared" si="5"/>
        <v>114.285714285714</v>
      </c>
      <c r="AE12" s="1">
        <f t="shared" si="6"/>
        <v>1.07619047619048</v>
      </c>
      <c r="AF12" s="1">
        <v>8</v>
      </c>
      <c r="AG12" s="1" t="s">
        <v>632</v>
      </c>
      <c r="AH12" s="1">
        <f t="shared" si="9"/>
        <v>260000</v>
      </c>
      <c r="AI12" s="1" t="s">
        <v>633</v>
      </c>
      <c r="AJ12" s="1">
        <f t="shared" si="7"/>
        <v>25</v>
      </c>
      <c r="AK12" s="1" t="s">
        <v>634</v>
      </c>
      <c r="AL12" s="1">
        <f t="shared" si="10"/>
        <v>25</v>
      </c>
    </row>
    <row r="13" s="3" customFormat="1" ht="20.1" customHeight="1" spans="2:38">
      <c r="B13" s="1" t="s">
        <v>664</v>
      </c>
      <c r="C13" s="3" t="s">
        <v>665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1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>Y12+0.1</f>
        <v>0.9</v>
      </c>
      <c r="Z13" s="1">
        <f t="shared" si="3"/>
        <v>162</v>
      </c>
      <c r="AA13" s="1">
        <f t="shared" si="4"/>
        <v>0.428571428571429</v>
      </c>
      <c r="AB13" s="1">
        <v>10</v>
      </c>
      <c r="AC13" s="1">
        <v>30</v>
      </c>
      <c r="AD13" s="1">
        <f t="shared" si="5"/>
        <v>128.571428571429</v>
      </c>
      <c r="AE13" s="1">
        <f t="shared" si="6"/>
        <v>1.07619047619048</v>
      </c>
      <c r="AF13" s="1">
        <v>9</v>
      </c>
      <c r="AG13" s="1" t="s">
        <v>632</v>
      </c>
      <c r="AH13" s="1">
        <f t="shared" si="9"/>
        <v>280000</v>
      </c>
      <c r="AI13" s="1" t="s">
        <v>633</v>
      </c>
      <c r="AJ13" s="1">
        <f t="shared" si="7"/>
        <v>25</v>
      </c>
      <c r="AK13" s="1" t="s">
        <v>634</v>
      </c>
      <c r="AL13" s="1">
        <f t="shared" si="10"/>
        <v>25</v>
      </c>
    </row>
    <row r="14" s="3" customFormat="1" ht="20.1" customHeight="1" spans="2:38">
      <c r="B14" s="1" t="s">
        <v>668</v>
      </c>
      <c r="C14" s="3" t="s">
        <v>669</v>
      </c>
      <c r="J14" s="1">
        <v>9</v>
      </c>
      <c r="K14" s="3" t="s">
        <v>670</v>
      </c>
      <c r="L14" s="3" t="s">
        <v>671</v>
      </c>
      <c r="Q14" s="1">
        <v>10</v>
      </c>
      <c r="R14" s="1">
        <f t="shared" si="0"/>
        <v>620</v>
      </c>
      <c r="S14" s="1">
        <f t="shared" si="11"/>
        <v>100</v>
      </c>
      <c r="T14" s="1">
        <f t="shared" si="1"/>
        <v>3.33333333333333</v>
      </c>
      <c r="U14" s="1">
        <f>SUM($T$5:T14)</f>
        <v>18.3333333333333</v>
      </c>
      <c r="V14" s="1">
        <f t="shared" si="2"/>
        <v>300</v>
      </c>
      <c r="W14" s="1">
        <v>1.2</v>
      </c>
      <c r="X14" s="1">
        <v>150</v>
      </c>
      <c r="Y14" s="1">
        <f>Y13+0.1</f>
        <v>1</v>
      </c>
      <c r="Z14" s="1">
        <f t="shared" si="3"/>
        <v>180</v>
      </c>
      <c r="AA14" s="1">
        <f t="shared" si="4"/>
        <v>0.476190476190476</v>
      </c>
      <c r="AB14" s="1">
        <v>10</v>
      </c>
      <c r="AC14" s="1">
        <v>30</v>
      </c>
      <c r="AD14" s="1">
        <f t="shared" si="5"/>
        <v>142.857142857143</v>
      </c>
      <c r="AE14" s="1">
        <f t="shared" si="6"/>
        <v>1.07619047619048</v>
      </c>
      <c r="AF14" s="1">
        <v>10</v>
      </c>
      <c r="AG14" s="1" t="s">
        <v>632</v>
      </c>
      <c r="AH14" s="1">
        <f t="shared" si="9"/>
        <v>300000</v>
      </c>
      <c r="AI14" s="1" t="s">
        <v>633</v>
      </c>
      <c r="AJ14" s="1">
        <f t="shared" si="7"/>
        <v>25</v>
      </c>
      <c r="AK14" s="1" t="s">
        <v>634</v>
      </c>
      <c r="AL14" s="1">
        <f t="shared" si="10"/>
        <v>25</v>
      </c>
    </row>
    <row r="15" s="3" customFormat="1" ht="20.1" customHeight="1" spans="2:38">
      <c r="B15" s="1" t="s">
        <v>672</v>
      </c>
      <c r="C15" s="3" t="s">
        <v>673</v>
      </c>
      <c r="J15" s="1">
        <v>10</v>
      </c>
      <c r="K15" s="3" t="s">
        <v>674</v>
      </c>
      <c r="L15" s="3" t="s">
        <v>675</v>
      </c>
      <c r="Q15" s="1">
        <v>11</v>
      </c>
      <c r="R15" s="1">
        <f t="shared" si="0"/>
        <v>670</v>
      </c>
      <c r="S15" s="1">
        <f t="shared" si="11"/>
        <v>110</v>
      </c>
      <c r="T15" s="1">
        <f t="shared" si="1"/>
        <v>3.66666666666667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3"/>
        <v>180</v>
      </c>
      <c r="AA15" s="1">
        <f t="shared" si="4"/>
        <v>0.523809523809524</v>
      </c>
      <c r="AB15" s="1">
        <v>10</v>
      </c>
      <c r="AC15" s="1">
        <v>30</v>
      </c>
      <c r="AD15" s="1">
        <f t="shared" si="5"/>
        <v>157.142857142857</v>
      </c>
      <c r="AE15" s="1">
        <f t="shared" si="6"/>
        <v>1.02164502164502</v>
      </c>
      <c r="AF15" s="1">
        <v>11</v>
      </c>
      <c r="AG15" s="1" t="s">
        <v>632</v>
      </c>
      <c r="AH15" s="1">
        <f t="shared" si="9"/>
        <v>320000</v>
      </c>
      <c r="AI15" s="1" t="s">
        <v>633</v>
      </c>
      <c r="AJ15" s="1">
        <f t="shared" si="7"/>
        <v>30</v>
      </c>
      <c r="AK15" s="1" t="s">
        <v>634</v>
      </c>
      <c r="AL15" s="1">
        <f t="shared" si="10"/>
        <v>30</v>
      </c>
    </row>
    <row r="16" s="3" customFormat="1" ht="20.1" customHeight="1" spans="2:38">
      <c r="B16" s="1" t="s">
        <v>676</v>
      </c>
      <c r="C16" s="3" t="s">
        <v>677</v>
      </c>
      <c r="F16" s="3" t="s">
        <v>678</v>
      </c>
      <c r="G16" s="1"/>
      <c r="H16" s="7"/>
      <c r="J16" s="1">
        <v>11</v>
      </c>
      <c r="K16" s="3" t="s">
        <v>679</v>
      </c>
      <c r="L16" s="3" t="s">
        <v>680</v>
      </c>
      <c r="Q16" s="1">
        <v>12</v>
      </c>
      <c r="R16" s="1">
        <f t="shared" si="0"/>
        <v>710</v>
      </c>
      <c r="S16" s="1">
        <f t="shared" si="11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3"/>
        <v>180</v>
      </c>
      <c r="AA16" s="1">
        <f t="shared" si="4"/>
        <v>0.571428571428571</v>
      </c>
      <c r="AB16" s="1">
        <v>10</v>
      </c>
      <c r="AC16" s="1">
        <v>30</v>
      </c>
      <c r="AD16" s="1">
        <f t="shared" si="5"/>
        <v>171.428571428571</v>
      </c>
      <c r="AE16" s="1">
        <f t="shared" si="6"/>
        <v>0.976190476190476</v>
      </c>
      <c r="AF16" s="1">
        <v>12</v>
      </c>
      <c r="AG16" s="1" t="s">
        <v>632</v>
      </c>
      <c r="AH16" s="1">
        <f t="shared" si="9"/>
        <v>340000</v>
      </c>
      <c r="AI16" s="1" t="s">
        <v>633</v>
      </c>
      <c r="AJ16" s="1">
        <f t="shared" si="7"/>
        <v>30</v>
      </c>
      <c r="AK16" s="1" t="s">
        <v>634</v>
      </c>
      <c r="AL16" s="1">
        <f t="shared" si="10"/>
        <v>30</v>
      </c>
    </row>
    <row r="17" s="3" customFormat="1" ht="20.1" customHeight="1" spans="2:38">
      <c r="B17" s="1" t="s">
        <v>681</v>
      </c>
      <c r="C17" s="3" t="s">
        <v>682</v>
      </c>
      <c r="G17" s="1"/>
      <c r="J17" s="1">
        <v>12</v>
      </c>
      <c r="K17" s="3" t="s">
        <v>683</v>
      </c>
      <c r="L17" s="3" t="s">
        <v>684</v>
      </c>
      <c r="Q17" s="1">
        <v>13</v>
      </c>
      <c r="R17" s="1">
        <f t="shared" si="0"/>
        <v>760</v>
      </c>
      <c r="S17" s="1">
        <f t="shared" si="11"/>
        <v>130</v>
      </c>
      <c r="T17" s="1">
        <f t="shared" si="1"/>
        <v>4.33333333333333</v>
      </c>
      <c r="U17" s="1">
        <f>SUM($T$5:T17)</f>
        <v>30.3333333333333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3"/>
        <v>180</v>
      </c>
      <c r="AA17" s="1">
        <f t="shared" si="4"/>
        <v>0.619047619047619</v>
      </c>
      <c r="AB17" s="1">
        <v>10</v>
      </c>
      <c r="AC17" s="1">
        <v>30</v>
      </c>
      <c r="AD17" s="1">
        <f t="shared" si="5"/>
        <v>185.714285714286</v>
      </c>
      <c r="AE17" s="1">
        <f t="shared" si="6"/>
        <v>0.937728937728938</v>
      </c>
      <c r="AF17" s="1">
        <v>13</v>
      </c>
      <c r="AG17" s="1" t="s">
        <v>632</v>
      </c>
      <c r="AH17" s="1">
        <f t="shared" si="9"/>
        <v>360000</v>
      </c>
      <c r="AI17" s="1" t="s">
        <v>633</v>
      </c>
      <c r="AJ17" s="1">
        <f t="shared" si="7"/>
        <v>30</v>
      </c>
      <c r="AK17" s="1" t="s">
        <v>634</v>
      </c>
      <c r="AL17" s="1">
        <f t="shared" si="10"/>
        <v>30</v>
      </c>
    </row>
    <row r="18" s="3" customFormat="1" ht="20.1" customHeight="1" spans="2:38">
      <c r="B18" s="1" t="s">
        <v>685</v>
      </c>
      <c r="C18" s="3" t="s">
        <v>686</v>
      </c>
      <c r="J18" s="1">
        <v>13</v>
      </c>
      <c r="K18" s="3" t="s">
        <v>687</v>
      </c>
      <c r="L18" s="3" t="s">
        <v>688</v>
      </c>
      <c r="Q18" s="1">
        <v>14</v>
      </c>
      <c r="R18" s="1">
        <f t="shared" si="0"/>
        <v>800</v>
      </c>
      <c r="S18" s="1">
        <f t="shared" si="11"/>
        <v>140</v>
      </c>
      <c r="T18" s="1">
        <f t="shared" si="1"/>
        <v>4.66666666666667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3"/>
        <v>180</v>
      </c>
      <c r="AA18" s="1">
        <f t="shared" si="4"/>
        <v>0.666666666666667</v>
      </c>
      <c r="AB18" s="1">
        <v>10</v>
      </c>
      <c r="AC18" s="1">
        <v>30</v>
      </c>
      <c r="AD18" s="1">
        <f t="shared" si="5"/>
        <v>200</v>
      </c>
      <c r="AE18" s="1">
        <f t="shared" si="6"/>
        <v>0.904761904761905</v>
      </c>
      <c r="AF18" s="1">
        <v>14</v>
      </c>
      <c r="AG18" s="1" t="s">
        <v>632</v>
      </c>
      <c r="AH18" s="1">
        <f t="shared" si="9"/>
        <v>380000</v>
      </c>
      <c r="AI18" s="1" t="s">
        <v>633</v>
      </c>
      <c r="AJ18" s="1">
        <f t="shared" si="7"/>
        <v>30</v>
      </c>
      <c r="AK18" s="1" t="s">
        <v>634</v>
      </c>
      <c r="AL18" s="1">
        <f t="shared" si="10"/>
        <v>30</v>
      </c>
    </row>
    <row r="19" s="3" customFormat="1" ht="20.1" customHeight="1" spans="2:38">
      <c r="B19" s="1" t="s">
        <v>689</v>
      </c>
      <c r="C19" s="3" t="s">
        <v>690</v>
      </c>
      <c r="J19" s="1">
        <v>14</v>
      </c>
      <c r="K19" s="3" t="s">
        <v>691</v>
      </c>
      <c r="L19" s="3" t="s">
        <v>692</v>
      </c>
      <c r="Q19" s="1">
        <v>15</v>
      </c>
      <c r="R19" s="1">
        <f t="shared" si="0"/>
        <v>840</v>
      </c>
      <c r="S19" s="1">
        <f t="shared" si="11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3"/>
        <v>180</v>
      </c>
      <c r="AA19" s="1">
        <f t="shared" si="4"/>
        <v>0.714285714285714</v>
      </c>
      <c r="AB19" s="1">
        <v>10</v>
      </c>
      <c r="AC19" s="1">
        <v>30</v>
      </c>
      <c r="AD19" s="1">
        <f t="shared" si="5"/>
        <v>214.285714285714</v>
      </c>
      <c r="AE19" s="1">
        <f t="shared" si="6"/>
        <v>0.876190476190476</v>
      </c>
      <c r="AF19" s="1">
        <v>15</v>
      </c>
      <c r="AG19" s="1" t="s">
        <v>632</v>
      </c>
      <c r="AH19" s="1">
        <f t="shared" si="9"/>
        <v>400000</v>
      </c>
      <c r="AI19" s="1" t="s">
        <v>633</v>
      </c>
      <c r="AJ19" s="1">
        <f t="shared" si="7"/>
        <v>30</v>
      </c>
      <c r="AK19" s="1" t="s">
        <v>634</v>
      </c>
      <c r="AL19" s="1">
        <f t="shared" si="10"/>
        <v>30</v>
      </c>
    </row>
    <row r="20" s="3" customFormat="1" ht="20.1" customHeight="1" spans="2:38">
      <c r="B20" s="1" t="s">
        <v>693</v>
      </c>
      <c r="C20" s="3" t="s">
        <v>694</v>
      </c>
      <c r="J20" s="1">
        <v>15</v>
      </c>
      <c r="K20" s="3" t="s">
        <v>695</v>
      </c>
      <c r="L20" s="3" t="s">
        <v>696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3"/>
        <v>180</v>
      </c>
      <c r="AA20" s="1">
        <f t="shared" si="4"/>
        <v>0.785714285714286</v>
      </c>
      <c r="AB20" s="1">
        <v>10</v>
      </c>
      <c r="AC20" s="1">
        <v>30</v>
      </c>
      <c r="AD20" s="1">
        <f t="shared" si="5"/>
        <v>235.714285714286</v>
      </c>
      <c r="AE20" s="1">
        <f t="shared" si="6"/>
        <v>0.83982683982684</v>
      </c>
      <c r="AF20" s="1">
        <v>16</v>
      </c>
      <c r="AG20" s="1" t="s">
        <v>632</v>
      </c>
      <c r="AH20" s="1">
        <f t="shared" si="9"/>
        <v>420000</v>
      </c>
      <c r="AI20" s="1" t="s">
        <v>633</v>
      </c>
      <c r="AJ20" s="1">
        <f t="shared" si="7"/>
        <v>35</v>
      </c>
      <c r="AK20" s="1" t="s">
        <v>634</v>
      </c>
      <c r="AL20" s="1">
        <f t="shared" si="10"/>
        <v>35</v>
      </c>
    </row>
    <row r="21" s="3" customFormat="1" ht="20.1" customHeight="1" spans="2:38">
      <c r="B21" s="1" t="s">
        <v>697</v>
      </c>
      <c r="C21" s="3" t="s">
        <v>698</v>
      </c>
      <c r="J21" s="1">
        <v>16</v>
      </c>
      <c r="K21" s="3" t="s">
        <v>699</v>
      </c>
      <c r="Q21" s="1">
        <v>17</v>
      </c>
      <c r="R21" s="1">
        <f t="shared" si="0"/>
        <v>1000</v>
      </c>
      <c r="S21" s="1">
        <f t="shared" ref="S21:S29" si="12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</v>
      </c>
      <c r="Z21" s="1">
        <f t="shared" si="3"/>
        <v>198</v>
      </c>
      <c r="AA21" s="1">
        <f t="shared" si="4"/>
        <v>0.857142857142857</v>
      </c>
      <c r="AB21" s="1">
        <v>10</v>
      </c>
      <c r="AC21" s="1">
        <v>30</v>
      </c>
      <c r="AD21" s="1">
        <f t="shared" si="5"/>
        <v>257.142857142857</v>
      </c>
      <c r="AE21" s="1">
        <f t="shared" si="6"/>
        <v>0.842857142857143</v>
      </c>
      <c r="AF21" s="1">
        <v>17</v>
      </c>
      <c r="AG21" s="1" t="s">
        <v>632</v>
      </c>
      <c r="AH21" s="1">
        <f t="shared" si="9"/>
        <v>440000</v>
      </c>
      <c r="AI21" s="1" t="s">
        <v>633</v>
      </c>
      <c r="AJ21" s="1">
        <f t="shared" si="7"/>
        <v>35</v>
      </c>
      <c r="AK21" s="1" t="s">
        <v>634</v>
      </c>
      <c r="AL21" s="1">
        <f t="shared" si="10"/>
        <v>35</v>
      </c>
    </row>
    <row r="22" s="3" customFormat="1" ht="20.1" customHeight="1" spans="2:38">
      <c r="B22" s="1" t="s">
        <v>700</v>
      </c>
      <c r="C22" s="3" t="s">
        <v>701</v>
      </c>
      <c r="H22" s="3" t="s">
        <v>702</v>
      </c>
      <c r="J22" s="1">
        <v>17</v>
      </c>
      <c r="K22" s="3" t="s">
        <v>703</v>
      </c>
      <c r="L22" s="68" t="s">
        <v>704</v>
      </c>
      <c r="Q22" s="1">
        <v>18</v>
      </c>
      <c r="R22" s="1">
        <f t="shared" si="0"/>
        <v>1080</v>
      </c>
      <c r="S22" s="1">
        <f t="shared" si="12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3"/>
        <v>216</v>
      </c>
      <c r="AA22" s="1">
        <f t="shared" si="4"/>
        <v>0.928571428571429</v>
      </c>
      <c r="AB22" s="1">
        <v>10</v>
      </c>
      <c r="AC22" s="1">
        <v>30</v>
      </c>
      <c r="AD22" s="1">
        <f t="shared" si="5"/>
        <v>278.571428571429</v>
      </c>
      <c r="AE22" s="1">
        <f t="shared" si="6"/>
        <v>0.845421245421245</v>
      </c>
      <c r="AF22" s="1">
        <v>18</v>
      </c>
      <c r="AG22" s="1" t="s">
        <v>632</v>
      </c>
      <c r="AH22" s="1">
        <f t="shared" si="9"/>
        <v>460000</v>
      </c>
      <c r="AI22" s="1" t="s">
        <v>633</v>
      </c>
      <c r="AJ22" s="1">
        <f t="shared" si="7"/>
        <v>35</v>
      </c>
      <c r="AK22" s="1" t="s">
        <v>634</v>
      </c>
      <c r="AL22" s="1">
        <f t="shared" si="10"/>
        <v>35</v>
      </c>
    </row>
    <row r="23" s="3" customFormat="1" ht="20.1" customHeight="1" spans="3:38">
      <c r="C23" s="3" t="s">
        <v>705</v>
      </c>
      <c r="H23" s="3" t="s">
        <v>706</v>
      </c>
      <c r="J23" s="1">
        <v>18</v>
      </c>
      <c r="K23" s="3" t="s">
        <v>707</v>
      </c>
      <c r="L23" s="3" t="s">
        <v>708</v>
      </c>
      <c r="Q23" s="1">
        <v>19</v>
      </c>
      <c r="R23" s="1">
        <f t="shared" si="0"/>
        <v>1160</v>
      </c>
      <c r="S23" s="1">
        <f t="shared" si="12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3"/>
        <v>234</v>
      </c>
      <c r="AA23" s="1">
        <f t="shared" si="4"/>
        <v>1</v>
      </c>
      <c r="AB23" s="1">
        <v>10</v>
      </c>
      <c r="AC23" s="1">
        <v>30</v>
      </c>
      <c r="AD23" s="1">
        <f t="shared" si="5"/>
        <v>300</v>
      </c>
      <c r="AE23" s="1">
        <f t="shared" si="6"/>
        <v>0.847619047619048</v>
      </c>
      <c r="AF23" s="1">
        <v>19</v>
      </c>
      <c r="AG23" s="1" t="s">
        <v>632</v>
      </c>
      <c r="AH23" s="1">
        <f t="shared" si="9"/>
        <v>480000</v>
      </c>
      <c r="AI23" s="1" t="s">
        <v>633</v>
      </c>
      <c r="AJ23" s="1">
        <f t="shared" si="7"/>
        <v>35</v>
      </c>
      <c r="AK23" s="1" t="s">
        <v>634</v>
      </c>
      <c r="AL23" s="1">
        <f t="shared" si="10"/>
        <v>35</v>
      </c>
    </row>
    <row r="24" s="3" customFormat="1" ht="20.1" customHeight="1" spans="3:38">
      <c r="C24" s="3" t="s">
        <v>709</v>
      </c>
      <c r="J24" s="1">
        <v>19</v>
      </c>
      <c r="K24" s="3" t="s">
        <v>710</v>
      </c>
      <c r="L24" s="3" t="s">
        <v>707</v>
      </c>
      <c r="Q24" s="1">
        <v>20</v>
      </c>
      <c r="R24" s="1">
        <f t="shared" si="0"/>
        <v>1250</v>
      </c>
      <c r="S24" s="1">
        <f t="shared" si="12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3"/>
        <v>252</v>
      </c>
      <c r="AA24" s="1">
        <f t="shared" si="4"/>
        <v>1.07142857142857</v>
      </c>
      <c r="AB24" s="1">
        <v>10</v>
      </c>
      <c r="AC24" s="1">
        <v>30</v>
      </c>
      <c r="AD24" s="1">
        <f t="shared" si="5"/>
        <v>321.428571428571</v>
      </c>
      <c r="AE24" s="1">
        <f t="shared" si="6"/>
        <v>0.849523809523809</v>
      </c>
      <c r="AF24" s="1">
        <v>20</v>
      </c>
      <c r="AG24" s="1" t="s">
        <v>632</v>
      </c>
      <c r="AH24" s="1">
        <f t="shared" si="9"/>
        <v>500000</v>
      </c>
      <c r="AI24" s="1" t="s">
        <v>633</v>
      </c>
      <c r="AJ24" s="1">
        <f t="shared" si="7"/>
        <v>35</v>
      </c>
      <c r="AK24" s="1" t="s">
        <v>634</v>
      </c>
      <c r="AL24" s="1">
        <f t="shared" si="10"/>
        <v>35</v>
      </c>
    </row>
    <row r="25" s="3" customFormat="1" ht="20.1" customHeight="1" spans="3:38">
      <c r="C25" s="3" t="s">
        <v>711</v>
      </c>
      <c r="J25" s="1">
        <v>20</v>
      </c>
      <c r="K25" s="3" t="s">
        <v>712</v>
      </c>
      <c r="L25" s="3" t="s">
        <v>646</v>
      </c>
      <c r="Q25" s="1">
        <v>21</v>
      </c>
      <c r="R25" s="1">
        <f t="shared" si="0"/>
        <v>1330</v>
      </c>
      <c r="S25" s="1">
        <f t="shared" si="12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3"/>
        <v>270</v>
      </c>
      <c r="AA25" s="1">
        <f t="shared" si="4"/>
        <v>1.14285714285714</v>
      </c>
      <c r="AB25" s="1">
        <v>10</v>
      </c>
      <c r="AC25" s="1">
        <v>30</v>
      </c>
      <c r="AD25" s="1">
        <f t="shared" si="5"/>
        <v>342.857142857143</v>
      </c>
      <c r="AE25" s="1">
        <f t="shared" si="6"/>
        <v>0.851190476190476</v>
      </c>
      <c r="AF25" s="1">
        <v>21</v>
      </c>
      <c r="AG25" s="1" t="s">
        <v>632</v>
      </c>
      <c r="AH25" s="1">
        <f t="shared" si="9"/>
        <v>520000</v>
      </c>
      <c r="AI25" s="1" t="s">
        <v>633</v>
      </c>
      <c r="AJ25" s="1">
        <f t="shared" si="7"/>
        <v>40</v>
      </c>
      <c r="AK25" s="1" t="s">
        <v>634</v>
      </c>
      <c r="AL25" s="1">
        <f t="shared" si="10"/>
        <v>40</v>
      </c>
    </row>
    <row r="26" s="3" customFormat="1" ht="20.1" customHeight="1" spans="3:38">
      <c r="C26" s="3" t="s">
        <v>713</v>
      </c>
      <c r="G26" s="3" t="s">
        <v>714</v>
      </c>
      <c r="J26" s="1">
        <v>21</v>
      </c>
      <c r="K26" s="3" t="s">
        <v>715</v>
      </c>
      <c r="L26" s="3" t="s">
        <v>716</v>
      </c>
      <c r="Q26" s="1">
        <v>22</v>
      </c>
      <c r="R26" s="1">
        <f t="shared" si="0"/>
        <v>1420</v>
      </c>
      <c r="S26" s="1">
        <f t="shared" si="12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3"/>
        <v>288</v>
      </c>
      <c r="AA26" s="1">
        <f t="shared" si="4"/>
        <v>1.21428571428571</v>
      </c>
      <c r="AB26" s="1">
        <v>10</v>
      </c>
      <c r="AC26" s="1">
        <v>30</v>
      </c>
      <c r="AD26" s="1">
        <f t="shared" si="5"/>
        <v>364.285714285714</v>
      </c>
      <c r="AE26" s="1">
        <f t="shared" si="6"/>
        <v>0.85266106442577</v>
      </c>
      <c r="AF26" s="1">
        <v>22</v>
      </c>
      <c r="AG26" s="1" t="s">
        <v>632</v>
      </c>
      <c r="AH26" s="1">
        <f t="shared" si="9"/>
        <v>540000</v>
      </c>
      <c r="AI26" s="1" t="s">
        <v>633</v>
      </c>
      <c r="AJ26" s="1">
        <f t="shared" si="7"/>
        <v>40</v>
      </c>
      <c r="AK26" s="1" t="s">
        <v>634</v>
      </c>
      <c r="AL26" s="1">
        <f t="shared" si="10"/>
        <v>40</v>
      </c>
    </row>
    <row r="27" s="3" customFormat="1" ht="20.1" customHeight="1" spans="3:38">
      <c r="C27" s="3" t="s">
        <v>717</v>
      </c>
      <c r="J27" s="1">
        <v>22</v>
      </c>
      <c r="K27" s="3" t="s">
        <v>718</v>
      </c>
      <c r="L27" s="3" t="s">
        <v>719</v>
      </c>
      <c r="Q27" s="1">
        <v>23</v>
      </c>
      <c r="R27" s="1">
        <f t="shared" si="0"/>
        <v>1500</v>
      </c>
      <c r="S27" s="1">
        <f t="shared" si="12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3"/>
        <v>306</v>
      </c>
      <c r="AA27" s="1">
        <f t="shared" si="4"/>
        <v>1.28571428571429</v>
      </c>
      <c r="AB27" s="1">
        <v>10</v>
      </c>
      <c r="AC27" s="1">
        <v>30</v>
      </c>
      <c r="AD27" s="1">
        <f t="shared" si="5"/>
        <v>385.714285714286</v>
      </c>
      <c r="AE27" s="1">
        <f t="shared" si="6"/>
        <v>0.853968253968254</v>
      </c>
      <c r="AF27" s="1">
        <v>23</v>
      </c>
      <c r="AG27" s="1" t="s">
        <v>632</v>
      </c>
      <c r="AH27" s="1">
        <f t="shared" si="9"/>
        <v>560000</v>
      </c>
      <c r="AI27" s="1" t="s">
        <v>633</v>
      </c>
      <c r="AJ27" s="1">
        <f t="shared" si="7"/>
        <v>40</v>
      </c>
      <c r="AK27" s="1" t="s">
        <v>634</v>
      </c>
      <c r="AL27" s="1">
        <f t="shared" si="10"/>
        <v>40</v>
      </c>
    </row>
    <row r="28" s="3" customFormat="1" ht="20.1" customHeight="1" spans="3:38">
      <c r="C28" s="3" t="s">
        <v>720</v>
      </c>
      <c r="J28" s="1">
        <v>23</v>
      </c>
      <c r="K28" s="3" t="s">
        <v>721</v>
      </c>
      <c r="L28" s="3" t="s">
        <v>722</v>
      </c>
      <c r="Q28" s="1">
        <v>24</v>
      </c>
      <c r="R28" s="1">
        <f t="shared" si="0"/>
        <v>1590</v>
      </c>
      <c r="S28" s="1">
        <f t="shared" si="12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3"/>
        <v>324</v>
      </c>
      <c r="AA28" s="1">
        <f t="shared" si="4"/>
        <v>1.35714285714286</v>
      </c>
      <c r="AB28" s="1">
        <v>10</v>
      </c>
      <c r="AC28" s="1">
        <v>30</v>
      </c>
      <c r="AD28" s="1">
        <f t="shared" si="5"/>
        <v>407.142857142857</v>
      </c>
      <c r="AE28" s="1">
        <f t="shared" si="6"/>
        <v>0.855137844611529</v>
      </c>
      <c r="AF28" s="1">
        <v>24</v>
      </c>
      <c r="AG28" s="1" t="s">
        <v>632</v>
      </c>
      <c r="AH28" s="1">
        <f t="shared" si="9"/>
        <v>580000</v>
      </c>
      <c r="AI28" s="1" t="s">
        <v>633</v>
      </c>
      <c r="AJ28" s="1">
        <f t="shared" si="7"/>
        <v>40</v>
      </c>
      <c r="AK28" s="1" t="s">
        <v>634</v>
      </c>
      <c r="AL28" s="1">
        <f t="shared" si="10"/>
        <v>40</v>
      </c>
    </row>
    <row r="29" s="3" customFormat="1" ht="20.1" customHeight="1" spans="5:38">
      <c r="E29" s="3" t="s">
        <v>723</v>
      </c>
      <c r="J29" s="1">
        <v>24</v>
      </c>
      <c r="K29" s="3" t="s">
        <v>724</v>
      </c>
      <c r="L29" s="3" t="s">
        <v>725</v>
      </c>
      <c r="Q29" s="1">
        <v>25</v>
      </c>
      <c r="R29" s="1">
        <f t="shared" si="0"/>
        <v>1670</v>
      </c>
      <c r="S29" s="1">
        <f t="shared" si="12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3"/>
        <v>342</v>
      </c>
      <c r="AA29" s="1">
        <f t="shared" si="4"/>
        <v>1.42857142857143</v>
      </c>
      <c r="AB29" s="1">
        <v>10</v>
      </c>
      <c r="AC29" s="1">
        <v>30</v>
      </c>
      <c r="AD29" s="1">
        <f t="shared" si="5"/>
        <v>428.571428571429</v>
      </c>
      <c r="AE29" s="1">
        <f t="shared" si="6"/>
        <v>0.856190476190476</v>
      </c>
      <c r="AF29" s="1">
        <v>25</v>
      </c>
      <c r="AG29" s="1" t="s">
        <v>632</v>
      </c>
      <c r="AH29" s="1">
        <f t="shared" si="9"/>
        <v>600000</v>
      </c>
      <c r="AI29" s="1" t="s">
        <v>633</v>
      </c>
      <c r="AJ29" s="1">
        <f t="shared" si="7"/>
        <v>40</v>
      </c>
      <c r="AK29" s="1" t="s">
        <v>634</v>
      </c>
      <c r="AL29" s="1">
        <f t="shared" si="10"/>
        <v>40</v>
      </c>
    </row>
    <row r="30" s="3" customFormat="1" ht="20.1" customHeight="1" spans="2:33">
      <c r="B30" s="4" t="s">
        <v>726</v>
      </c>
      <c r="J30" s="1">
        <v>25</v>
      </c>
      <c r="K30" s="3" t="s">
        <v>727</v>
      </c>
      <c r="L30" s="3" t="s">
        <v>728</v>
      </c>
      <c r="AG30" s="1"/>
    </row>
    <row r="31" s="3" customFormat="1" ht="20.1" customHeight="1" spans="2:33">
      <c r="B31" s="1" t="s">
        <v>44</v>
      </c>
      <c r="C31" s="3" t="s">
        <v>729</v>
      </c>
      <c r="J31" s="1">
        <v>26</v>
      </c>
      <c r="K31" s="3" t="s">
        <v>730</v>
      </c>
      <c r="L31" s="3" t="s">
        <v>731</v>
      </c>
      <c r="AG31" s="1"/>
    </row>
    <row r="32" s="3" customFormat="1" ht="20.1" customHeight="1" spans="2:33">
      <c r="B32" s="1" t="s">
        <v>58</v>
      </c>
      <c r="C32" s="3" t="s">
        <v>732</v>
      </c>
      <c r="F32" s="3" t="s">
        <v>733</v>
      </c>
      <c r="J32" s="1">
        <v>27</v>
      </c>
      <c r="K32" s="3" t="s">
        <v>687</v>
      </c>
      <c r="AG32" s="1"/>
    </row>
    <row r="33" s="3" customFormat="1" ht="20.1" customHeight="1" spans="2:33">
      <c r="B33" s="1" t="s">
        <v>734</v>
      </c>
      <c r="C33" s="3" t="s">
        <v>735</v>
      </c>
      <c r="J33" s="1">
        <v>28</v>
      </c>
      <c r="K33" s="3" t="s">
        <v>736</v>
      </c>
      <c r="AG33" s="1"/>
    </row>
    <row r="34" s="3" customFormat="1" ht="20.1" customHeight="1" spans="2:33">
      <c r="B34" s="1" t="s">
        <v>37</v>
      </c>
      <c r="C34" s="3" t="s">
        <v>737</v>
      </c>
      <c r="J34" s="1">
        <v>29</v>
      </c>
      <c r="K34" s="3" t="s">
        <v>738</v>
      </c>
      <c r="L34" s="68" t="s">
        <v>739</v>
      </c>
      <c r="AG34" s="1"/>
    </row>
    <row r="35" s="3" customFormat="1" ht="20.1" customHeight="1" spans="2:33">
      <c r="B35" s="1" t="s">
        <v>43</v>
      </c>
      <c r="C35" s="3" t="s">
        <v>740</v>
      </c>
      <c r="J35" s="1">
        <v>30</v>
      </c>
      <c r="K35" s="3" t="s">
        <v>741</v>
      </c>
      <c r="L35" s="3" t="s">
        <v>742</v>
      </c>
      <c r="AG35" s="1"/>
    </row>
    <row r="36" s="3" customFormat="1" ht="20.1" customHeight="1" spans="10:33">
      <c r="J36" s="1"/>
      <c r="L36" s="3" t="s">
        <v>743</v>
      </c>
      <c r="AG36" s="1"/>
    </row>
    <row r="37" s="3" customFormat="1" ht="20.1" customHeight="1" spans="2:33">
      <c r="B37" s="4" t="s">
        <v>744</v>
      </c>
      <c r="L37" s="3" t="s">
        <v>745</v>
      </c>
      <c r="AG37" s="1"/>
    </row>
    <row r="38" s="3" customFormat="1" ht="20.1" customHeight="1" spans="2:33">
      <c r="B38" s="1" t="s">
        <v>746</v>
      </c>
      <c r="C38" s="3" t="str">
        <f>B38&amp;"提升100点"</f>
        <v>力量提升100点</v>
      </c>
      <c r="L38" s="3" t="s">
        <v>747</v>
      </c>
      <c r="AG38" s="1"/>
    </row>
    <row r="39" s="3" customFormat="1" ht="20.1" customHeight="1" spans="2:33">
      <c r="B39" s="1" t="s">
        <v>748</v>
      </c>
      <c r="C39" s="3" t="str">
        <f t="shared" ref="C39:C42" si="13">B39&amp;"提升100点"</f>
        <v>智力提升100点</v>
      </c>
      <c r="K39" s="3" t="s">
        <v>749</v>
      </c>
      <c r="L39" s="3" t="s">
        <v>750</v>
      </c>
      <c r="AG39" s="1"/>
    </row>
    <row r="40" s="3" customFormat="1" ht="20.1" customHeight="1" spans="2:33">
      <c r="B40" s="1" t="s">
        <v>751</v>
      </c>
      <c r="C40" s="3" t="str">
        <f t="shared" si="13"/>
        <v>敏捷提升100点</v>
      </c>
      <c r="G40" s="3">
        <f>6*3600</f>
        <v>21600</v>
      </c>
      <c r="J40" s="3">
        <f>14400/3600</f>
        <v>4</v>
      </c>
      <c r="L40" s="3" t="s">
        <v>721</v>
      </c>
      <c r="AG40" s="1"/>
    </row>
    <row r="41" s="3" customFormat="1" ht="20.1" customHeight="1" spans="2:33">
      <c r="B41" s="1" t="s">
        <v>752</v>
      </c>
      <c r="C41" s="3" t="str">
        <f t="shared" si="13"/>
        <v>耐力提升100点</v>
      </c>
      <c r="G41" s="3">
        <f>G40*2</f>
        <v>43200</v>
      </c>
      <c r="H41" s="3">
        <v>1.8</v>
      </c>
      <c r="J41" s="3" t="s">
        <v>753</v>
      </c>
      <c r="L41" s="3" t="s">
        <v>703</v>
      </c>
      <c r="AG41" s="1"/>
    </row>
    <row r="42" s="3" customFormat="1" ht="20.1" customHeight="1" spans="2:33">
      <c r="B42" s="1" t="s">
        <v>754</v>
      </c>
      <c r="C42" s="3" t="str">
        <f t="shared" si="13"/>
        <v>体质提升100点</v>
      </c>
      <c r="H42" s="3">
        <f>G41/H41</f>
        <v>24000</v>
      </c>
      <c r="L42" s="3" t="s">
        <v>755</v>
      </c>
      <c r="AG42" s="1"/>
    </row>
    <row r="43" ht="20.1" customHeight="1" spans="2:8">
      <c r="B43" s="3"/>
      <c r="C43" s="3"/>
      <c r="H43">
        <f>39600/24000</f>
        <v>1.65</v>
      </c>
    </row>
    <row r="44" ht="20.1" customHeight="1" spans="2:3">
      <c r="B44" s="4" t="s">
        <v>756</v>
      </c>
      <c r="C44" s="3"/>
    </row>
    <row r="45" ht="20.1" customHeight="1" spans="2:3">
      <c r="B45" s="1" t="s">
        <v>757</v>
      </c>
      <c r="C45" s="3" t="s">
        <v>758</v>
      </c>
    </row>
    <row r="46" ht="20.1" customHeight="1" spans="2:3">
      <c r="B46" s="1" t="s">
        <v>759</v>
      </c>
      <c r="C46" s="3" t="s">
        <v>760</v>
      </c>
    </row>
    <row r="47" ht="20.1" customHeight="1" spans="2:3">
      <c r="B47" s="1" t="s">
        <v>761</v>
      </c>
      <c r="C47" s="3" t="s">
        <v>762</v>
      </c>
    </row>
    <row r="48" ht="20.1" customHeight="1" spans="2:3">
      <c r="B48" s="1" t="s">
        <v>763</v>
      </c>
      <c r="C48" s="3" t="s">
        <v>764</v>
      </c>
    </row>
    <row r="49" ht="20.1" customHeight="1"/>
    <row r="50" ht="20.1" customHeight="1" spans="2:3">
      <c r="B50" s="3"/>
      <c r="C50" s="3"/>
    </row>
    <row r="51" ht="20.1" customHeight="1" spans="3:3">
      <c r="C51" s="3" t="s">
        <v>765</v>
      </c>
    </row>
    <row r="52" ht="20.1" customHeight="1" spans="3:3">
      <c r="C52" s="3" t="s">
        <v>766</v>
      </c>
    </row>
    <row r="53" ht="20.1" customHeight="1" spans="3:3">
      <c r="C53" s="3" t="s">
        <v>767</v>
      </c>
    </row>
    <row r="54" ht="20.1" customHeight="1"/>
    <row r="55" ht="20.1" customHeight="1"/>
    <row r="56" ht="20.1" customHeight="1" spans="2:3">
      <c r="B56" s="1" t="s">
        <v>768</v>
      </c>
      <c r="C56" s="3" t="s">
        <v>769</v>
      </c>
    </row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770</v>
      </c>
      <c r="M2" s="1" t="s">
        <v>771</v>
      </c>
      <c r="O2" s="1" t="s">
        <v>772</v>
      </c>
    </row>
    <row r="3" ht="20.1" customHeight="1" spans="5:16">
      <c r="E3" s="63">
        <v>1001</v>
      </c>
      <c r="F3" s="63" t="s">
        <v>773</v>
      </c>
      <c r="K3" s="1">
        <v>1</v>
      </c>
      <c r="L3" s="1">
        <v>0.01</v>
      </c>
      <c r="M3" s="64">
        <v>2001</v>
      </c>
      <c r="N3" s="64" t="s">
        <v>774</v>
      </c>
      <c r="O3" s="1" t="s">
        <v>42</v>
      </c>
      <c r="P3" s="1" t="s">
        <v>775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776</v>
      </c>
      <c r="O4" s="1" t="s">
        <v>777</v>
      </c>
      <c r="P4" s="1" t="s">
        <v>778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779</v>
      </c>
      <c r="O5" s="1" t="s">
        <v>42</v>
      </c>
      <c r="P5" s="1" t="s">
        <v>780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781</v>
      </c>
      <c r="O6" s="1" t="s">
        <v>782</v>
      </c>
      <c r="P6" s="1" t="s">
        <v>783</v>
      </c>
    </row>
    <row r="7" ht="20.1" customHeight="1" spans="5:16">
      <c r="E7" s="63">
        <v>1005</v>
      </c>
      <c r="F7" s="63" t="s">
        <v>784</v>
      </c>
      <c r="K7" s="1">
        <v>0</v>
      </c>
      <c r="L7" s="1">
        <v>0.03</v>
      </c>
      <c r="M7" s="64">
        <v>2006</v>
      </c>
      <c r="N7" s="64" t="s">
        <v>785</v>
      </c>
      <c r="O7" s="1" t="s">
        <v>786</v>
      </c>
      <c r="P7" s="1" t="s">
        <v>787</v>
      </c>
    </row>
    <row r="8" ht="20.1" customHeight="1" spans="5:16">
      <c r="E8" s="63">
        <v>1006</v>
      </c>
      <c r="F8" s="63" t="s">
        <v>788</v>
      </c>
      <c r="K8" s="1">
        <v>0</v>
      </c>
      <c r="L8" s="1">
        <v>0.01</v>
      </c>
      <c r="M8" s="64">
        <v>2007</v>
      </c>
      <c r="N8" s="64" t="s">
        <v>789</v>
      </c>
      <c r="O8" s="1" t="s">
        <v>790</v>
      </c>
      <c r="P8" s="1" t="s">
        <v>791</v>
      </c>
    </row>
    <row r="9" ht="20.1" customHeight="1" spans="5:16">
      <c r="E9" s="63">
        <v>1007</v>
      </c>
      <c r="F9" s="63" t="s">
        <v>792</v>
      </c>
      <c r="K9" s="1">
        <v>2</v>
      </c>
      <c r="L9" s="1">
        <v>0.01</v>
      </c>
      <c r="M9" s="64">
        <v>2008</v>
      </c>
      <c r="N9" s="64" t="s">
        <v>793</v>
      </c>
      <c r="O9" s="1" t="s">
        <v>790</v>
      </c>
      <c r="P9" s="1" t="s">
        <v>794</v>
      </c>
    </row>
    <row r="10" ht="20.1" customHeight="1" spans="5:16">
      <c r="E10" s="63">
        <v>1008</v>
      </c>
      <c r="F10" s="63" t="s">
        <v>795</v>
      </c>
      <c r="K10" s="1">
        <v>7</v>
      </c>
      <c r="L10" s="1">
        <v>0.03</v>
      </c>
      <c r="M10" s="64">
        <v>2009</v>
      </c>
      <c r="N10" s="64" t="s">
        <v>796</v>
      </c>
      <c r="O10" s="1" t="s">
        <v>797</v>
      </c>
      <c r="P10" s="1" t="s">
        <v>720</v>
      </c>
    </row>
    <row r="11" ht="20.1" customHeight="1" spans="5:16">
      <c r="E11" s="63">
        <v>1009</v>
      </c>
      <c r="F11" s="63" t="s">
        <v>798</v>
      </c>
      <c r="K11" s="1">
        <v>2</v>
      </c>
      <c r="L11" s="1">
        <v>0.01</v>
      </c>
      <c r="M11" s="64">
        <v>2016</v>
      </c>
      <c r="N11" s="64" t="s">
        <v>799</v>
      </c>
      <c r="O11" s="1" t="s">
        <v>42</v>
      </c>
      <c r="P11" s="1" t="s">
        <v>800</v>
      </c>
    </row>
    <row r="12" ht="20.1" customHeight="1" spans="5:16">
      <c r="E12" s="63">
        <v>1010</v>
      </c>
      <c r="F12" s="63" t="s">
        <v>801</v>
      </c>
      <c r="K12" s="1">
        <v>0</v>
      </c>
      <c r="L12" s="1">
        <v>0.03</v>
      </c>
      <c r="M12" s="65">
        <v>2018</v>
      </c>
      <c r="N12" s="65" t="s">
        <v>802</v>
      </c>
      <c r="O12" s="66" t="s">
        <v>803</v>
      </c>
      <c r="P12" s="66" t="s">
        <v>804</v>
      </c>
    </row>
    <row r="13" ht="20.1" customHeight="1" spans="5:16">
      <c r="E13" s="63">
        <v>1011</v>
      </c>
      <c r="F13" s="63" t="s">
        <v>805</v>
      </c>
      <c r="K13" s="1">
        <v>7</v>
      </c>
      <c r="L13" s="1">
        <v>0.01</v>
      </c>
      <c r="M13" s="64">
        <v>2022</v>
      </c>
      <c r="N13" s="64" t="s">
        <v>806</v>
      </c>
      <c r="O13" s="1" t="s">
        <v>790</v>
      </c>
      <c r="P13" s="1" t="s">
        <v>807</v>
      </c>
    </row>
    <row r="14" ht="20.1" customHeight="1" spans="5:16">
      <c r="E14" s="63">
        <v>1012</v>
      </c>
      <c r="F14" s="63" t="s">
        <v>808</v>
      </c>
      <c r="K14" s="1">
        <v>3</v>
      </c>
      <c r="L14" s="1">
        <v>0.03</v>
      </c>
      <c r="M14" s="64">
        <v>2019</v>
      </c>
      <c r="N14" s="64" t="s">
        <v>809</v>
      </c>
      <c r="O14" s="1" t="s">
        <v>810</v>
      </c>
      <c r="P14" s="1" t="s">
        <v>811</v>
      </c>
    </row>
    <row r="15" ht="20.1" customHeight="1" spans="5:16">
      <c r="E15" s="63">
        <v>1013</v>
      </c>
      <c r="F15" s="63" t="s">
        <v>812</v>
      </c>
      <c r="K15" s="1">
        <v>4</v>
      </c>
      <c r="L15" s="1">
        <v>0.03</v>
      </c>
      <c r="M15" s="64">
        <v>2020</v>
      </c>
      <c r="N15" s="64" t="s">
        <v>813</v>
      </c>
      <c r="O15" s="1" t="s">
        <v>810</v>
      </c>
      <c r="P15" s="1" t="s">
        <v>814</v>
      </c>
    </row>
    <row r="16" ht="20.1" customHeight="1" spans="5:16">
      <c r="E16" s="63">
        <v>1014</v>
      </c>
      <c r="F16" s="63" t="s">
        <v>815</v>
      </c>
      <c r="K16" s="1">
        <v>3</v>
      </c>
      <c r="L16" s="1">
        <v>0.03</v>
      </c>
      <c r="N16" s="1" t="s">
        <v>816</v>
      </c>
      <c r="O16" s="1" t="s">
        <v>817</v>
      </c>
      <c r="P16" s="1" t="s">
        <v>818</v>
      </c>
    </row>
    <row r="17" ht="20.1" customHeight="1" spans="5:16">
      <c r="E17" s="63">
        <v>1015</v>
      </c>
      <c r="F17" s="63" t="s">
        <v>819</v>
      </c>
      <c r="K17" s="1">
        <v>4</v>
      </c>
      <c r="L17" s="1">
        <v>0.03</v>
      </c>
      <c r="N17" s="1" t="s">
        <v>639</v>
      </c>
      <c r="O17" s="1" t="s">
        <v>820</v>
      </c>
      <c r="P17" s="1" t="s">
        <v>821</v>
      </c>
    </row>
    <row r="18" ht="20.1" customHeight="1" spans="5:16">
      <c r="E18" s="63">
        <v>1016</v>
      </c>
      <c r="F18" s="63" t="s">
        <v>822</v>
      </c>
      <c r="K18" s="1">
        <v>5</v>
      </c>
      <c r="L18" s="1">
        <v>0.03</v>
      </c>
      <c r="N18" s="64" t="s">
        <v>823</v>
      </c>
      <c r="O18" s="1" t="s">
        <v>824</v>
      </c>
      <c r="P18" s="1" t="s">
        <v>825</v>
      </c>
    </row>
    <row r="19" ht="20.1" customHeight="1" spans="5:16">
      <c r="E19" s="63">
        <v>1017</v>
      </c>
      <c r="F19" s="63" t="s">
        <v>826</v>
      </c>
      <c r="K19" s="1">
        <v>5</v>
      </c>
      <c r="L19" s="1">
        <v>0.01</v>
      </c>
      <c r="N19" s="64" t="s">
        <v>827</v>
      </c>
      <c r="O19" s="1" t="s">
        <v>790</v>
      </c>
      <c r="P19" s="1" t="s">
        <v>828</v>
      </c>
    </row>
    <row r="20" ht="20.1" customHeight="1" spans="5:11">
      <c r="E20" s="63">
        <v>1018</v>
      </c>
      <c r="F20" s="63" t="s">
        <v>829</v>
      </c>
      <c r="K20" s="1"/>
    </row>
    <row r="21" ht="20.1" customHeight="1" spans="5:11">
      <c r="E21" s="63">
        <v>1019</v>
      </c>
      <c r="F21" s="63" t="s">
        <v>830</v>
      </c>
      <c r="K21" s="1"/>
    </row>
    <row r="22" ht="20.1" customHeight="1" spans="5:16">
      <c r="E22" s="63">
        <v>1020</v>
      </c>
      <c r="F22" s="63" t="s">
        <v>831</v>
      </c>
      <c r="K22" s="1">
        <v>0</v>
      </c>
      <c r="L22" s="1">
        <v>0.02</v>
      </c>
      <c r="M22" s="64">
        <v>2024</v>
      </c>
      <c r="N22" s="64" t="s">
        <v>832</v>
      </c>
      <c r="O22" s="1" t="s">
        <v>833</v>
      </c>
      <c r="P22" s="1" t="s">
        <v>834</v>
      </c>
    </row>
    <row r="23" ht="20.1" customHeight="1" spans="5:16">
      <c r="E23" s="63">
        <v>1021</v>
      </c>
      <c r="F23" s="63" t="s">
        <v>835</v>
      </c>
      <c r="K23" s="1">
        <v>1</v>
      </c>
      <c r="L23" s="1">
        <v>0.05</v>
      </c>
      <c r="N23" s="1" t="s">
        <v>836</v>
      </c>
      <c r="O23" s="1" t="s">
        <v>833</v>
      </c>
      <c r="P23" s="1" t="s">
        <v>837</v>
      </c>
    </row>
    <row r="24" ht="20.1" customHeight="1" spans="5:16">
      <c r="E24" s="63">
        <v>1022</v>
      </c>
      <c r="F24" s="63" t="s">
        <v>838</v>
      </c>
      <c r="K24" s="1">
        <v>2</v>
      </c>
      <c r="L24" s="1">
        <v>0.05</v>
      </c>
      <c r="N24" s="1" t="s">
        <v>839</v>
      </c>
      <c r="O24" s="1" t="s">
        <v>833</v>
      </c>
      <c r="P24" s="1" t="s">
        <v>840</v>
      </c>
    </row>
    <row r="25" ht="20.1" customHeight="1" spans="5:16">
      <c r="E25" s="63">
        <v>1023</v>
      </c>
      <c r="F25" s="63" t="s">
        <v>841</v>
      </c>
      <c r="K25" s="1">
        <v>0</v>
      </c>
      <c r="L25" s="1">
        <v>0.01</v>
      </c>
      <c r="N25" s="1" t="s">
        <v>842</v>
      </c>
      <c r="O25" s="1" t="s">
        <v>833</v>
      </c>
      <c r="P25" s="1" t="s">
        <v>843</v>
      </c>
    </row>
    <row r="26" ht="20.1" customHeight="1" spans="5:16">
      <c r="E26" s="63">
        <v>1024</v>
      </c>
      <c r="F26" s="63" t="s">
        <v>844</v>
      </c>
      <c r="K26" s="1">
        <v>0</v>
      </c>
      <c r="L26" s="1">
        <v>0.02</v>
      </c>
      <c r="N26" s="1" t="s">
        <v>845</v>
      </c>
      <c r="O26" s="1" t="s">
        <v>833</v>
      </c>
      <c r="P26" s="1" t="s">
        <v>846</v>
      </c>
    </row>
    <row r="27" ht="20.1" customHeight="1" spans="5:16">
      <c r="E27" s="63">
        <v>1025</v>
      </c>
      <c r="F27" s="63" t="s">
        <v>847</v>
      </c>
      <c r="K27" s="1">
        <v>0</v>
      </c>
      <c r="L27" s="1">
        <v>0.02</v>
      </c>
      <c r="N27" s="1" t="s">
        <v>848</v>
      </c>
      <c r="O27" s="1" t="s">
        <v>833</v>
      </c>
      <c r="P27" s="1" t="s">
        <v>849</v>
      </c>
    </row>
    <row r="28" ht="20.1" customHeight="1" spans="5:16">
      <c r="E28" s="63">
        <v>1026</v>
      </c>
      <c r="F28" s="63" t="s">
        <v>850</v>
      </c>
      <c r="K28" s="1">
        <v>0</v>
      </c>
      <c r="L28" s="1">
        <v>0.03</v>
      </c>
      <c r="N28" s="1" t="s">
        <v>851</v>
      </c>
      <c r="O28" s="1" t="s">
        <v>833</v>
      </c>
      <c r="P28" s="1" t="s">
        <v>852</v>
      </c>
    </row>
    <row r="29" ht="20.1" customHeight="1" spans="5:16">
      <c r="E29" s="63">
        <v>1027</v>
      </c>
      <c r="F29" s="63" t="s">
        <v>853</v>
      </c>
      <c r="K29" s="1">
        <v>0</v>
      </c>
      <c r="L29" s="1">
        <v>0.02</v>
      </c>
      <c r="N29" s="1" t="s">
        <v>854</v>
      </c>
      <c r="O29" s="1" t="s">
        <v>833</v>
      </c>
      <c r="P29" s="1" t="s">
        <v>855</v>
      </c>
    </row>
    <row r="30" ht="20.1" customHeight="1" spans="5:16">
      <c r="E30" s="63">
        <v>1028</v>
      </c>
      <c r="F30" s="63" t="s">
        <v>856</v>
      </c>
      <c r="K30" s="1">
        <v>0</v>
      </c>
      <c r="L30" s="1">
        <v>0.04</v>
      </c>
      <c r="M30" s="64">
        <v>2002</v>
      </c>
      <c r="N30" s="64" t="s">
        <v>857</v>
      </c>
      <c r="O30" s="1" t="s">
        <v>833</v>
      </c>
      <c r="P30" s="1" t="s">
        <v>858</v>
      </c>
    </row>
    <row r="31" ht="20.1" customHeight="1" spans="5:16">
      <c r="E31" s="63">
        <v>1030</v>
      </c>
      <c r="F31" s="63" t="s">
        <v>859</v>
      </c>
      <c r="K31" s="1">
        <v>3</v>
      </c>
      <c r="L31" s="1">
        <v>0.02</v>
      </c>
      <c r="N31" s="1" t="s">
        <v>860</v>
      </c>
      <c r="O31" s="1"/>
      <c r="P31" s="1" t="s">
        <v>861</v>
      </c>
    </row>
    <row r="32" ht="20.1" customHeight="1" spans="5:16">
      <c r="E32" s="63">
        <v>1031</v>
      </c>
      <c r="F32" s="63" t="s">
        <v>862</v>
      </c>
      <c r="K32" s="1">
        <v>4</v>
      </c>
      <c r="L32" s="1">
        <v>0.02</v>
      </c>
      <c r="N32" s="1" t="s">
        <v>863</v>
      </c>
      <c r="O32" s="1"/>
      <c r="P32" s="1" t="s">
        <v>864</v>
      </c>
    </row>
    <row r="33" ht="20.1" customHeight="1" spans="5:16">
      <c r="E33" s="63">
        <v>1032</v>
      </c>
      <c r="F33" s="63" t="s">
        <v>865</v>
      </c>
      <c r="K33" s="1">
        <v>5</v>
      </c>
      <c r="L33" s="1">
        <v>0.02</v>
      </c>
      <c r="N33" s="1" t="s">
        <v>866</v>
      </c>
      <c r="O33" s="1"/>
      <c r="P33" s="1" t="s">
        <v>867</v>
      </c>
    </row>
    <row r="34" ht="20.1" customHeight="1" spans="5:16">
      <c r="E34" s="63">
        <v>1033</v>
      </c>
      <c r="F34" s="63" t="s">
        <v>868</v>
      </c>
      <c r="K34" s="1">
        <v>6</v>
      </c>
      <c r="L34" s="1">
        <v>0.02</v>
      </c>
      <c r="N34" s="1" t="s">
        <v>869</v>
      </c>
      <c r="P34" s="1" t="s">
        <v>870</v>
      </c>
    </row>
    <row r="35" ht="20.1" customHeight="1" spans="5:6">
      <c r="E35" s="63">
        <v>1034</v>
      </c>
      <c r="F35" s="63" t="s">
        <v>871</v>
      </c>
    </row>
    <row r="36" ht="20.1" customHeight="1" spans="5:6">
      <c r="E36" s="63">
        <v>1035</v>
      </c>
      <c r="F36" s="63" t="s">
        <v>872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836</v>
      </c>
      <c r="O45" s="1" t="s">
        <v>833</v>
      </c>
      <c r="P45" s="1" t="s">
        <v>873</v>
      </c>
    </row>
    <row r="46" ht="20.1" customHeight="1" spans="13:16">
      <c r="M46" s="1">
        <v>0.05</v>
      </c>
      <c r="N46" s="1" t="s">
        <v>839</v>
      </c>
      <c r="O46" s="1" t="s">
        <v>833</v>
      </c>
      <c r="P46" s="1" t="s">
        <v>840</v>
      </c>
    </row>
    <row r="47" ht="20.1" customHeight="1" spans="13:16">
      <c r="M47" s="1">
        <v>0.02</v>
      </c>
      <c r="N47" s="1" t="s">
        <v>842</v>
      </c>
      <c r="O47" s="1" t="s">
        <v>833</v>
      </c>
      <c r="P47" s="1" t="s">
        <v>874</v>
      </c>
    </row>
    <row r="48" ht="20.1" customHeight="1" spans="13:16">
      <c r="M48" s="1">
        <v>0.02</v>
      </c>
      <c r="N48" s="1" t="s">
        <v>845</v>
      </c>
      <c r="O48" s="1" t="s">
        <v>833</v>
      </c>
      <c r="P48" s="1" t="s">
        <v>846</v>
      </c>
    </row>
    <row r="49" ht="20.1" customHeight="1" spans="13:16">
      <c r="M49" s="1">
        <v>0.001</v>
      </c>
      <c r="N49" s="1" t="s">
        <v>848</v>
      </c>
      <c r="O49" s="1" t="s">
        <v>833</v>
      </c>
      <c r="P49" s="1" t="s">
        <v>849</v>
      </c>
    </row>
    <row r="50" ht="20.1" customHeight="1" spans="13:16">
      <c r="M50" s="1">
        <v>0.03</v>
      </c>
      <c r="N50" s="1" t="s">
        <v>851</v>
      </c>
      <c r="O50" s="1" t="s">
        <v>833</v>
      </c>
      <c r="P50" s="1" t="s">
        <v>849</v>
      </c>
    </row>
    <row r="51" ht="20.1" customHeight="1" spans="14:16">
      <c r="N51" s="1" t="s">
        <v>875</v>
      </c>
      <c r="O51" s="1" t="s">
        <v>790</v>
      </c>
      <c r="P51" s="1" t="s">
        <v>876</v>
      </c>
    </row>
    <row r="52" ht="20.1" customHeight="1" spans="14:16">
      <c r="N52" s="1" t="s">
        <v>877</v>
      </c>
      <c r="O52" s="1" t="s">
        <v>790</v>
      </c>
      <c r="P52" s="1" t="s">
        <v>878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879</v>
      </c>
      <c r="O55" s="1" t="s">
        <v>790</v>
      </c>
      <c r="P55" s="1" t="s">
        <v>880</v>
      </c>
    </row>
    <row r="56" ht="20.1" customHeight="1" spans="12:16">
      <c r="L56" s="1">
        <v>0.1</v>
      </c>
      <c r="M56" s="64">
        <v>2026</v>
      </c>
      <c r="N56" s="64" t="s">
        <v>875</v>
      </c>
      <c r="O56" s="1" t="s">
        <v>790</v>
      </c>
      <c r="P56" s="1" t="s">
        <v>876</v>
      </c>
    </row>
    <row r="57" ht="20.1" customHeight="1" spans="12:16">
      <c r="L57" s="1">
        <v>0</v>
      </c>
      <c r="M57" s="64">
        <v>2027</v>
      </c>
      <c r="N57" s="64" t="s">
        <v>881</v>
      </c>
      <c r="O57" s="1" t="s">
        <v>790</v>
      </c>
      <c r="P57" s="1" t="s">
        <v>882</v>
      </c>
    </row>
    <row r="58" ht="20.1" customHeight="1" spans="12:16">
      <c r="L58" s="1">
        <v>0.1</v>
      </c>
      <c r="M58" s="64">
        <v>2028</v>
      </c>
      <c r="N58" s="64" t="s">
        <v>877</v>
      </c>
      <c r="O58" s="1" t="s">
        <v>790</v>
      </c>
      <c r="P58" s="1" t="s">
        <v>883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topLeftCell="A37" workbookViewId="0">
      <selection activeCell="F5" sqref="F5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884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885</v>
      </c>
      <c r="S2" s="5"/>
      <c r="T2" s="5"/>
      <c r="U2" s="1" t="s">
        <v>886</v>
      </c>
      <c r="V2" s="1" t="s">
        <v>2</v>
      </c>
      <c r="W2" s="1" t="s">
        <v>887</v>
      </c>
      <c r="X2" s="1" t="s">
        <v>888</v>
      </c>
      <c r="Y2" s="1" t="s">
        <v>889</v>
      </c>
      <c r="Z2" s="5"/>
      <c r="AA2" s="1" t="s">
        <v>890</v>
      </c>
      <c r="AB2" s="5"/>
      <c r="AE2" s="1"/>
      <c r="AF2" s="1" t="s">
        <v>2</v>
      </c>
      <c r="AG2" s="1" t="s">
        <v>887</v>
      </c>
      <c r="AH2" s="1" t="s">
        <v>888</v>
      </c>
      <c r="AI2" s="1" t="s">
        <v>889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810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891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810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820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892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803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803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893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894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824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895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896</v>
      </c>
      <c r="V8" s="1" t="s">
        <v>897</v>
      </c>
      <c r="W8" s="5"/>
      <c r="X8" s="5"/>
      <c r="Y8" s="5"/>
      <c r="Z8" s="5"/>
      <c r="AA8" s="5"/>
      <c r="AB8" s="5"/>
      <c r="AE8" s="1" t="s">
        <v>782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817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817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790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898</v>
      </c>
      <c r="C11" s="15"/>
      <c r="D11" s="1">
        <v>2000</v>
      </c>
      <c r="L11" s="1" t="s">
        <v>786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899</v>
      </c>
      <c r="C13" s="1">
        <v>1</v>
      </c>
      <c r="D13" s="1">
        <f t="shared" ref="D13:D14" si="7">C13*$D$11</f>
        <v>2000</v>
      </c>
      <c r="K13" s="46" t="s">
        <v>900</v>
      </c>
      <c r="L13" s="1" t="s">
        <v>777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901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ht="20.1" customHeight="1" spans="12:21">
      <c r="L15" s="1" t="s">
        <v>902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ht="20.1" customHeight="1" spans="29:51">
      <c r="AC16" s="15"/>
      <c r="AD16" s="15"/>
      <c r="AE16" s="54" t="s">
        <v>810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903</v>
      </c>
      <c r="C17" s="1" t="s">
        <v>904</v>
      </c>
      <c r="D17" s="1" t="s">
        <v>905</v>
      </c>
      <c r="E17" s="5"/>
      <c r="AC17" s="1" t="s">
        <v>906</v>
      </c>
      <c r="AD17" s="1" t="s">
        <v>907</v>
      </c>
      <c r="AE17" s="1" t="s">
        <v>908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906</v>
      </c>
      <c r="AL17" s="1" t="s">
        <v>907</v>
      </c>
      <c r="AM17" s="1" t="s">
        <v>909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906</v>
      </c>
      <c r="AT17" s="1" t="s">
        <v>907</v>
      </c>
      <c r="AU17" s="1" t="s">
        <v>910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906</v>
      </c>
      <c r="AD18" s="1" t="s">
        <v>907</v>
      </c>
      <c r="AE18" s="1" t="s">
        <v>911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906</v>
      </c>
      <c r="AL18" s="1" t="s">
        <v>907</v>
      </c>
      <c r="AM18" s="1" t="s">
        <v>912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906</v>
      </c>
      <c r="AT18" s="1" t="s">
        <v>907</v>
      </c>
      <c r="AU18" s="1" t="s">
        <v>913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914</v>
      </c>
      <c r="AD19" s="55" t="s">
        <v>899</v>
      </c>
      <c r="AE19" s="55" t="s">
        <v>915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914</v>
      </c>
      <c r="AL19" s="55" t="s">
        <v>899</v>
      </c>
      <c r="AM19" s="55" t="s">
        <v>916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914</v>
      </c>
      <c r="AT19" s="55" t="s">
        <v>899</v>
      </c>
      <c r="AU19" s="55" t="s">
        <v>915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906</v>
      </c>
      <c r="AD20" s="56" t="s">
        <v>899</v>
      </c>
      <c r="AE20" s="56" t="s">
        <v>917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906</v>
      </c>
      <c r="AL20" s="56" t="s">
        <v>899</v>
      </c>
      <c r="AM20" s="56" t="s">
        <v>918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906</v>
      </c>
      <c r="AT20" s="56" t="s">
        <v>899</v>
      </c>
      <c r="AU20" s="56" t="s">
        <v>919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820</v>
      </c>
      <c r="AF22" s="1" t="s">
        <v>920</v>
      </c>
      <c r="AG22" s="1" t="s">
        <v>920</v>
      </c>
      <c r="AH22" s="1" t="s">
        <v>920</v>
      </c>
      <c r="AI22" s="1" t="s">
        <v>920</v>
      </c>
      <c r="AJ22" s="1"/>
      <c r="AK22" s="1"/>
      <c r="AN22" s="15"/>
    </row>
    <row r="23" ht="20.1" customHeight="1" spans="29:51">
      <c r="AC23" s="1" t="s">
        <v>906</v>
      </c>
      <c r="AD23" s="1" t="s">
        <v>907</v>
      </c>
      <c r="AE23" s="1" t="s">
        <v>921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906</v>
      </c>
      <c r="AL23" s="1" t="s">
        <v>907</v>
      </c>
      <c r="AM23" s="1" t="s">
        <v>922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906</v>
      </c>
      <c r="AT23" s="1" t="s">
        <v>907</v>
      </c>
      <c r="AU23" s="1" t="s">
        <v>923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906</v>
      </c>
      <c r="AD24" s="1" t="s">
        <v>907</v>
      </c>
      <c r="AE24" s="46" t="s">
        <v>924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906</v>
      </c>
      <c r="AL24" s="1" t="s">
        <v>907</v>
      </c>
      <c r="AM24" s="46" t="s">
        <v>925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906</v>
      </c>
      <c r="AT24" s="1" t="s">
        <v>907</v>
      </c>
      <c r="AU24" s="46" t="s">
        <v>926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914</v>
      </c>
      <c r="AD25" s="55" t="s">
        <v>899</v>
      </c>
      <c r="AE25" s="57" t="s">
        <v>927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914</v>
      </c>
      <c r="AL25" s="55" t="s">
        <v>899</v>
      </c>
      <c r="AM25" s="57" t="s">
        <v>928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914</v>
      </c>
      <c r="AT25" s="55" t="s">
        <v>899</v>
      </c>
      <c r="AU25" s="57" t="s">
        <v>927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906</v>
      </c>
      <c r="AD26" s="56" t="s">
        <v>899</v>
      </c>
      <c r="AE26" s="56" t="s">
        <v>929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906</v>
      </c>
      <c r="AL26" s="56" t="s">
        <v>899</v>
      </c>
      <c r="AM26" s="56" t="s">
        <v>930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906</v>
      </c>
      <c r="AT26" s="56" t="s">
        <v>899</v>
      </c>
      <c r="AU26" s="56" t="s">
        <v>931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803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906</v>
      </c>
      <c r="AD29" s="1" t="s">
        <v>907</v>
      </c>
      <c r="AE29" s="1" t="s">
        <v>932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906</v>
      </c>
      <c r="AL29" s="1" t="s">
        <v>907</v>
      </c>
      <c r="AM29" s="1" t="s">
        <v>933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906</v>
      </c>
      <c r="AT29" s="1" t="s">
        <v>907</v>
      </c>
      <c r="AU29" s="1" t="s">
        <v>934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906</v>
      </c>
      <c r="AD30" s="1" t="s">
        <v>907</v>
      </c>
      <c r="AE30" s="58" t="s">
        <v>935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906</v>
      </c>
      <c r="AL30" s="1" t="s">
        <v>907</v>
      </c>
      <c r="AM30" s="58" t="s">
        <v>936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906</v>
      </c>
      <c r="AT30" s="1" t="s">
        <v>907</v>
      </c>
      <c r="AU30" s="58" t="s">
        <v>937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914</v>
      </c>
      <c r="AD31" s="55" t="s">
        <v>899</v>
      </c>
      <c r="AE31" s="57" t="s">
        <v>938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914</v>
      </c>
      <c r="AL31" s="55" t="s">
        <v>899</v>
      </c>
      <c r="AM31" s="57" t="s">
        <v>939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914</v>
      </c>
      <c r="AT31" s="55" t="s">
        <v>899</v>
      </c>
      <c r="AU31" s="57" t="s">
        <v>938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906</v>
      </c>
      <c r="AD32" s="56" t="s">
        <v>899</v>
      </c>
      <c r="AE32" s="56" t="s">
        <v>940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906</v>
      </c>
      <c r="AL32" s="56" t="s">
        <v>899</v>
      </c>
      <c r="AM32" s="56" t="s">
        <v>941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906</v>
      </c>
      <c r="AT32" s="56" t="s">
        <v>899</v>
      </c>
      <c r="AU32" s="56" t="s">
        <v>942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894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906</v>
      </c>
      <c r="AD35" s="1" t="s">
        <v>907</v>
      </c>
      <c r="AE35" s="1" t="s">
        <v>943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906</v>
      </c>
      <c r="AL35" s="1" t="s">
        <v>907</v>
      </c>
      <c r="AM35" s="1" t="s">
        <v>894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906</v>
      </c>
      <c r="AT35" s="1" t="s">
        <v>907</v>
      </c>
      <c r="AU35" s="1" t="s">
        <v>944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906</v>
      </c>
      <c r="AD36" s="1" t="s">
        <v>907</v>
      </c>
      <c r="AE36" s="59" t="s">
        <v>945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906</v>
      </c>
      <c r="AL36" s="1" t="s">
        <v>907</v>
      </c>
      <c r="AM36" s="59" t="s">
        <v>946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906</v>
      </c>
      <c r="AT36" s="1" t="s">
        <v>907</v>
      </c>
      <c r="AU36" s="59" t="s">
        <v>947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914</v>
      </c>
      <c r="AD37" s="55" t="s">
        <v>899</v>
      </c>
      <c r="AE37" s="55" t="s">
        <v>948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914</v>
      </c>
      <c r="AL37" s="55" t="s">
        <v>899</v>
      </c>
      <c r="AM37" s="55" t="s">
        <v>949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914</v>
      </c>
      <c r="AT37" s="55" t="s">
        <v>899</v>
      </c>
      <c r="AU37" s="55" t="s">
        <v>948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906</v>
      </c>
      <c r="AD38" s="56" t="s">
        <v>899</v>
      </c>
      <c r="AE38" s="56" t="s">
        <v>950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906</v>
      </c>
      <c r="AL38" s="56" t="s">
        <v>899</v>
      </c>
      <c r="AM38" s="56" t="s">
        <v>951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906</v>
      </c>
      <c r="AT38" s="56" t="s">
        <v>899</v>
      </c>
      <c r="AU38" s="56" t="s">
        <v>952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895</v>
      </c>
      <c r="AF40" s="1" t="s">
        <v>920</v>
      </c>
      <c r="AG40" s="1" t="s">
        <v>920</v>
      </c>
      <c r="AH40" s="1" t="s">
        <v>920</v>
      </c>
      <c r="AI40" s="1" t="s">
        <v>920</v>
      </c>
      <c r="AJ40" s="1"/>
      <c r="AK40" s="1"/>
      <c r="AN40" s="3"/>
      <c r="AV40" s="3"/>
    </row>
    <row r="41" ht="20.1" customHeight="1" spans="29:51">
      <c r="AC41" s="1" t="s">
        <v>906</v>
      </c>
      <c r="AD41" s="1" t="s">
        <v>907</v>
      </c>
      <c r="AE41" s="1" t="s">
        <v>953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906</v>
      </c>
      <c r="AL41" s="1" t="s">
        <v>907</v>
      </c>
      <c r="AM41" s="1" t="s">
        <v>954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906</v>
      </c>
      <c r="AT41" s="1" t="s">
        <v>907</v>
      </c>
      <c r="AU41" s="1" t="s">
        <v>955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906</v>
      </c>
      <c r="AD42" s="1" t="s">
        <v>907</v>
      </c>
      <c r="AE42" s="46" t="s">
        <v>956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906</v>
      </c>
      <c r="AL42" s="1" t="s">
        <v>907</v>
      </c>
      <c r="AM42" s="46" t="s">
        <v>957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906</v>
      </c>
      <c r="AT42" s="1" t="s">
        <v>907</v>
      </c>
      <c r="AU42" s="46" t="s">
        <v>958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914</v>
      </c>
      <c r="AD43" s="55" t="s">
        <v>899</v>
      </c>
      <c r="AE43" s="55" t="s">
        <v>959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914</v>
      </c>
      <c r="AL43" s="55" t="s">
        <v>899</v>
      </c>
      <c r="AM43" s="55" t="s">
        <v>960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914</v>
      </c>
      <c r="AT43" s="55" t="s">
        <v>899</v>
      </c>
      <c r="AU43" s="55" t="s">
        <v>959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906</v>
      </c>
      <c r="AD44" s="56" t="s">
        <v>899</v>
      </c>
      <c r="AE44" s="56" t="s">
        <v>961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906</v>
      </c>
      <c r="AL44" s="56" t="s">
        <v>899</v>
      </c>
      <c r="AM44" s="56" t="s">
        <v>962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906</v>
      </c>
      <c r="AT44" s="56" t="s">
        <v>899</v>
      </c>
      <c r="AU44" s="56" t="s">
        <v>963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782</v>
      </c>
      <c r="AF46" s="1" t="s">
        <v>920</v>
      </c>
      <c r="AG46" s="1" t="s">
        <v>920</v>
      </c>
      <c r="AH46" s="1" t="s">
        <v>920</v>
      </c>
      <c r="AI46" s="1" t="s">
        <v>920</v>
      </c>
      <c r="AJ46" s="1"/>
      <c r="AK46" s="1"/>
      <c r="AN46" s="3"/>
      <c r="AV46" s="3"/>
    </row>
    <row r="47" ht="20.1" customHeight="1" spans="29:48">
      <c r="AC47" s="1" t="s">
        <v>906</v>
      </c>
      <c r="AD47" s="1" t="s">
        <v>907</v>
      </c>
      <c r="AE47" s="1" t="s">
        <v>964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906</v>
      </c>
      <c r="AD48" s="1" t="s">
        <v>907</v>
      </c>
      <c r="AE48" s="1" t="s">
        <v>965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914</v>
      </c>
      <c r="AD49" s="1" t="s">
        <v>907</v>
      </c>
      <c r="AE49" s="58" t="s">
        <v>966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906</v>
      </c>
      <c r="AD50" s="56" t="s">
        <v>899</v>
      </c>
      <c r="AE50" s="56" t="s">
        <v>967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817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914</v>
      </c>
      <c r="AD53" s="1" t="s">
        <v>907</v>
      </c>
      <c r="AE53" s="58" t="s">
        <v>968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906</v>
      </c>
      <c r="AD54" s="1" t="s">
        <v>907</v>
      </c>
      <c r="AE54" s="1" t="s">
        <v>969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914</v>
      </c>
      <c r="AD55" s="1" t="s">
        <v>907</v>
      </c>
      <c r="AE55" s="58" t="s">
        <v>970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906</v>
      </c>
      <c r="AD56" s="56" t="s">
        <v>899</v>
      </c>
      <c r="AE56" s="56" t="s">
        <v>971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790</v>
      </c>
      <c r="AF58" s="1" t="s">
        <v>920</v>
      </c>
      <c r="AG58" s="1" t="s">
        <v>920</v>
      </c>
      <c r="AH58" s="1" t="s">
        <v>920</v>
      </c>
      <c r="AI58" s="1" t="s">
        <v>920</v>
      </c>
      <c r="AJ58" s="13"/>
      <c r="AK58" s="13"/>
      <c r="AN58" s="3"/>
      <c r="AV58" s="3"/>
    </row>
    <row r="59" ht="20.1" customHeight="1" spans="29:48">
      <c r="AC59" s="1" t="s">
        <v>906</v>
      </c>
      <c r="AD59" s="1" t="s">
        <v>907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914</v>
      </c>
      <c r="AD60" s="1" t="s">
        <v>907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906</v>
      </c>
      <c r="AD61" s="56" t="s">
        <v>899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786</v>
      </c>
      <c r="AF63" s="1" t="s">
        <v>920</v>
      </c>
      <c r="AG63" s="1" t="s">
        <v>920</v>
      </c>
      <c r="AH63" s="1" t="s">
        <v>920</v>
      </c>
      <c r="AI63" s="1" t="s">
        <v>920</v>
      </c>
      <c r="AJ63" s="1"/>
      <c r="AK63" s="1"/>
      <c r="AN63" s="3"/>
      <c r="AV63" s="3"/>
    </row>
    <row r="64" ht="20.1" customHeight="1" spans="29:48">
      <c r="AC64" s="1" t="s">
        <v>914</v>
      </c>
      <c r="AD64" s="1" t="s">
        <v>907</v>
      </c>
      <c r="AE64" s="1" t="s">
        <v>972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914</v>
      </c>
      <c r="AD65" s="1" t="s">
        <v>907</v>
      </c>
      <c r="AE65" s="1" t="s">
        <v>973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914</v>
      </c>
      <c r="AD66" s="56" t="s">
        <v>899</v>
      </c>
      <c r="AE66" s="56" t="s">
        <v>974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42</v>
      </c>
      <c r="AF68" s="1" t="s">
        <v>920</v>
      </c>
      <c r="AG68" s="1" t="s">
        <v>920</v>
      </c>
      <c r="AH68" s="1"/>
      <c r="AI68" s="1" t="s">
        <v>920</v>
      </c>
      <c r="AJ68" s="1"/>
      <c r="AK68" s="1"/>
      <c r="AN68" s="3"/>
      <c r="AV68" s="3"/>
    </row>
    <row r="69" ht="20.1" customHeight="1" spans="29:48">
      <c r="AC69" s="1" t="s">
        <v>906</v>
      </c>
      <c r="AD69" s="1" t="s">
        <v>907</v>
      </c>
      <c r="AE69" s="1" t="s">
        <v>975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976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914</v>
      </c>
      <c r="AD70" s="1" t="s">
        <v>907</v>
      </c>
      <c r="AE70" s="1" t="s">
        <v>977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906</v>
      </c>
      <c r="AD71" s="55" t="s">
        <v>979</v>
      </c>
      <c r="AE71" s="55" t="s">
        <v>980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981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906</v>
      </c>
      <c r="AD72" s="56" t="s">
        <v>899</v>
      </c>
      <c r="AE72" s="56" t="s">
        <v>982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983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777</v>
      </c>
      <c r="AF74" s="1" t="s">
        <v>920</v>
      </c>
      <c r="AG74" s="1"/>
      <c r="AH74" s="1" t="s">
        <v>920</v>
      </c>
      <c r="AI74" s="1" t="s">
        <v>920</v>
      </c>
      <c r="AJ74" s="1"/>
      <c r="AK74" s="1"/>
      <c r="AN74" s="1"/>
      <c r="AV74" s="1"/>
    </row>
    <row r="75" ht="20.1" customHeight="1" spans="29:51">
      <c r="AC75" s="1" t="s">
        <v>906</v>
      </c>
      <c r="AD75" s="1" t="s">
        <v>907</v>
      </c>
      <c r="AE75" s="1" t="s">
        <v>984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906</v>
      </c>
      <c r="AL75" s="1" t="s">
        <v>907</v>
      </c>
      <c r="AM75" s="1" t="s">
        <v>985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906</v>
      </c>
      <c r="AT75" s="1" t="s">
        <v>907</v>
      </c>
      <c r="AU75" s="1" t="s">
        <v>986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914</v>
      </c>
      <c r="AD76" s="1" t="s">
        <v>979</v>
      </c>
      <c r="AE76" s="1" t="s">
        <v>987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914</v>
      </c>
      <c r="AL76" s="1" t="s">
        <v>979</v>
      </c>
      <c r="AM76" s="1" t="s">
        <v>988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914</v>
      </c>
      <c r="AT76" s="1" t="s">
        <v>979</v>
      </c>
      <c r="AU76" s="1" t="s">
        <v>989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914</v>
      </c>
      <c r="AD77" s="55" t="s">
        <v>979</v>
      </c>
      <c r="AE77" s="55" t="s">
        <v>990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914</v>
      </c>
      <c r="AL77" s="55" t="s">
        <v>979</v>
      </c>
      <c r="AM77" s="55" t="s">
        <v>991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914</v>
      </c>
      <c r="AT77" s="55" t="s">
        <v>979</v>
      </c>
      <c r="AU77" s="55" t="s">
        <v>990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914</v>
      </c>
      <c r="AD78" s="56" t="s">
        <v>899</v>
      </c>
      <c r="AE78" s="56" t="s">
        <v>992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914</v>
      </c>
      <c r="AL78" s="56" t="s">
        <v>899</v>
      </c>
      <c r="AM78" s="56" t="s">
        <v>993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914</v>
      </c>
      <c r="AT78" s="56" t="s">
        <v>899</v>
      </c>
      <c r="AU78" s="56" t="s">
        <v>994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995</v>
      </c>
      <c r="K4" s="1" t="s">
        <v>996</v>
      </c>
      <c r="L4" s="1" t="s">
        <v>997</v>
      </c>
      <c r="M4" s="1" t="s">
        <v>998</v>
      </c>
      <c r="O4" s="1" t="s">
        <v>998</v>
      </c>
      <c r="W4" s="1" t="s">
        <v>999</v>
      </c>
      <c r="X4" s="1" t="s">
        <v>1000</v>
      </c>
      <c r="Y4" s="1" t="s">
        <v>1001</v>
      </c>
      <c r="Z4" s="1" t="s">
        <v>1000</v>
      </c>
      <c r="AC4" s="1" t="s">
        <v>1002</v>
      </c>
    </row>
    <row r="5" s="1" customFormat="1" ht="20.1" customHeight="1" spans="3:29">
      <c r="C5" s="1" t="s">
        <v>1003</v>
      </c>
      <c r="D5" s="7" t="s">
        <v>1004</v>
      </c>
      <c r="I5" s="1" t="s">
        <v>1005</v>
      </c>
      <c r="J5" s="1" t="s">
        <v>1006</v>
      </c>
      <c r="K5" s="1" t="s">
        <v>997</v>
      </c>
      <c r="L5" s="1" t="s">
        <v>1007</v>
      </c>
      <c r="M5" s="1" t="s">
        <v>1008</v>
      </c>
      <c r="S5" s="1" t="s">
        <v>1009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1010</v>
      </c>
    </row>
    <row r="6" s="1" customFormat="1" ht="20.1" customHeight="1" spans="3:29">
      <c r="C6" s="1" t="s">
        <v>1011</v>
      </c>
      <c r="D6" s="7" t="s">
        <v>720</v>
      </c>
      <c r="I6" s="1" t="s">
        <v>1012</v>
      </c>
      <c r="J6" s="1" t="s">
        <v>1013</v>
      </c>
      <c r="K6" s="1" t="s">
        <v>997</v>
      </c>
      <c r="L6" s="1" t="s">
        <v>1014</v>
      </c>
      <c r="S6" s="1" t="s">
        <v>1009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1015</v>
      </c>
    </row>
    <row r="7" s="1" customFormat="1" ht="20.1" customHeight="1" spans="3:29">
      <c r="C7" s="1" t="s">
        <v>1016</v>
      </c>
      <c r="D7" s="7" t="s">
        <v>1017</v>
      </c>
      <c r="I7" s="1" t="s">
        <v>1018</v>
      </c>
      <c r="J7" s="1" t="s">
        <v>1019</v>
      </c>
      <c r="K7" s="1" t="s">
        <v>997</v>
      </c>
      <c r="L7" s="1" t="s">
        <v>1020</v>
      </c>
      <c r="M7" s="1" t="s">
        <v>1021</v>
      </c>
      <c r="S7" s="1" t="s">
        <v>1009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1022</v>
      </c>
    </row>
    <row r="8" s="1" customFormat="1" ht="20.1" customHeight="1" spans="4:29">
      <c r="D8" s="7" t="s">
        <v>1023</v>
      </c>
      <c r="I8" s="1" t="s">
        <v>1024</v>
      </c>
      <c r="J8" s="1" t="s">
        <v>1025</v>
      </c>
      <c r="K8" s="1" t="s">
        <v>1026</v>
      </c>
      <c r="O8" s="1" t="s">
        <v>1027</v>
      </c>
      <c r="Q8" s="1" t="s">
        <v>1028</v>
      </c>
      <c r="S8" s="1" t="s">
        <v>1009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1029</v>
      </c>
    </row>
    <row r="9" s="1" customFormat="1" ht="20.1" customHeight="1" spans="2:29">
      <c r="B9" s="1" t="s">
        <v>42</v>
      </c>
      <c r="D9" s="7" t="s">
        <v>1030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1031</v>
      </c>
    </row>
    <row r="10" s="1" customFormat="1" ht="20.1" customHeight="1" spans="3:29">
      <c r="C10" s="1" t="s">
        <v>1032</v>
      </c>
      <c r="D10" s="7" t="s">
        <v>1033</v>
      </c>
      <c r="I10" s="1" t="s">
        <v>1005</v>
      </c>
      <c r="J10" s="1" t="s">
        <v>1034</v>
      </c>
      <c r="K10" s="7" t="s">
        <v>1035</v>
      </c>
      <c r="AC10" s="1" t="s">
        <v>1036</v>
      </c>
    </row>
    <row r="11" s="1" customFormat="1" ht="20.1" customHeight="1" spans="4:29">
      <c r="D11" s="7" t="s">
        <v>1037</v>
      </c>
      <c r="I11" s="1" t="s">
        <v>1012</v>
      </c>
      <c r="J11" s="1" t="s">
        <v>1038</v>
      </c>
      <c r="K11" s="7" t="s">
        <v>1039</v>
      </c>
      <c r="AC11" s="1" t="s">
        <v>1040</v>
      </c>
    </row>
    <row r="12" s="1" customFormat="1" ht="20.1" customHeight="1" spans="4:29">
      <c r="D12" s="7" t="s">
        <v>1041</v>
      </c>
      <c r="I12" s="1" t="s">
        <v>1018</v>
      </c>
      <c r="J12" s="1" t="s">
        <v>1042</v>
      </c>
      <c r="K12" s="7" t="s">
        <v>1043</v>
      </c>
      <c r="Q12" s="1" t="s">
        <v>1044</v>
      </c>
      <c r="AC12" s="1" t="s">
        <v>1045</v>
      </c>
    </row>
    <row r="13" s="1" customFormat="1" ht="20.1" customHeight="1" spans="4:29">
      <c r="D13" s="7" t="s">
        <v>1046</v>
      </c>
      <c r="I13" s="1" t="s">
        <v>1024</v>
      </c>
      <c r="K13" s="1" t="s">
        <v>1047</v>
      </c>
      <c r="AC13" s="1" t="s">
        <v>1048</v>
      </c>
    </row>
    <row r="14" s="1" customFormat="1" ht="20.1" customHeight="1" spans="11:29">
      <c r="K14" s="1" t="s">
        <v>1049</v>
      </c>
      <c r="AC14" s="1" t="s">
        <v>1050</v>
      </c>
    </row>
    <row r="15" s="1" customFormat="1" ht="20.1" customHeight="1" spans="11:15">
      <c r="K15" s="7" t="s">
        <v>1051</v>
      </c>
      <c r="O15" s="1" t="s">
        <v>1052</v>
      </c>
    </row>
    <row r="16" s="1" customFormat="1" ht="20.1" customHeight="1"/>
    <row r="17" s="1" customFormat="1" ht="20.1" customHeight="1" spans="10:10">
      <c r="J17" s="1" t="s">
        <v>1053</v>
      </c>
    </row>
    <row r="18" s="1" customFormat="1" ht="20.1" customHeight="1" spans="17:21">
      <c r="Q18" s="1" t="s">
        <v>1018</v>
      </c>
      <c r="U18" s="1" t="s">
        <v>1024</v>
      </c>
    </row>
    <row r="19" s="1" customFormat="1" ht="20.1" customHeight="1" spans="9:44">
      <c r="I19" s="1" t="s">
        <v>1034</v>
      </c>
      <c r="J19" s="1" t="s">
        <v>1054</v>
      </c>
      <c r="L19" s="1" t="s">
        <v>1038</v>
      </c>
      <c r="M19" s="7" t="s">
        <v>1055</v>
      </c>
      <c r="P19" s="1" t="s">
        <v>1056</v>
      </c>
      <c r="Q19" s="1" t="s">
        <v>1057</v>
      </c>
      <c r="R19" s="7" t="s">
        <v>1058</v>
      </c>
      <c r="U19" s="1" t="s">
        <v>810</v>
      </c>
      <c r="V19" s="1" t="s">
        <v>3</v>
      </c>
      <c r="W19" s="7" t="s">
        <v>1059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810</v>
      </c>
      <c r="AE19" s="7" t="s">
        <v>1060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810</v>
      </c>
      <c r="AM19" s="7" t="s">
        <v>1061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1034</v>
      </c>
      <c r="J20" s="1" t="s">
        <v>1062</v>
      </c>
      <c r="L20" s="1" t="s">
        <v>1063</v>
      </c>
      <c r="M20" s="7" t="s">
        <v>1064</v>
      </c>
      <c r="Q20" s="1" t="s">
        <v>1065</v>
      </c>
      <c r="R20" s="7" t="s">
        <v>1066</v>
      </c>
      <c r="V20" s="1" t="s">
        <v>676</v>
      </c>
      <c r="W20" s="7" t="s">
        <v>1067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1034</v>
      </c>
      <c r="J21" s="1" t="s">
        <v>1070</v>
      </c>
      <c r="L21" s="1" t="s">
        <v>1071</v>
      </c>
      <c r="M21" s="7" t="s">
        <v>1072</v>
      </c>
      <c r="V21" s="1" t="s">
        <v>1073</v>
      </c>
      <c r="W21" s="44" t="s">
        <v>1074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1075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1076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1034</v>
      </c>
      <c r="J22" s="1" t="s">
        <v>1077</v>
      </c>
      <c r="L22" s="1" t="s">
        <v>1078</v>
      </c>
      <c r="M22" s="7" t="s">
        <v>1079</v>
      </c>
    </row>
    <row r="23" s="1" customFormat="1" ht="20.1" customHeight="1" spans="21:44">
      <c r="U23" s="1" t="s">
        <v>777</v>
      </c>
      <c r="V23" s="1" t="s">
        <v>773</v>
      </c>
      <c r="W23" s="7" t="s">
        <v>1080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777</v>
      </c>
      <c r="AE23" s="7" t="s">
        <v>1081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777</v>
      </c>
      <c r="AM23" s="7" t="s">
        <v>1082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1083</v>
      </c>
      <c r="J24" s="1" t="s">
        <v>1084</v>
      </c>
      <c r="L24" s="1" t="s">
        <v>1085</v>
      </c>
      <c r="M24" s="7" t="s">
        <v>1086</v>
      </c>
      <c r="Q24" s="1" t="s">
        <v>1087</v>
      </c>
      <c r="R24" s="7" t="s">
        <v>1088</v>
      </c>
      <c r="W24" s="7" t="s">
        <v>1089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1083</v>
      </c>
      <c r="J25" s="1" t="s">
        <v>1092</v>
      </c>
      <c r="L25" s="1" t="s">
        <v>1093</v>
      </c>
      <c r="M25" s="7" t="s">
        <v>1094</v>
      </c>
      <c r="Q25" s="1" t="s">
        <v>1095</v>
      </c>
      <c r="R25" s="7" t="s">
        <v>1096</v>
      </c>
      <c r="W25" s="44" t="s">
        <v>1097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1083</v>
      </c>
      <c r="J26" s="1" t="s">
        <v>1100</v>
      </c>
      <c r="L26" s="1" t="s">
        <v>1101</v>
      </c>
      <c r="M26" s="7" t="s">
        <v>1102</v>
      </c>
    </row>
    <row r="27" s="1" customFormat="1" ht="20.1" customHeight="1" spans="9:44">
      <c r="I27" s="1" t="s">
        <v>1083</v>
      </c>
      <c r="J27" s="1" t="s">
        <v>1103</v>
      </c>
      <c r="L27" s="1" t="s">
        <v>1104</v>
      </c>
      <c r="M27" s="7" t="s">
        <v>1105</v>
      </c>
      <c r="U27" s="1" t="s">
        <v>820</v>
      </c>
      <c r="W27" s="7" t="s">
        <v>1106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820</v>
      </c>
      <c r="AE27" s="7" t="s">
        <v>1107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820</v>
      </c>
      <c r="AM27" s="7" t="s">
        <v>1108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1109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111</v>
      </c>
      <c r="I29" s="1" t="s">
        <v>1112</v>
      </c>
      <c r="J29" s="1" t="s">
        <v>1113</v>
      </c>
      <c r="L29" s="1" t="s">
        <v>1114</v>
      </c>
      <c r="M29" s="7" t="s">
        <v>1115</v>
      </c>
      <c r="Q29" s="1" t="s">
        <v>1116</v>
      </c>
      <c r="R29" s="7" t="s">
        <v>1117</v>
      </c>
      <c r="W29" s="44" t="s">
        <v>1118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1120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1121</v>
      </c>
      <c r="I30" s="1" t="s">
        <v>1112</v>
      </c>
      <c r="J30" s="1" t="s">
        <v>1122</v>
      </c>
      <c r="L30" s="1" t="s">
        <v>1123</v>
      </c>
      <c r="M30" s="7" t="s">
        <v>1124</v>
      </c>
      <c r="Q30" s="1" t="s">
        <v>1125</v>
      </c>
      <c r="R30" s="7" t="s">
        <v>1126</v>
      </c>
    </row>
    <row r="31" s="1" customFormat="1" ht="20.1" customHeight="1" spans="7:44">
      <c r="G31" s="1" t="s">
        <v>1127</v>
      </c>
      <c r="I31" s="1" t="s">
        <v>1112</v>
      </c>
      <c r="J31" s="1" t="s">
        <v>1128</v>
      </c>
      <c r="L31" s="1" t="s">
        <v>1129</v>
      </c>
      <c r="M31" s="7" t="s">
        <v>1130</v>
      </c>
      <c r="U31" s="1" t="s">
        <v>803</v>
      </c>
      <c r="W31" s="7" t="s">
        <v>1131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803</v>
      </c>
      <c r="AE31" s="7" t="s">
        <v>1132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803</v>
      </c>
      <c r="AM31" s="7" t="s">
        <v>1133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1112</v>
      </c>
      <c r="J32" s="1" t="s">
        <v>1134</v>
      </c>
      <c r="L32" s="1" t="s">
        <v>1135</v>
      </c>
      <c r="M32" s="7" t="s">
        <v>1136</v>
      </c>
      <c r="W32" s="7" t="s">
        <v>1137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1140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1143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1144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1145</v>
      </c>
      <c r="U36" s="1" t="s">
        <v>824</v>
      </c>
      <c r="W36" s="7" t="s">
        <v>1146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824</v>
      </c>
      <c r="AE36" s="7" t="s">
        <v>1147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824</v>
      </c>
      <c r="AM36" s="7" t="s">
        <v>1148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1149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1140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1152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1153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1154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1155</v>
      </c>
      <c r="D40" s="1" t="s">
        <v>1004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1156</v>
      </c>
      <c r="D41" s="1" t="s">
        <v>1157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893</v>
      </c>
      <c r="W41" s="7" t="s">
        <v>1158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893</v>
      </c>
      <c r="AE41" s="7" t="s">
        <v>1159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893</v>
      </c>
      <c r="AM41" s="7" t="s">
        <v>1160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1161</v>
      </c>
      <c r="D42" s="1" t="s">
        <v>1162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1166</v>
      </c>
      <c r="D43" s="1" t="s">
        <v>1167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1168</v>
      </c>
      <c r="W43" s="44" t="s">
        <v>1169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1170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1171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1172</v>
      </c>
      <c r="D44" s="1" t="s">
        <v>1173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1174</v>
      </c>
      <c r="D45" s="1" t="s">
        <v>1175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1176</v>
      </c>
      <c r="D46" s="1" t="s">
        <v>1177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1178</v>
      </c>
      <c r="D47" s="1" t="s">
        <v>1179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1180</v>
      </c>
      <c r="D50" s="1" t="s">
        <v>1181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1182</v>
      </c>
      <c r="D51" s="1" t="s">
        <v>1183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1184</v>
      </c>
      <c r="D52" s="1" t="s">
        <v>1185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1186</v>
      </c>
      <c r="D53" s="1" t="s">
        <v>1187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1188</v>
      </c>
      <c r="D54" s="1" t="s">
        <v>1189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1190</v>
      </c>
      <c r="D55" s="1" t="s">
        <v>1191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1192</v>
      </c>
      <c r="D56" s="1" t="s">
        <v>1193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1194</v>
      </c>
      <c r="D57" s="1" t="s">
        <v>1195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1196</v>
      </c>
      <c r="D59" s="1" t="s">
        <v>720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1197</v>
      </c>
      <c r="D60" s="1" t="s">
        <v>1198</v>
      </c>
      <c r="E60" s="1" t="str">
        <f t="shared" si="22"/>
        <v>效果:使用裂地击会附加2秒眩晕效果</v>
      </c>
      <c r="H60" s="1" t="s">
        <v>1167</v>
      </c>
    </row>
    <row r="61" ht="20.1" customHeight="1" spans="2:5">
      <c r="B61" s="41">
        <v>15310012</v>
      </c>
      <c r="C61" s="41" t="s">
        <v>1199</v>
      </c>
      <c r="D61" s="1" t="s">
        <v>1200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1201</v>
      </c>
      <c r="D62" s="13" t="s">
        <v>1202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1203</v>
      </c>
      <c r="D63" s="1" t="s">
        <v>1204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1205</v>
      </c>
      <c r="D64" s="1" t="s">
        <v>1206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1207</v>
      </c>
      <c r="D65" s="1" t="s">
        <v>1208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1209</v>
      </c>
      <c r="D66" s="1" t="s">
        <v>1210</v>
      </c>
      <c r="E66" s="1" t="str">
        <f t="shared" si="22"/>
        <v>效果:受到伤害有概率对目标造成1000点伤害</v>
      </c>
      <c r="H66" s="1"/>
      <c r="I66" s="1" t="s">
        <v>1211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1212</v>
      </c>
      <c r="D70" s="1" t="s">
        <v>1213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1214</v>
      </c>
      <c r="D71" s="1" t="s">
        <v>1215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1216</v>
      </c>
      <c r="D72" s="1" t="s">
        <v>1217</v>
      </c>
      <c r="E72" s="1" t="str">
        <f t="shared" si="22"/>
        <v>效果:回旋击+1</v>
      </c>
      <c r="F72" s="7" t="s">
        <v>1218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1219</v>
      </c>
      <c r="D73" s="1" t="s">
        <v>1220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1221</v>
      </c>
      <c r="D74" s="45" t="s">
        <v>1222</v>
      </c>
      <c r="E74" s="45" t="str">
        <f t="shared" si="22"/>
        <v>效果:光能灼烧+1</v>
      </c>
      <c r="F74" s="7" t="s">
        <v>1218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1223</v>
      </c>
      <c r="D75" s="45" t="s">
        <v>1224</v>
      </c>
      <c r="E75" s="45" t="str">
        <f t="shared" si="22"/>
        <v>效果:受到伤害有概率出发抵抗状态,抵抗造成的异常状态,持续5秒</v>
      </c>
      <c r="F75" s="7" t="s">
        <v>1225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1226</v>
      </c>
      <c r="D76" s="1" t="s">
        <v>1227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1228</v>
      </c>
      <c r="D77" s="1" t="s">
        <v>1229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1208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1230</v>
      </c>
      <c r="D79" s="1" t="s">
        <v>1231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1232</v>
      </c>
      <c r="D80" s="1" t="s">
        <v>1233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1234</v>
      </c>
      <c r="D81" s="1" t="s">
        <v>1235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1236</v>
      </c>
      <c r="D82" s="1" t="s">
        <v>1237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1238</v>
      </c>
      <c r="D83" s="1" t="s">
        <v>1239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1240</v>
      </c>
      <c r="D84" s="1" t="s">
        <v>1241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1242</v>
      </c>
      <c r="D85" s="1" t="s">
        <v>1243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1244</v>
      </c>
      <c r="D86" s="1" t="s">
        <v>1245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1246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1247</v>
      </c>
      <c r="O88" s="1" t="str">
        <f>"技能:"&amp;N88&amp;" 提升1级"</f>
        <v>技能:元素烈焰 提升1级</v>
      </c>
      <c r="P88" s="1">
        <v>61022101</v>
      </c>
      <c r="Q88" s="1" t="s">
        <v>1248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ht="20.1" customHeight="1" spans="2:34">
      <c r="B89" s="1" t="s">
        <v>1002</v>
      </c>
      <c r="C89" s="1" t="s">
        <v>1249</v>
      </c>
      <c r="D89" s="1" t="s">
        <v>1250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1251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1252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1253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1010</v>
      </c>
      <c r="C90" s="1" t="s">
        <v>1254</v>
      </c>
      <c r="D90" s="1" t="s">
        <v>1255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1256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1257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ht="20.1" customHeight="1" spans="2:34">
      <c r="B91" s="1" t="s">
        <v>1015</v>
      </c>
      <c r="C91" s="1" t="s">
        <v>1259</v>
      </c>
      <c r="D91" s="1" t="s">
        <v>1260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1261</v>
      </c>
      <c r="L91" s="1" t="str">
        <f t="shared" si="24"/>
        <v>技能:裂波击 提升1级</v>
      </c>
      <c r="M91" s="1">
        <v>61021401</v>
      </c>
      <c r="N91" s="1" t="s">
        <v>1262</v>
      </c>
      <c r="O91" s="1" t="str">
        <f t="shared" si="25"/>
        <v>技能:元素引力波 提升1级</v>
      </c>
      <c r="P91" s="1">
        <v>61022401</v>
      </c>
      <c r="Q91" s="1" t="s">
        <v>1263</v>
      </c>
      <c r="R91" s="1" t="str">
        <f t="shared" si="26"/>
        <v>技能:光之击 提升1级</v>
      </c>
      <c r="S91" s="1">
        <v>61023401</v>
      </c>
      <c r="T91" s="1" t="s">
        <v>1264</v>
      </c>
      <c r="U91" s="1" t="str">
        <f t="shared" si="27"/>
        <v>技能:能量之地 提升1级</v>
      </c>
      <c r="W91" s="1">
        <v>62012101</v>
      </c>
      <c r="X91" s="1" t="s">
        <v>1265</v>
      </c>
      <c r="Y91" s="1" t="str">
        <f t="shared" si="28"/>
        <v>技能:光能灼烧 提升1级</v>
      </c>
      <c r="Z91" s="1">
        <v>62021401</v>
      </c>
      <c r="AA91" s="1" t="s">
        <v>1266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ht="20.1" customHeight="1" spans="2:33">
      <c r="B92" s="1" t="s">
        <v>1022</v>
      </c>
      <c r="C92" s="1" t="s">
        <v>1259</v>
      </c>
      <c r="D92" s="1" t="s">
        <v>1267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1121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1268</v>
      </c>
      <c r="B93" s="1" t="s">
        <v>1029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1031</v>
      </c>
      <c r="C94" s="1" t="s">
        <v>1254</v>
      </c>
      <c r="D94" s="46" t="s">
        <v>1270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1036</v>
      </c>
      <c r="C95" s="1" t="s">
        <v>1254</v>
      </c>
      <c r="D95" s="46" t="s">
        <v>1271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1272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1273</v>
      </c>
    </row>
    <row r="96" ht="20.1" customHeight="1" spans="2:32">
      <c r="B96" s="46" t="s">
        <v>1040</v>
      </c>
      <c r="C96" s="1" t="s">
        <v>1254</v>
      </c>
      <c r="D96" s="46" t="s">
        <v>1274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1208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1275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1276</v>
      </c>
      <c r="Y96" s="3" t="s">
        <v>1175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1185</v>
      </c>
      <c r="AF96" s="3"/>
    </row>
    <row r="97" ht="20.1" customHeight="1" spans="2:32">
      <c r="B97" s="46" t="s">
        <v>1045</v>
      </c>
      <c r="C97" s="1" t="s">
        <v>1259</v>
      </c>
      <c r="D97" s="46" t="s">
        <v>1277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1272</v>
      </c>
      <c r="K97" s="1">
        <v>14</v>
      </c>
      <c r="L97" s="1" t="str">
        <f t="shared" ref="L97:L105" si="33">"传承"&amp;LEFT(M97,2)</f>
        <v>传承物防</v>
      </c>
      <c r="M97" s="1" t="s">
        <v>1278</v>
      </c>
      <c r="N97" s="5"/>
      <c r="P97" s="1">
        <f>LOOKUP(Q97,[2]ItemProto!$C$851:$C$1330,[2]ItemProto!$S$851:$S$1330)</f>
        <v>0</v>
      </c>
      <c r="Q97" s="1">
        <v>15210112</v>
      </c>
      <c r="R97" s="1" t="s">
        <v>1279</v>
      </c>
      <c r="S97" s="3" t="s">
        <v>1280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1281</v>
      </c>
      <c r="Y97" s="3" t="s">
        <v>1177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1198</v>
      </c>
      <c r="AF97" s="3"/>
    </row>
    <row r="98" ht="20.1" customHeight="1" spans="2:32">
      <c r="B98" s="46" t="s">
        <v>1048</v>
      </c>
      <c r="C98" s="1" t="s">
        <v>1249</v>
      </c>
      <c r="D98" s="46" t="s">
        <v>1282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1283</v>
      </c>
      <c r="N98" s="5"/>
      <c r="P98" s="1" t="e">
        <f>LOOKUP(Q98,[2]ItemProto!$C$851:$C$1330,[2]ItemProto!$S$851:$S$1330)</f>
        <v>#N/A</v>
      </c>
      <c r="R98" s="1" t="s">
        <v>1284</v>
      </c>
      <c r="S98" s="3" t="s">
        <v>1285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1286</v>
      </c>
      <c r="Y98" s="3" t="s">
        <v>1287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1200</v>
      </c>
      <c r="AF98" s="3"/>
    </row>
    <row r="99" ht="20.1" customHeight="1" spans="2:32">
      <c r="B99" s="1" t="s">
        <v>1050</v>
      </c>
      <c r="C99" s="1" t="s">
        <v>1249</v>
      </c>
      <c r="D99" s="1" t="s">
        <v>1243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1288</v>
      </c>
      <c r="N99" s="5"/>
      <c r="P99" s="1">
        <f>LOOKUP(Q99,[2]ItemProto!$C$851:$C$1330,[2]ItemProto!$S$851:$S$1330)</f>
        <v>0</v>
      </c>
      <c r="Q99" s="1">
        <v>15211011</v>
      </c>
      <c r="R99" s="1" t="s">
        <v>1289</v>
      </c>
      <c r="S99" s="3" t="s">
        <v>1237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1290</v>
      </c>
      <c r="Y99" s="3" t="s">
        <v>1224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1215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1291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1292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1293</v>
      </c>
      <c r="Y100" s="3" t="s">
        <v>1241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1233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1294</v>
      </c>
      <c r="N101" s="5"/>
      <c r="P101" s="1"/>
      <c r="Q101" s="3"/>
      <c r="R101" s="1" t="s">
        <v>1295</v>
      </c>
      <c r="S101" s="3" t="s">
        <v>1296</v>
      </c>
      <c r="U101" s="3"/>
      <c r="V101" s="3"/>
      <c r="W101" s="3"/>
      <c r="X101" s="1" t="s">
        <v>1297</v>
      </c>
      <c r="Y101" s="7" t="s">
        <v>1298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1235</v>
      </c>
      <c r="AF101" s="3"/>
    </row>
    <row r="102" ht="20.1" customHeight="1" spans="2:32">
      <c r="B102" s="1" t="s">
        <v>1002</v>
      </c>
      <c r="C102" s="1"/>
      <c r="D102" s="1" t="s">
        <v>1250</v>
      </c>
      <c r="H102" s="5"/>
      <c r="I102" s="5"/>
      <c r="K102" s="5"/>
      <c r="L102" s="1" t="str">
        <f t="shared" si="33"/>
        <v>传承抗暴</v>
      </c>
      <c r="M102" s="1" t="s">
        <v>1299</v>
      </c>
      <c r="N102" s="5"/>
      <c r="Q102" s="3"/>
      <c r="R102" s="1" t="s">
        <v>1300</v>
      </c>
      <c r="S102" s="3" t="s">
        <v>1301</v>
      </c>
      <c r="X102" s="1" t="s">
        <v>1302</v>
      </c>
      <c r="Y102" s="7" t="s">
        <v>1303</v>
      </c>
      <c r="AC102" s="3"/>
      <c r="AD102" s="1"/>
      <c r="AE102" s="3"/>
      <c r="AF102" s="3"/>
    </row>
    <row r="103" ht="20.1" customHeight="1" spans="2:32">
      <c r="B103" s="1" t="s">
        <v>1010</v>
      </c>
      <c r="C103" s="1"/>
      <c r="D103" s="1" t="s">
        <v>1255</v>
      </c>
      <c r="H103" s="5"/>
      <c r="I103" s="5"/>
      <c r="K103" s="5"/>
      <c r="L103" s="1" t="str">
        <f t="shared" si="33"/>
        <v>传承闪避</v>
      </c>
      <c r="M103" s="1" t="s">
        <v>1304</v>
      </c>
      <c r="N103" s="5"/>
      <c r="R103" s="1" t="s">
        <v>1305</v>
      </c>
      <c r="S103" s="3" t="s">
        <v>1306</v>
      </c>
      <c r="X103" s="1" t="s">
        <v>246</v>
      </c>
      <c r="Y103" t="s">
        <v>1307</v>
      </c>
      <c r="AC103" s="3"/>
      <c r="AD103" s="1"/>
      <c r="AE103" s="3"/>
      <c r="AF103" s="3"/>
    </row>
    <row r="104" ht="20.1" customHeight="1" spans="2:32">
      <c r="B104" s="46" t="s">
        <v>1031</v>
      </c>
      <c r="C104" s="46"/>
      <c r="D104" s="46" t="s">
        <v>1270</v>
      </c>
      <c r="H104" s="5"/>
      <c r="I104" s="5"/>
      <c r="K104" s="5"/>
      <c r="L104" s="1" t="str">
        <f t="shared" si="33"/>
        <v>传承技能</v>
      </c>
      <c r="M104" s="1" t="s">
        <v>1308</v>
      </c>
      <c r="N104" s="5"/>
      <c r="R104" s="1" t="s">
        <v>1289</v>
      </c>
      <c r="S104" s="7" t="s">
        <v>1004</v>
      </c>
      <c r="X104" s="1" t="s">
        <v>1309</v>
      </c>
      <c r="Y104" t="s">
        <v>1310</v>
      </c>
      <c r="AC104" s="1"/>
      <c r="AD104" s="1" t="s">
        <v>56</v>
      </c>
      <c r="AE104" s="3"/>
      <c r="AF104" s="3"/>
    </row>
    <row r="105" ht="20.1" customHeight="1" spans="2:32">
      <c r="B105" s="46" t="s">
        <v>1036</v>
      </c>
      <c r="C105" s="46"/>
      <c r="D105" s="46" t="s">
        <v>1271</v>
      </c>
      <c r="H105" s="5"/>
      <c r="I105" s="5"/>
      <c r="K105" s="5"/>
      <c r="L105" s="1" t="str">
        <f t="shared" si="33"/>
        <v>传承重击</v>
      </c>
      <c r="M105" s="1" t="s">
        <v>1311</v>
      </c>
      <c r="N105" s="5"/>
      <c r="R105" s="1" t="s">
        <v>1312</v>
      </c>
      <c r="S105" s="7" t="s">
        <v>1313</v>
      </c>
      <c r="X105" s="1" t="s">
        <v>1314</v>
      </c>
      <c r="Y105" s="7" t="s">
        <v>1315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1187</v>
      </c>
      <c r="AF105" s="3"/>
    </row>
    <row r="106" ht="20.1" customHeight="1" spans="2:32">
      <c r="B106" s="46" t="s">
        <v>1040</v>
      </c>
      <c r="C106" s="46"/>
      <c r="D106" s="46" t="s">
        <v>1274</v>
      </c>
      <c r="H106" s="5"/>
      <c r="I106" s="5"/>
      <c r="K106" s="5"/>
      <c r="L106" s="1" t="str">
        <f t="shared" ref="L106:L109" si="34">"传承武器"</f>
        <v>传承武器</v>
      </c>
      <c r="M106" s="1" t="s">
        <v>1316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1204</v>
      </c>
      <c r="AF106" s="3"/>
    </row>
    <row r="107" ht="20.1" customHeight="1" spans="2:32">
      <c r="B107" s="46" t="s">
        <v>1045</v>
      </c>
      <c r="C107" s="46"/>
      <c r="D107" s="46" t="s">
        <v>1277</v>
      </c>
      <c r="H107" s="5"/>
      <c r="I107" s="5"/>
      <c r="K107" s="5"/>
      <c r="L107" s="1" t="str">
        <f t="shared" si="34"/>
        <v>传承武器</v>
      </c>
      <c r="M107" s="1" t="s">
        <v>1317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1220</v>
      </c>
      <c r="AF107" s="3"/>
    </row>
    <row r="108" ht="20.1" customHeight="1" spans="2:32">
      <c r="B108" s="46" t="s">
        <v>1048</v>
      </c>
      <c r="C108" s="46"/>
      <c r="D108" s="46" t="s">
        <v>1282</v>
      </c>
      <c r="E108" s="1" t="s">
        <v>1318</v>
      </c>
      <c r="H108" s="5"/>
      <c r="I108" s="5"/>
      <c r="J108" s="5"/>
      <c r="K108" s="48"/>
      <c r="L108" s="1" t="str">
        <f t="shared" si="34"/>
        <v>传承武器</v>
      </c>
      <c r="M108" s="1" t="s">
        <v>1319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1239</v>
      </c>
      <c r="AF108" s="3"/>
    </row>
    <row r="109" ht="20.1" customHeight="1" spans="2:32">
      <c r="B109" s="1" t="s">
        <v>1022</v>
      </c>
      <c r="C109" s="1"/>
      <c r="E109" s="1" t="s">
        <v>1175</v>
      </c>
      <c r="H109" s="5"/>
      <c r="I109" s="5"/>
      <c r="J109" s="5"/>
      <c r="K109" s="5"/>
      <c r="L109" s="1" t="str">
        <f t="shared" si="34"/>
        <v>传承武器</v>
      </c>
      <c r="M109" s="1" t="s">
        <v>1320</v>
      </c>
      <c r="N109" s="5"/>
      <c r="AC109" s="1"/>
      <c r="AD109" s="1" t="s">
        <v>223</v>
      </c>
      <c r="AE109" s="3" t="s">
        <v>1321</v>
      </c>
      <c r="AF109" s="3"/>
    </row>
    <row r="110" ht="20.1" customHeight="1" spans="5:32">
      <c r="E110" s="1" t="s">
        <v>1177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1322</v>
      </c>
      <c r="AF110" s="3"/>
    </row>
    <row r="111" ht="20.1" customHeight="1" spans="5:32">
      <c r="E111" s="1" t="s">
        <v>1323</v>
      </c>
      <c r="Q111" s="1" t="s">
        <v>1324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1325</v>
      </c>
      <c r="R112" s="3" t="s">
        <v>1326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1327</v>
      </c>
      <c r="R113" s="3" t="s">
        <v>1328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1329</v>
      </c>
      <c r="R114" s="3" t="s">
        <v>698</v>
      </c>
      <c r="AC114" s="1"/>
    </row>
    <row r="115" ht="20.1" customHeight="1" spans="17:32">
      <c r="Q115" s="1" t="s">
        <v>1330</v>
      </c>
      <c r="R115" s="3" t="s">
        <v>1331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1332</v>
      </c>
      <c r="R116" s="3" t="s">
        <v>701</v>
      </c>
      <c r="AC116" s="1"/>
    </row>
    <row r="117" s="3" customFormat="1" ht="20.1" customHeight="1" spans="3:27">
      <c r="C117" s="1"/>
      <c r="I117" s="1"/>
      <c r="J117" s="1"/>
      <c r="Q117" s="1" t="s">
        <v>1333</v>
      </c>
      <c r="R117" s="3" t="s">
        <v>1191</v>
      </c>
      <c r="X117" s="3" t="s">
        <v>1334</v>
      </c>
      <c r="Y117"/>
      <c r="Z117"/>
      <c r="AA117"/>
    </row>
    <row r="118" s="3" customFormat="1" ht="20.1" customHeight="1" spans="1:18">
      <c r="A118" s="1" t="s">
        <v>1335</v>
      </c>
      <c r="B118" s="3" t="s">
        <v>329</v>
      </c>
      <c r="C118" s="1" t="s">
        <v>1336</v>
      </c>
      <c r="D118" s="1" t="s">
        <v>1337</v>
      </c>
      <c r="E118" s="1" t="s">
        <v>1338</v>
      </c>
      <c r="F118" s="3" t="s">
        <v>1339</v>
      </c>
      <c r="I118" s="1"/>
      <c r="J118" s="1"/>
      <c r="Q118" s="1" t="s">
        <v>751</v>
      </c>
      <c r="R118" s="3" t="s">
        <v>720</v>
      </c>
    </row>
    <row r="119" s="3" customFormat="1" ht="20.1" customHeight="1" spans="2:6">
      <c r="B119" s="3" t="s">
        <v>1340</v>
      </c>
      <c r="C119" s="1" t="s">
        <v>1341</v>
      </c>
      <c r="D119" s="1" t="s">
        <v>1342</v>
      </c>
      <c r="E119" s="1" t="s">
        <v>1343</v>
      </c>
      <c r="F119" s="3" t="s">
        <v>1344</v>
      </c>
    </row>
    <row r="120" s="3" customFormat="1" ht="20.1" customHeight="1" spans="2:5">
      <c r="B120" s="3" t="s">
        <v>1345</v>
      </c>
      <c r="C120" s="1" t="s">
        <v>1346</v>
      </c>
      <c r="D120" s="1" t="s">
        <v>1347</v>
      </c>
      <c r="E120" s="1" t="s">
        <v>1348</v>
      </c>
    </row>
    <row r="121" s="3" customFormat="1" ht="20.1" customHeight="1" spans="2:7">
      <c r="B121" s="3" t="s">
        <v>1349</v>
      </c>
      <c r="C121" s="1" t="s">
        <v>1350</v>
      </c>
      <c r="D121" s="1" t="s">
        <v>1351</v>
      </c>
      <c r="E121" s="3" t="s">
        <v>1352</v>
      </c>
      <c r="G121" s="3" t="s">
        <v>1353</v>
      </c>
    </row>
    <row r="122" s="3" customFormat="1" ht="20.1" customHeight="1" spans="2:5">
      <c r="B122" s="3" t="s">
        <v>1354</v>
      </c>
      <c r="C122" s="1" t="s">
        <v>1355</v>
      </c>
      <c r="D122" s="1" t="s">
        <v>1356</v>
      </c>
      <c r="E122" s="3" t="s">
        <v>1357</v>
      </c>
    </row>
    <row r="123" s="3" customFormat="1" ht="20.1" customHeight="1" spans="2:7">
      <c r="B123" s="3" t="s">
        <v>1358</v>
      </c>
      <c r="C123" s="1" t="s">
        <v>1346</v>
      </c>
      <c r="D123" s="1" t="s">
        <v>1359</v>
      </c>
      <c r="E123" s="3" t="s">
        <v>1360</v>
      </c>
      <c r="G123" s="3" t="s">
        <v>432</v>
      </c>
    </row>
    <row r="124" s="3" customFormat="1" ht="20.1" customHeight="1" spans="3:7">
      <c r="C124" s="1"/>
      <c r="D124" s="1" t="s">
        <v>1361</v>
      </c>
      <c r="G124" s="3" t="s">
        <v>1362</v>
      </c>
    </row>
    <row r="125" s="3" customFormat="1" ht="20.1" customHeight="1" spans="3:7">
      <c r="C125" s="1"/>
      <c r="G125" s="3" t="s">
        <v>449</v>
      </c>
    </row>
    <row r="126" s="3" customFormat="1" ht="20.1" customHeight="1" spans="3:7">
      <c r="C126" s="1"/>
      <c r="G126" s="3" t="s">
        <v>1363</v>
      </c>
    </row>
    <row r="127" s="3" customFormat="1" ht="20.1" customHeight="1" spans="2:7">
      <c r="B127" s="47" t="s">
        <v>1364</v>
      </c>
      <c r="C127" s="45" t="s">
        <v>1365</v>
      </c>
      <c r="D127" s="47" t="s">
        <v>1366</v>
      </c>
      <c r="G127" s="3" t="s">
        <v>464</v>
      </c>
    </row>
    <row r="128" s="3" customFormat="1" ht="20.1" customHeight="1" spans="2:7">
      <c r="B128" s="47" t="s">
        <v>1367</v>
      </c>
      <c r="C128" s="45" t="s">
        <v>1368</v>
      </c>
      <c r="D128" s="47" t="s">
        <v>1369</v>
      </c>
      <c r="G128" s="3" t="s">
        <v>468</v>
      </c>
    </row>
    <row r="129" s="3" customFormat="1" ht="20.1" customHeight="1" spans="2:7">
      <c r="B129" s="47" t="s">
        <v>1370</v>
      </c>
      <c r="C129" s="45" t="s">
        <v>1371</v>
      </c>
      <c r="D129" s="47" t="s">
        <v>1372</v>
      </c>
      <c r="G129" s="3" t="s">
        <v>1373</v>
      </c>
    </row>
    <row r="130" s="3" customFormat="1" ht="20.1" customHeight="1" spans="2:7">
      <c r="B130" s="47" t="s">
        <v>1374</v>
      </c>
      <c r="C130" s="45" t="s">
        <v>1375</v>
      </c>
      <c r="D130" s="47" t="s">
        <v>1376</v>
      </c>
      <c r="G130" s="3" t="s">
        <v>1377</v>
      </c>
    </row>
    <row r="131" s="3" customFormat="1" ht="20.1" customHeight="1" spans="2:7">
      <c r="B131" s="47" t="s">
        <v>1378</v>
      </c>
      <c r="C131" s="45" t="s">
        <v>1379</v>
      </c>
      <c r="D131" s="47" t="s">
        <v>1380</v>
      </c>
      <c r="G131" s="3" t="s">
        <v>1381</v>
      </c>
    </row>
    <row r="132" s="3" customFormat="1" ht="20.1" customHeight="1" spans="2:7">
      <c r="B132" s="47" t="s">
        <v>1382</v>
      </c>
      <c r="C132" s="45" t="s">
        <v>1383</v>
      </c>
      <c r="D132" s="47" t="s">
        <v>1384</v>
      </c>
      <c r="G132" s="3" t="s">
        <v>485</v>
      </c>
    </row>
    <row r="133" s="3" customFormat="1" ht="20.1" customHeight="1" spans="2:7">
      <c r="B133" s="47" t="s">
        <v>1385</v>
      </c>
      <c r="C133" s="45" t="s">
        <v>1386</v>
      </c>
      <c r="D133" s="47" t="s">
        <v>1387</v>
      </c>
      <c r="G133" s="3" t="s">
        <v>1388</v>
      </c>
    </row>
    <row r="134" s="3" customFormat="1" ht="20.1" customHeight="1" spans="2:4">
      <c r="B134" s="47" t="s">
        <v>1389</v>
      </c>
      <c r="C134" s="45" t="s">
        <v>1390</v>
      </c>
      <c r="D134" s="47" t="s">
        <v>1391</v>
      </c>
    </row>
    <row r="135" s="3" customFormat="1" ht="20.1" customHeight="1" spans="2:4">
      <c r="B135" s="47" t="s">
        <v>1392</v>
      </c>
      <c r="C135" s="45" t="s">
        <v>1393</v>
      </c>
      <c r="D135" s="47" t="s">
        <v>1394</v>
      </c>
    </row>
    <row r="136" s="3" customFormat="1" ht="20.1" customHeight="1" spans="2:4">
      <c r="B136" s="47" t="s">
        <v>1395</v>
      </c>
      <c r="C136" s="45" t="s">
        <v>1396</v>
      </c>
      <c r="D136" s="47" t="s">
        <v>1397</v>
      </c>
    </row>
    <row r="137" s="3" customFormat="1" ht="20.1" customHeight="1" spans="2:4">
      <c r="B137" s="47" t="s">
        <v>1398</v>
      </c>
      <c r="C137" s="45" t="s">
        <v>1399</v>
      </c>
      <c r="D137" s="47" t="s">
        <v>1400</v>
      </c>
    </row>
    <row r="138" ht="20.1" customHeight="1" spans="2:4">
      <c r="B138" s="47" t="s">
        <v>1401</v>
      </c>
      <c r="C138" s="45" t="s">
        <v>1402</v>
      </c>
      <c r="D138" s="47" t="s">
        <v>1403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1404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1405</v>
      </c>
    </row>
    <row r="169" s="1" customFormat="1" ht="20.1" customHeight="1" spans="2:5">
      <c r="B169" s="49" t="s">
        <v>1406</v>
      </c>
      <c r="C169" s="1">
        <v>10000</v>
      </c>
      <c r="E169" s="1" t="s">
        <v>746</v>
      </c>
    </row>
    <row r="170" s="1" customFormat="1" ht="20.1" customHeight="1" spans="2:8">
      <c r="B170" s="49" t="s">
        <v>1407</v>
      </c>
      <c r="C170" s="1">
        <v>20000</v>
      </c>
      <c r="E170" s="1" t="s">
        <v>748</v>
      </c>
      <c r="H170" s="1" t="s">
        <v>748</v>
      </c>
    </row>
    <row r="171" s="1" customFormat="1" ht="20.1" customHeight="1" spans="2:8">
      <c r="B171" s="49" t="s">
        <v>1408</v>
      </c>
      <c r="E171" s="1" t="s">
        <v>754</v>
      </c>
      <c r="H171" s="1" t="s">
        <v>754</v>
      </c>
    </row>
    <row r="172" s="1" customFormat="1" ht="20.1" customHeight="1" spans="2:8">
      <c r="B172" s="49" t="s">
        <v>1409</v>
      </c>
      <c r="E172" s="1" t="s">
        <v>751</v>
      </c>
      <c r="H172" s="1" t="s">
        <v>751</v>
      </c>
    </row>
    <row r="173" s="1" customFormat="1" ht="20.1" customHeight="1" spans="2:8">
      <c r="B173" s="49" t="s">
        <v>1410</v>
      </c>
      <c r="E173" s="1" t="s">
        <v>752</v>
      </c>
      <c r="H173" s="1" t="s">
        <v>752</v>
      </c>
    </row>
    <row r="174" s="1" customFormat="1" ht="20.1" customHeight="1" spans="2:2">
      <c r="B174" s="49" t="s">
        <v>1411</v>
      </c>
    </row>
    <row r="175" s="1" customFormat="1" ht="20.1" customHeight="1" spans="2:2">
      <c r="B175" s="49" t="s">
        <v>1412</v>
      </c>
    </row>
    <row r="176" s="1" customFormat="1" ht="20.1" customHeight="1" spans="2:11">
      <c r="B176" s="49" t="s">
        <v>1413</v>
      </c>
      <c r="H176" s="1" t="s">
        <v>746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1414</v>
      </c>
      <c r="H177" s="1" t="s">
        <v>748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1415</v>
      </c>
      <c r="H178" s="1" t="s">
        <v>754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1416</v>
      </c>
      <c r="H179" s="1" t="s">
        <v>751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1417</v>
      </c>
      <c r="H180" s="1" t="s">
        <v>752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748</v>
      </c>
      <c r="K183" s="1">
        <v>10</v>
      </c>
      <c r="L183" s="1">
        <f>K183*17</f>
        <v>170</v>
      </c>
      <c r="M183" s="1">
        <f>L183/10</f>
        <v>17</v>
      </c>
      <c r="O183" s="103" t="s">
        <v>1418</v>
      </c>
    </row>
    <row r="184" s="1" customFormat="1" ht="20.1" customHeight="1" spans="2:17">
      <c r="B184" s="50" t="s">
        <v>1419</v>
      </c>
      <c r="C184" s="50" t="s">
        <v>1420</v>
      </c>
      <c r="D184" s="1" t="str">
        <f>B184&amp;"·"&amp;C184</f>
        <v>子鼠·破晓</v>
      </c>
      <c r="E184" s="1" t="s">
        <v>746</v>
      </c>
      <c r="F184" s="32">
        <v>105101</v>
      </c>
      <c r="H184" s="1" t="s">
        <v>751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3" t="s">
        <v>1421</v>
      </c>
      <c r="Q184" s="32" t="s">
        <v>746</v>
      </c>
    </row>
    <row r="185" s="1" customFormat="1" ht="20.1" customHeight="1" spans="2:17">
      <c r="B185" s="50" t="s">
        <v>1422</v>
      </c>
      <c r="C185" s="50" t="s">
        <v>1423</v>
      </c>
      <c r="D185" s="1" t="str">
        <f t="shared" ref="D185:D195" si="38">B185&amp;"·"&amp;C185</f>
        <v>丑牛·破风</v>
      </c>
      <c r="E185" s="1" t="s">
        <v>754</v>
      </c>
      <c r="F185" s="32">
        <v>105501</v>
      </c>
      <c r="H185" s="1" t="s">
        <v>752</v>
      </c>
      <c r="K185" s="1">
        <v>20</v>
      </c>
      <c r="L185" s="1">
        <f t="shared" si="36"/>
        <v>340</v>
      </c>
      <c r="M185" s="1">
        <f t="shared" si="37"/>
        <v>34</v>
      </c>
      <c r="O185" s="103" t="s">
        <v>1424</v>
      </c>
      <c r="Q185" s="32" t="s">
        <v>748</v>
      </c>
    </row>
    <row r="186" s="1" customFormat="1" ht="20.1" customHeight="1" spans="2:17">
      <c r="B186" s="50" t="s">
        <v>1425</v>
      </c>
      <c r="C186" s="50" t="s">
        <v>1426</v>
      </c>
      <c r="D186" s="1" t="str">
        <f t="shared" si="38"/>
        <v>寅虎·破军</v>
      </c>
      <c r="E186" s="1" t="s">
        <v>748</v>
      </c>
      <c r="F186" s="32">
        <v>105301</v>
      </c>
      <c r="Q186" s="32" t="s">
        <v>754</v>
      </c>
    </row>
    <row r="187" s="1" customFormat="1" ht="20.1" customHeight="1" spans="2:17">
      <c r="B187" s="50" t="s">
        <v>1427</v>
      </c>
      <c r="C187" s="49" t="s">
        <v>1428</v>
      </c>
      <c r="D187" s="1" t="str">
        <f t="shared" si="38"/>
        <v>卯兔·洪流</v>
      </c>
      <c r="E187" s="1" t="s">
        <v>751</v>
      </c>
      <c r="F187" s="32">
        <v>105201</v>
      </c>
      <c r="L187" s="1">
        <f>SUM(L183:L185)</f>
        <v>765</v>
      </c>
      <c r="Q187" s="32" t="s">
        <v>752</v>
      </c>
    </row>
    <row r="188" s="1" customFormat="1" ht="20.1" customHeight="1" spans="2:17">
      <c r="B188" s="50" t="s">
        <v>1429</v>
      </c>
      <c r="C188" s="49" t="s">
        <v>1430</v>
      </c>
      <c r="D188" s="1" t="str">
        <f t="shared" si="38"/>
        <v>辰龙·挽歌</v>
      </c>
      <c r="E188" s="1" t="s">
        <v>1431</v>
      </c>
      <c r="F188" s="32">
        <v>105501</v>
      </c>
      <c r="G188" s="32">
        <v>105401</v>
      </c>
      <c r="H188" s="1" t="s">
        <v>1432</v>
      </c>
      <c r="J188" s="1" t="str">
        <f>F188&amp;","&amp;G188</f>
        <v>105501,105401</v>
      </c>
      <c r="Q188" s="32" t="s">
        <v>751</v>
      </c>
    </row>
    <row r="189" s="1" customFormat="1" ht="20.1" customHeight="1" spans="2:10">
      <c r="B189" s="50" t="s">
        <v>1433</v>
      </c>
      <c r="C189" s="50" t="s">
        <v>1434</v>
      </c>
      <c r="D189" s="1" t="str">
        <f t="shared" si="38"/>
        <v>巳蛇·逐风</v>
      </c>
      <c r="E189" s="1" t="s">
        <v>1435</v>
      </c>
      <c r="F189" s="32">
        <v>105301</v>
      </c>
      <c r="G189" s="32">
        <v>105201</v>
      </c>
      <c r="H189" s="1" t="s">
        <v>1431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1436</v>
      </c>
      <c r="C190" s="50" t="s">
        <v>1437</v>
      </c>
      <c r="D190" s="1" t="str">
        <f t="shared" si="38"/>
        <v>午马·利刃</v>
      </c>
      <c r="E190" s="1" t="s">
        <v>1438</v>
      </c>
      <c r="F190" s="32">
        <v>105101</v>
      </c>
      <c r="G190" s="32">
        <v>105401</v>
      </c>
      <c r="H190" s="1" t="s">
        <v>1439</v>
      </c>
      <c r="J190" s="1" t="str">
        <f t="shared" si="39"/>
        <v>105101,105401</v>
      </c>
    </row>
    <row r="191" s="1" customFormat="1" ht="20.1" customHeight="1" spans="2:10">
      <c r="B191" s="50" t="s">
        <v>1440</v>
      </c>
      <c r="C191" s="50" t="s">
        <v>1441</v>
      </c>
      <c r="D191" s="1" t="str">
        <f t="shared" si="38"/>
        <v>未羊·战魂</v>
      </c>
      <c r="E191" s="1" t="s">
        <v>1442</v>
      </c>
      <c r="F191" s="32">
        <v>105501</v>
      </c>
      <c r="G191" s="32">
        <v>105201</v>
      </c>
      <c r="H191" s="1" t="s">
        <v>748</v>
      </c>
      <c r="J191" s="1" t="str">
        <f t="shared" si="39"/>
        <v>105501,105201</v>
      </c>
    </row>
    <row r="192" s="1" customFormat="1" ht="20.1" customHeight="1" spans="2:8">
      <c r="B192" s="50" t="s">
        <v>1443</v>
      </c>
      <c r="C192" s="50" t="s">
        <v>1444</v>
      </c>
      <c r="D192" s="1" t="str">
        <f t="shared" si="38"/>
        <v>申猴·清风</v>
      </c>
      <c r="E192" s="1" t="s">
        <v>752</v>
      </c>
      <c r="F192" s="32">
        <v>105401</v>
      </c>
      <c r="H192" s="1" t="s">
        <v>1445</v>
      </c>
    </row>
    <row r="193" s="1" customFormat="1" ht="20.1" customHeight="1" spans="2:10">
      <c r="B193" s="50" t="s">
        <v>1446</v>
      </c>
      <c r="C193" s="50" t="s">
        <v>1447</v>
      </c>
      <c r="D193" s="1" t="str">
        <f t="shared" si="38"/>
        <v>酉鸡·天刺</v>
      </c>
      <c r="E193" s="1" t="s">
        <v>1448</v>
      </c>
      <c r="F193" s="32">
        <v>105101</v>
      </c>
      <c r="G193" s="32">
        <v>105201</v>
      </c>
      <c r="H193" s="1" t="s">
        <v>748</v>
      </c>
      <c r="J193" s="1" t="str">
        <f t="shared" si="39"/>
        <v>105101,105201</v>
      </c>
    </row>
    <row r="194" s="1" customFormat="1" ht="20.1" customHeight="1" spans="2:10">
      <c r="B194" s="50" t="s">
        <v>1449</v>
      </c>
      <c r="C194" s="50" t="s">
        <v>1450</v>
      </c>
      <c r="D194" s="1" t="str">
        <f t="shared" si="38"/>
        <v>戌狗·惊鸿</v>
      </c>
      <c r="E194" s="1" t="s">
        <v>1445</v>
      </c>
      <c r="F194" s="32">
        <v>105501</v>
      </c>
      <c r="G194" s="32">
        <v>105301</v>
      </c>
      <c r="H194" s="1" t="s">
        <v>751</v>
      </c>
      <c r="J194" s="1" t="str">
        <f t="shared" si="39"/>
        <v>105501,105301</v>
      </c>
    </row>
    <row r="195" s="1" customFormat="1" ht="20.1" customHeight="1" spans="2:10">
      <c r="B195" s="50" t="s">
        <v>1451</v>
      </c>
      <c r="C195" s="50" t="s">
        <v>1452</v>
      </c>
      <c r="D195" s="1" t="str">
        <f t="shared" si="38"/>
        <v>亥猪·寒裂</v>
      </c>
      <c r="E195" s="1" t="s">
        <v>1453</v>
      </c>
      <c r="F195" s="32">
        <v>105301</v>
      </c>
      <c r="G195" s="32">
        <v>105401</v>
      </c>
      <c r="H195" s="1" t="s">
        <v>752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1419</v>
      </c>
      <c r="C198" s="50" t="s">
        <v>1454</v>
      </c>
      <c r="D198" s="1" t="str">
        <f>B198&amp;"·"&amp;C198</f>
        <v>子鼠·天启</v>
      </c>
      <c r="H198" s="1" t="s">
        <v>1455</v>
      </c>
    </row>
    <row r="199" ht="20.1" customHeight="1" spans="2:8">
      <c r="B199" s="50" t="s">
        <v>1422</v>
      </c>
      <c r="C199" s="49" t="s">
        <v>1456</v>
      </c>
      <c r="D199" s="1" t="str">
        <f t="shared" ref="D199:D209" si="40">B199&amp;"·"&amp;C199</f>
        <v>丑牛·天正</v>
      </c>
      <c r="H199" s="1" t="s">
        <v>1457</v>
      </c>
    </row>
    <row r="200" ht="20.1" customHeight="1" spans="2:8">
      <c r="B200" s="50" t="s">
        <v>1425</v>
      </c>
      <c r="C200" s="50" t="s">
        <v>1458</v>
      </c>
      <c r="D200" s="1" t="str">
        <f t="shared" si="40"/>
        <v>寅虎·天罡</v>
      </c>
      <c r="H200" s="1" t="s">
        <v>1459</v>
      </c>
    </row>
    <row r="201" ht="20.1" customHeight="1" spans="2:8">
      <c r="B201" s="50" t="s">
        <v>1427</v>
      </c>
      <c r="C201" s="49" t="s">
        <v>1460</v>
      </c>
      <c r="D201" s="1" t="str">
        <f t="shared" si="40"/>
        <v>卯兔·白鸿</v>
      </c>
      <c r="H201" s="1" t="s">
        <v>1461</v>
      </c>
    </row>
    <row r="202" ht="20.1" customHeight="1" spans="2:8">
      <c r="B202" s="50" t="s">
        <v>1429</v>
      </c>
      <c r="C202" s="50" t="s">
        <v>1462</v>
      </c>
      <c r="D202" s="1" t="str">
        <f t="shared" si="40"/>
        <v>辰龙·紫金</v>
      </c>
      <c r="H202" s="1" t="s">
        <v>1463</v>
      </c>
    </row>
    <row r="203" ht="20.1" customHeight="1" spans="2:8">
      <c r="B203" s="50" t="s">
        <v>1433</v>
      </c>
      <c r="C203" s="50" t="s">
        <v>1464</v>
      </c>
      <c r="D203" s="1" t="str">
        <f t="shared" si="40"/>
        <v>巳蛇·修罗</v>
      </c>
      <c r="H203" s="1" t="s">
        <v>1465</v>
      </c>
    </row>
    <row r="204" ht="20.1" customHeight="1" spans="2:8">
      <c r="B204" s="50" t="s">
        <v>1436</v>
      </c>
      <c r="C204" s="50" t="s">
        <v>1466</v>
      </c>
      <c r="D204" s="1" t="str">
        <f t="shared" si="40"/>
        <v>午马·金甲</v>
      </c>
      <c r="H204" s="1" t="s">
        <v>1467</v>
      </c>
    </row>
    <row r="205" ht="20.1" customHeight="1" spans="2:8">
      <c r="B205" s="50" t="s">
        <v>1440</v>
      </c>
      <c r="C205" s="50" t="s">
        <v>1468</v>
      </c>
      <c r="D205" s="1" t="str">
        <f t="shared" si="40"/>
        <v>未羊·苍穹</v>
      </c>
      <c r="H205" s="1" t="s">
        <v>1469</v>
      </c>
    </row>
    <row r="206" ht="20.1" customHeight="1" spans="2:8">
      <c r="B206" s="50" t="s">
        <v>1443</v>
      </c>
      <c r="C206" s="50" t="s">
        <v>1470</v>
      </c>
      <c r="D206" s="1" t="str">
        <f t="shared" si="40"/>
        <v>申猴·龙牙</v>
      </c>
      <c r="H206" s="1" t="s">
        <v>1471</v>
      </c>
    </row>
    <row r="207" ht="20.1" customHeight="1" spans="2:8">
      <c r="B207" s="50" t="s">
        <v>1446</v>
      </c>
      <c r="C207" s="50" t="s">
        <v>1472</v>
      </c>
      <c r="D207" s="1" t="str">
        <f t="shared" si="40"/>
        <v>酉鸡·漠灵</v>
      </c>
      <c r="H207" s="1" t="s">
        <v>1473</v>
      </c>
    </row>
    <row r="208" ht="20.1" customHeight="1" spans="2:8">
      <c r="B208" s="50" t="s">
        <v>1449</v>
      </c>
      <c r="C208" s="50" t="s">
        <v>1474</v>
      </c>
      <c r="D208" s="1" t="str">
        <f t="shared" si="40"/>
        <v>戌狗·无尽</v>
      </c>
      <c r="H208" s="1" t="s">
        <v>1475</v>
      </c>
    </row>
    <row r="209" ht="20.1" customHeight="1" spans="2:8">
      <c r="B209" s="50" t="s">
        <v>1451</v>
      </c>
      <c r="C209" s="50" t="s">
        <v>1476</v>
      </c>
      <c r="D209" s="1" t="str">
        <f t="shared" si="40"/>
        <v>亥猪·焚天</v>
      </c>
      <c r="H209" s="1" t="s">
        <v>1477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1478</v>
      </c>
      <c r="D215" s="1"/>
      <c r="E215" s="3" t="s">
        <v>899</v>
      </c>
      <c r="F215" s="1"/>
      <c r="G215" s="1"/>
    </row>
    <row r="216" ht="20.1" customHeight="1" spans="4:7">
      <c r="D216" s="13"/>
      <c r="E216" s="3" t="s">
        <v>1479</v>
      </c>
      <c r="F216" s="1">
        <v>1</v>
      </c>
      <c r="G216" s="1">
        <v>2</v>
      </c>
    </row>
    <row r="217" ht="20.1" customHeight="1" spans="2:7">
      <c r="B217" s="1" t="s">
        <v>1480</v>
      </c>
      <c r="C217" s="13">
        <v>3</v>
      </c>
      <c r="E217" s="3" t="s">
        <v>1481</v>
      </c>
      <c r="F217" s="1">
        <v>1.5</v>
      </c>
      <c r="G217" s="1">
        <v>3</v>
      </c>
    </row>
    <row r="218" ht="20.1" customHeight="1" spans="5:7">
      <c r="E218" s="3" t="s">
        <v>1482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1483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1484</v>
      </c>
    </row>
    <row r="225" ht="20.1" customHeight="1" spans="1:6">
      <c r="A225" s="5"/>
      <c r="B225" s="1" t="s">
        <v>1485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1486</v>
      </c>
      <c r="C235" s="1" t="s">
        <v>1487</v>
      </c>
      <c r="D235" s="1"/>
    </row>
    <row r="236" ht="20.1" customHeight="1" spans="2:5">
      <c r="B236" s="1" t="s">
        <v>1488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1489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1478</v>
      </c>
      <c r="D241" s="1">
        <v>0.3</v>
      </c>
    </row>
    <row r="242" ht="20.1" customHeight="1" spans="2:4">
      <c r="B242" s="30">
        <v>16000101</v>
      </c>
      <c r="C242" s="31" t="s">
        <v>1406</v>
      </c>
      <c r="D242" s="1">
        <v>0.08</v>
      </c>
    </row>
    <row r="243" ht="20.1" customHeight="1" spans="2:4">
      <c r="B243" s="30">
        <v>16000102</v>
      </c>
      <c r="C243" s="31" t="s">
        <v>1407</v>
      </c>
      <c r="D243" s="1">
        <v>0.08</v>
      </c>
    </row>
    <row r="244" ht="20.1" customHeight="1" spans="2:8">
      <c r="B244" s="30">
        <v>16000103</v>
      </c>
      <c r="C244" s="31" t="s">
        <v>1408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1409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1410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1411</v>
      </c>
      <c r="D247" s="1">
        <v>0.08</v>
      </c>
    </row>
    <row r="248" ht="20.1" customHeight="1" spans="2:8">
      <c r="B248" s="30">
        <v>16000107</v>
      </c>
      <c r="C248" s="31" t="s">
        <v>1412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1413</v>
      </c>
      <c r="D249" s="1">
        <v>0.08</v>
      </c>
    </row>
    <row r="250" ht="20.1" customHeight="1" spans="2:4">
      <c r="B250" s="30">
        <v>16000109</v>
      </c>
      <c r="C250" s="31" t="s">
        <v>1414</v>
      </c>
      <c r="D250" s="1">
        <v>0.08</v>
      </c>
    </row>
    <row r="251" ht="20.1" customHeight="1" spans="2:4">
      <c r="B251" s="30">
        <v>16000110</v>
      </c>
      <c r="C251" s="31" t="s">
        <v>1415</v>
      </c>
      <c r="D251" s="1">
        <v>0.08</v>
      </c>
    </row>
    <row r="252" ht="20.1" customHeight="1" spans="2:4">
      <c r="B252" s="30">
        <v>16000111</v>
      </c>
      <c r="C252" s="31" t="s">
        <v>1416</v>
      </c>
      <c r="D252" s="1">
        <v>0.08</v>
      </c>
    </row>
    <row r="253" ht="20.1" customHeight="1" spans="2:4">
      <c r="B253" s="30">
        <v>16000112</v>
      </c>
      <c r="C253" s="31" t="s">
        <v>1417</v>
      </c>
      <c r="D253" s="1">
        <v>0.08</v>
      </c>
    </row>
    <row r="254" ht="20.1" customHeight="1" spans="2:4">
      <c r="B254" s="30">
        <v>16000201</v>
      </c>
      <c r="C254" s="31" t="s">
        <v>1490</v>
      </c>
      <c r="D254" s="1">
        <v>0.015</v>
      </c>
    </row>
    <row r="255" ht="20.1" customHeight="1" spans="2:4">
      <c r="B255" s="30">
        <v>16000202</v>
      </c>
      <c r="C255" s="31" t="s">
        <v>1491</v>
      </c>
      <c r="D255" s="1">
        <v>0.015</v>
      </c>
    </row>
    <row r="256" ht="20.1" customHeight="1" spans="2:4">
      <c r="B256" s="30">
        <v>16000203</v>
      </c>
      <c r="C256" s="31" t="s">
        <v>1492</v>
      </c>
      <c r="D256" s="1">
        <v>0.015</v>
      </c>
    </row>
    <row r="257" ht="20.1" customHeight="1" spans="2:4">
      <c r="B257" s="30">
        <v>16000204</v>
      </c>
      <c r="C257" s="31" t="s">
        <v>1493</v>
      </c>
      <c r="D257" s="1">
        <v>0.015</v>
      </c>
    </row>
    <row r="258" ht="20.1" customHeight="1" spans="2:4">
      <c r="B258" s="30">
        <v>16000205</v>
      </c>
      <c r="C258" s="31" t="s">
        <v>1494</v>
      </c>
      <c r="D258" s="1">
        <v>0.015</v>
      </c>
    </row>
    <row r="259" ht="20.1" customHeight="1" spans="2:4">
      <c r="B259" s="30">
        <v>16000206</v>
      </c>
      <c r="C259" s="31" t="s">
        <v>1495</v>
      </c>
      <c r="D259" s="1">
        <v>0.015</v>
      </c>
    </row>
    <row r="260" ht="20.1" customHeight="1" spans="2:4">
      <c r="B260" s="30">
        <v>16000207</v>
      </c>
      <c r="C260" s="31" t="s">
        <v>1496</v>
      </c>
      <c r="D260" s="1">
        <v>0.015</v>
      </c>
    </row>
    <row r="261" ht="20.1" customHeight="1" spans="2:4">
      <c r="B261" s="30">
        <v>16000208</v>
      </c>
      <c r="C261" s="31" t="s">
        <v>1497</v>
      </c>
      <c r="D261" s="1">
        <v>0.015</v>
      </c>
    </row>
    <row r="262" ht="20.1" customHeight="1" spans="2:4">
      <c r="B262" s="30">
        <v>16000209</v>
      </c>
      <c r="C262" s="31" t="s">
        <v>1498</v>
      </c>
      <c r="D262" s="1">
        <v>0.015</v>
      </c>
    </row>
    <row r="263" ht="20.1" customHeight="1" spans="2:4">
      <c r="B263" s="30">
        <v>16000210</v>
      </c>
      <c r="C263" s="31" t="s">
        <v>1499</v>
      </c>
      <c r="D263" s="1">
        <v>0.015</v>
      </c>
    </row>
    <row r="264" ht="20.1" customHeight="1" spans="2:4">
      <c r="B264" s="30">
        <v>16000211</v>
      </c>
      <c r="C264" s="31" t="s">
        <v>1500</v>
      </c>
      <c r="D264" s="1">
        <v>0.015</v>
      </c>
    </row>
    <row r="265" ht="20.1" customHeight="1" spans="2:4">
      <c r="B265" s="30">
        <v>16000212</v>
      </c>
      <c r="C265" s="31" t="s">
        <v>1501</v>
      </c>
      <c r="D265" s="1">
        <v>0.015</v>
      </c>
    </row>
    <row r="266" ht="20.1" customHeight="1" spans="2:3">
      <c r="B266" s="30">
        <v>16000301</v>
      </c>
      <c r="C266" s="31" t="s">
        <v>1502</v>
      </c>
    </row>
    <row r="267" ht="20.1" customHeight="1" spans="2:3">
      <c r="B267" s="30">
        <v>16000302</v>
      </c>
      <c r="C267" s="31" t="s">
        <v>1503</v>
      </c>
    </row>
    <row r="268" ht="20.1" customHeight="1" spans="2:3">
      <c r="B268" s="30">
        <v>16000303</v>
      </c>
      <c r="C268" s="31" t="s">
        <v>1504</v>
      </c>
    </row>
    <row r="269" ht="20.1" customHeight="1" spans="2:3">
      <c r="B269" s="30">
        <v>16000304</v>
      </c>
      <c r="C269" s="31" t="s">
        <v>1505</v>
      </c>
    </row>
    <row r="270" ht="20.1" customHeight="1" spans="2:3">
      <c r="B270" s="30">
        <v>16000305</v>
      </c>
      <c r="C270" s="31" t="s">
        <v>1506</v>
      </c>
    </row>
    <row r="271" ht="20.1" customHeight="1" spans="2:3">
      <c r="B271" s="30">
        <v>16000306</v>
      </c>
      <c r="C271" s="31" t="s">
        <v>1507</v>
      </c>
    </row>
    <row r="272" ht="20.1" customHeight="1" spans="2:3">
      <c r="B272" s="30">
        <v>16000307</v>
      </c>
      <c r="C272" s="31" t="s">
        <v>1508</v>
      </c>
    </row>
    <row r="273" ht="20.1" customHeight="1" spans="2:3">
      <c r="B273" s="30">
        <v>16000308</v>
      </c>
      <c r="C273" s="31" t="s">
        <v>1509</v>
      </c>
    </row>
    <row r="274" ht="20.1" customHeight="1" spans="2:3">
      <c r="B274" s="30">
        <v>16000309</v>
      </c>
      <c r="C274" s="31" t="s">
        <v>1510</v>
      </c>
    </row>
    <row r="275" ht="20.1" customHeight="1" spans="2:3">
      <c r="B275" s="30">
        <v>16000310</v>
      </c>
      <c r="C275" s="31" t="s">
        <v>1511</v>
      </c>
    </row>
    <row r="276" ht="20.1" customHeight="1" spans="2:3">
      <c r="B276" s="30">
        <v>16000311</v>
      </c>
      <c r="C276" s="31" t="s">
        <v>1512</v>
      </c>
    </row>
    <row r="277" ht="20.1" customHeight="1" spans="2:3">
      <c r="B277" s="30">
        <v>16000312</v>
      </c>
      <c r="C277" s="31" t="s">
        <v>1513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="5" customFormat="1" ht="20.1" customHeight="1" spans="14:14">
      <c r="N1" s="38"/>
    </row>
    <row r="2" s="5" customFormat="1" ht="20.1" customHeight="1" spans="9:14">
      <c r="I2" s="1" t="s">
        <v>1514</v>
      </c>
      <c r="N2" s="38"/>
    </row>
    <row r="3" s="5" customFormat="1" ht="20.1" customHeight="1" spans="8:14">
      <c r="H3" s="1" t="s">
        <v>1515</v>
      </c>
      <c r="I3" s="1">
        <v>1</v>
      </c>
      <c r="J3" s="1" t="s">
        <v>1516</v>
      </c>
      <c r="K3" s="1" t="s">
        <v>1517</v>
      </c>
      <c r="N3" s="38"/>
    </row>
    <row r="4" s="5" customFormat="1" ht="20.1" customHeight="1" spans="9:14">
      <c r="I4" s="1">
        <v>2</v>
      </c>
      <c r="J4" s="1" t="s">
        <v>1518</v>
      </c>
      <c r="N4" s="38"/>
    </row>
    <row r="5" s="5" customFormat="1" ht="20.1" customHeight="1" spans="9:18">
      <c r="I5" s="1">
        <v>3</v>
      </c>
      <c r="J5" s="1" t="s">
        <v>1519</v>
      </c>
      <c r="K5" s="1" t="s">
        <v>1520</v>
      </c>
      <c r="N5" s="38"/>
      <c r="P5" s="1">
        <v>9</v>
      </c>
      <c r="Q5" s="1" t="s">
        <v>1521</v>
      </c>
      <c r="R5" s="1" t="s">
        <v>1522</v>
      </c>
    </row>
    <row r="6" s="5" customFormat="1" ht="20.1" customHeight="1" spans="9:14">
      <c r="I6" s="1">
        <v>4</v>
      </c>
      <c r="J6" s="1" t="s">
        <v>1523</v>
      </c>
      <c r="N6" s="38"/>
    </row>
    <row r="7" s="5" customFormat="1" ht="20.1" customHeight="1" spans="9:14">
      <c r="I7" s="1">
        <v>5</v>
      </c>
      <c r="J7" s="1" t="s">
        <v>1524</v>
      </c>
      <c r="K7" s="1" t="s">
        <v>1522</v>
      </c>
      <c r="N7" s="38"/>
    </row>
    <row r="8" s="5" customFormat="1" ht="20.1" customHeight="1" spans="9:14">
      <c r="I8" s="1">
        <v>6</v>
      </c>
      <c r="J8" s="1" t="s">
        <v>1525</v>
      </c>
      <c r="K8" s="1" t="s">
        <v>1520</v>
      </c>
      <c r="N8" s="38"/>
    </row>
    <row r="9" s="5" customFormat="1" ht="20.1" customHeight="1" spans="9:14">
      <c r="I9" s="1">
        <v>7</v>
      </c>
      <c r="J9" s="1" t="s">
        <v>1526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1527</v>
      </c>
      <c r="K10" s="1" t="s">
        <v>1528</v>
      </c>
      <c r="N10" s="38"/>
    </row>
    <row r="11" s="5" customFormat="1" ht="20.1" customHeight="1" spans="9:14">
      <c r="I11" s="1">
        <v>10</v>
      </c>
      <c r="J11" s="1" t="s">
        <v>1529</v>
      </c>
      <c r="K11" s="1" t="s">
        <v>1530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1531</v>
      </c>
      <c r="N13" s="38"/>
      <c r="O13" s="1" t="s">
        <v>1532</v>
      </c>
    </row>
    <row r="14" s="1" customFormat="1" ht="20.1" customHeight="1" spans="14:14">
      <c r="N14" s="7"/>
    </row>
    <row r="15" s="1" customFormat="1" ht="20.1" customHeight="1" spans="10:17">
      <c r="J15" s="1" t="s">
        <v>1533</v>
      </c>
      <c r="N15" s="39" t="s">
        <v>1534</v>
      </c>
      <c r="Q15" s="1" t="s">
        <v>1535</v>
      </c>
    </row>
    <row r="16" s="1" customFormat="1" ht="20.1" customHeight="1" spans="1:14">
      <c r="A16" s="37" t="s">
        <v>220</v>
      </c>
      <c r="B16" s="1" t="s">
        <v>1536</v>
      </c>
      <c r="C16" s="7" t="s">
        <v>1537</v>
      </c>
      <c r="I16" s="1" t="s">
        <v>1538</v>
      </c>
      <c r="J16" s="7" t="s">
        <v>1539</v>
      </c>
      <c r="M16" s="1" t="s">
        <v>1540</v>
      </c>
      <c r="N16" s="7" t="s">
        <v>1541</v>
      </c>
    </row>
    <row r="17" s="1" customFormat="1" ht="20.1" customHeight="1" spans="1:14">
      <c r="A17" s="37" t="s">
        <v>312</v>
      </c>
      <c r="B17" s="1" t="s">
        <v>1542</v>
      </c>
      <c r="C17" s="7" t="s">
        <v>1543</v>
      </c>
      <c r="I17" s="1" t="s">
        <v>1544</v>
      </c>
      <c r="J17" s="7" t="s">
        <v>1545</v>
      </c>
      <c r="M17" s="1" t="s">
        <v>1546</v>
      </c>
      <c r="N17" s="7" t="s">
        <v>1547</v>
      </c>
    </row>
    <row r="18" s="1" customFormat="1" ht="20.1" customHeight="1" spans="1:14">
      <c r="A18" s="37" t="s">
        <v>386</v>
      </c>
      <c r="B18" s="1" t="s">
        <v>1548</v>
      </c>
      <c r="C18" s="7" t="s">
        <v>1549</v>
      </c>
      <c r="I18" s="1" t="s">
        <v>1550</v>
      </c>
      <c r="J18" s="7" t="s">
        <v>1551</v>
      </c>
      <c r="M18" s="1" t="s">
        <v>1552</v>
      </c>
      <c r="N18" s="7" t="s">
        <v>1553</v>
      </c>
    </row>
    <row r="19" s="1" customFormat="1" ht="20.1" customHeight="1" spans="3:14">
      <c r="C19" s="7"/>
      <c r="J19" s="7"/>
      <c r="N19" s="7" t="s">
        <v>1554</v>
      </c>
    </row>
    <row r="20" s="1" customFormat="1" ht="20.1" customHeight="1" spans="1:14">
      <c r="A20" s="37" t="s">
        <v>67</v>
      </c>
      <c r="B20" s="1" t="s">
        <v>1555</v>
      </c>
      <c r="C20" s="7" t="s">
        <v>1556</v>
      </c>
      <c r="I20" s="1" t="s">
        <v>1557</v>
      </c>
      <c r="J20" s="7" t="s">
        <v>1558</v>
      </c>
      <c r="M20" s="1" t="s">
        <v>1559</v>
      </c>
      <c r="N20" s="7"/>
    </row>
    <row r="21" s="1" customFormat="1" ht="20.1" customHeight="1" spans="1:14">
      <c r="A21" s="37" t="s">
        <v>175</v>
      </c>
      <c r="B21" s="1" t="s">
        <v>1560</v>
      </c>
      <c r="C21" s="7" t="s">
        <v>1561</v>
      </c>
      <c r="I21" s="1" t="s">
        <v>1562</v>
      </c>
      <c r="J21" s="7" t="s">
        <v>1563</v>
      </c>
      <c r="M21" s="1" t="s">
        <v>1564</v>
      </c>
      <c r="N21" s="7" t="s">
        <v>1565</v>
      </c>
    </row>
    <row r="22" s="1" customFormat="1" ht="20.1" customHeight="1" spans="1:14">
      <c r="A22" s="37" t="s">
        <v>279</v>
      </c>
      <c r="B22" s="1" t="s">
        <v>1566</v>
      </c>
      <c r="C22" s="7" t="s">
        <v>1567</v>
      </c>
      <c r="I22" s="1" t="s">
        <v>1568</v>
      </c>
      <c r="J22" s="7" t="s">
        <v>1569</v>
      </c>
      <c r="M22" s="1" t="s">
        <v>1570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1571</v>
      </c>
      <c r="J24" s="7" t="s">
        <v>1572</v>
      </c>
      <c r="N24" s="7"/>
    </row>
    <row r="25" s="1" customFormat="1" ht="20.1" customHeight="1" spans="10:14">
      <c r="J25" s="7" t="s">
        <v>1573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6">
      <c r="A28" s="1" t="s">
        <v>1574</v>
      </c>
      <c r="B28" s="1" t="s">
        <v>25</v>
      </c>
      <c r="M28" s="1" t="s">
        <v>1272</v>
      </c>
      <c r="N28" s="7"/>
      <c r="P28" s="7"/>
    </row>
    <row r="29" s="1" customFormat="1" ht="20.1" customHeight="1" spans="1:16">
      <c r="A29" s="1" t="s">
        <v>1575</v>
      </c>
      <c r="B29" s="1">
        <v>1</v>
      </c>
      <c r="C29" s="7" t="s">
        <v>1576</v>
      </c>
      <c r="G29" s="1">
        <v>3</v>
      </c>
      <c r="L29" s="1" t="s">
        <v>1577</v>
      </c>
      <c r="M29" s="1" t="s">
        <v>1578</v>
      </c>
      <c r="N29" s="7"/>
      <c r="O29" s="1">
        <v>1</v>
      </c>
      <c r="P29" s="7" t="s">
        <v>1579</v>
      </c>
    </row>
    <row r="30" s="1" customFormat="1" ht="20.1" customHeight="1" spans="1:16">
      <c r="A30" s="1" t="s">
        <v>1580</v>
      </c>
      <c r="B30" s="1">
        <v>2</v>
      </c>
      <c r="C30" s="7" t="s">
        <v>1581</v>
      </c>
      <c r="G30" s="1">
        <v>2</v>
      </c>
      <c r="M30" s="1" t="s">
        <v>1582</v>
      </c>
      <c r="N30" s="7"/>
      <c r="O30" s="1">
        <v>2</v>
      </c>
      <c r="P30" s="7" t="s">
        <v>1583</v>
      </c>
    </row>
    <row r="31" ht="20.1" customHeight="1" spans="1:18">
      <c r="A31" s="1" t="s">
        <v>1584</v>
      </c>
      <c r="B31" s="1">
        <v>2</v>
      </c>
      <c r="C31" s="3" t="s">
        <v>1585</v>
      </c>
      <c r="G31" s="22">
        <v>2</v>
      </c>
      <c r="L31" s="1"/>
      <c r="M31" s="1" t="s">
        <v>1586</v>
      </c>
      <c r="N31" s="38"/>
      <c r="O31" s="1">
        <v>3</v>
      </c>
      <c r="P31" s="7" t="s">
        <v>1587</v>
      </c>
      <c r="Q31" s="29"/>
      <c r="R31" s="29"/>
    </row>
    <row r="32" ht="20.1" customHeight="1" spans="1:18">
      <c r="A32" s="1" t="s">
        <v>1588</v>
      </c>
      <c r="B32" s="1">
        <v>2</v>
      </c>
      <c r="C32" t="s">
        <v>1589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ht="20.1" customHeight="1" spans="1:18">
      <c r="A33" s="1" t="s">
        <v>1590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ht="20.1" customHeight="1" spans="1:13">
      <c r="A34" s="1" t="s">
        <v>1591</v>
      </c>
      <c r="B34" s="1">
        <v>10</v>
      </c>
      <c r="G34" s="1">
        <v>1</v>
      </c>
      <c r="L34" s="1"/>
      <c r="M34" s="1"/>
    </row>
    <row r="35" ht="20.1" customHeight="1" spans="1:13">
      <c r="A35" s="1" t="s">
        <v>1592</v>
      </c>
      <c r="B35" s="1">
        <v>10</v>
      </c>
      <c r="G35" s="1">
        <v>1</v>
      </c>
      <c r="L35" s="1"/>
      <c r="M35" s="1"/>
    </row>
    <row r="36" ht="20.1" customHeight="1" spans="1:18">
      <c r="A36" s="1" t="s">
        <v>1593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ht="20.1" customHeight="1" spans="1:18">
      <c r="A37" s="1" t="s">
        <v>1594</v>
      </c>
      <c r="B37" s="1">
        <v>10</v>
      </c>
      <c r="G37" s="1">
        <v>1</v>
      </c>
      <c r="L37" s="1" t="s">
        <v>1595</v>
      </c>
      <c r="M37" s="1" t="s">
        <v>1596</v>
      </c>
      <c r="N37" s="38"/>
      <c r="O37" s="1">
        <v>1</v>
      </c>
      <c r="P37" s="5"/>
      <c r="Q37" s="5"/>
      <c r="R37" s="5"/>
    </row>
    <row r="38" ht="20.1" customHeight="1" spans="12:18">
      <c r="L38" s="1"/>
      <c r="M38" s="1" t="s">
        <v>1597</v>
      </c>
      <c r="N38" s="38"/>
      <c r="O38" s="1">
        <v>2</v>
      </c>
      <c r="P38" s="5"/>
      <c r="Q38" s="5"/>
      <c r="R38" s="5"/>
    </row>
    <row r="39" ht="20.1" customHeight="1" spans="12:18">
      <c r="L39" s="1"/>
      <c r="M39" s="1"/>
      <c r="N39" s="38"/>
      <c r="O39" s="1"/>
      <c r="P39" s="5"/>
      <c r="Q39" s="5"/>
      <c r="R39" s="5"/>
    </row>
    <row r="40" ht="20.1" customHeight="1" spans="14:18">
      <c r="N40" s="38"/>
      <c r="O40" s="1"/>
      <c r="P40" s="5"/>
      <c r="Q40" s="5"/>
      <c r="R40" s="5"/>
    </row>
    <row r="41" spans="14:18">
      <c r="N41" s="38"/>
      <c r="O41" s="5"/>
      <c r="P41" s="5"/>
      <c r="Q41" s="5"/>
      <c r="R41" s="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2023-11-25T14:49:47Z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