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B498C77-BB4B-403B-900D-D474A3BDD17E}" xr6:coauthVersionLast="47" xr6:coauthVersionMax="47" xr10:uidLastSave="{00000000-0000-0000-0000-000000000000}"/>
  <bookViews>
    <workbookView xWindow="28680" yWindow="-120" windowWidth="29040" windowHeight="15840" firstSheet="21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  <externalReference r:id="rId33"/>
  </externalReferences>
  <calcPr calcId="191029"/>
</workbook>
</file>

<file path=xl/calcChain.xml><?xml version="1.0" encoding="utf-8"?>
<calcChain xmlns="http://schemas.openxmlformats.org/spreadsheetml/2006/main">
  <c r="K62" i="31" l="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61" i="31"/>
  <c r="C186" i="31" l="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185" i="31"/>
  <c r="B186" i="31"/>
  <c r="B187" i="31"/>
  <c r="B188" i="31"/>
  <c r="B189" i="31"/>
  <c r="B190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B218" i="31"/>
  <c r="B219" i="31"/>
  <c r="B185" i="31"/>
  <c r="A149" i="31" l="1"/>
  <c r="B149" i="31"/>
  <c r="A150" i="31"/>
  <c r="B150" i="31"/>
  <c r="A151" i="31"/>
  <c r="B151" i="31"/>
  <c r="A152" i="31"/>
  <c r="B152" i="31"/>
  <c r="A153" i="31"/>
  <c r="B153" i="31"/>
  <c r="A154" i="31"/>
  <c r="B154" i="31"/>
  <c r="A155" i="31"/>
  <c r="B155" i="31"/>
  <c r="A156" i="31"/>
  <c r="B156" i="31"/>
  <c r="A157" i="31"/>
  <c r="B157" i="31"/>
  <c r="A158" i="31"/>
  <c r="B158" i="31"/>
  <c r="A159" i="31"/>
  <c r="B159" i="31"/>
  <c r="A160" i="31"/>
  <c r="B160" i="31"/>
  <c r="A161" i="31"/>
  <c r="B161" i="31"/>
  <c r="A162" i="31"/>
  <c r="B162" i="31"/>
  <c r="A163" i="31"/>
  <c r="B163" i="31"/>
  <c r="A164" i="31"/>
  <c r="B164" i="31"/>
  <c r="A165" i="31"/>
  <c r="B165" i="31"/>
  <c r="A166" i="31"/>
  <c r="B166" i="31"/>
  <c r="A167" i="31"/>
  <c r="B167" i="31"/>
  <c r="A168" i="31"/>
  <c r="B168" i="31"/>
  <c r="A169" i="31"/>
  <c r="B169" i="31"/>
  <c r="A170" i="31"/>
  <c r="B170" i="31"/>
  <c r="A171" i="31"/>
  <c r="B171" i="31"/>
  <c r="A172" i="31"/>
  <c r="B172" i="31"/>
  <c r="A173" i="31"/>
  <c r="B173" i="31"/>
  <c r="A174" i="31"/>
  <c r="B174" i="31"/>
  <c r="A175" i="31"/>
  <c r="B175" i="31"/>
  <c r="A176" i="31"/>
  <c r="B176" i="31"/>
  <c r="A177" i="31"/>
  <c r="B177" i="31"/>
  <c r="A178" i="31"/>
  <c r="B178" i="31"/>
  <c r="A179" i="31"/>
  <c r="B179" i="31"/>
  <c r="A180" i="31"/>
  <c r="B180" i="31"/>
  <c r="A181" i="31"/>
  <c r="B181" i="31"/>
  <c r="A182" i="31"/>
  <c r="B182" i="31"/>
  <c r="B148" i="31"/>
  <c r="A148" i="31"/>
  <c r="Z182" i="31" l="1"/>
  <c r="X182" i="31"/>
  <c r="V182" i="31"/>
  <c r="Q182" i="31"/>
  <c r="D182" i="31"/>
  <c r="Z181" i="31"/>
  <c r="X181" i="31"/>
  <c r="V181" i="31"/>
  <c r="Q181" i="31"/>
  <c r="D181" i="31"/>
  <c r="AB180" i="31"/>
  <c r="Z180" i="31"/>
  <c r="X180" i="31"/>
  <c r="V180" i="31"/>
  <c r="Q180" i="31"/>
  <c r="D180" i="31"/>
  <c r="AB179" i="31"/>
  <c r="Z179" i="31"/>
  <c r="X179" i="31"/>
  <c r="V179" i="31"/>
  <c r="Q179" i="31"/>
  <c r="D179" i="31"/>
  <c r="AB178" i="31"/>
  <c r="Z178" i="31"/>
  <c r="X178" i="31"/>
  <c r="V178" i="31"/>
  <c r="Q178" i="31"/>
  <c r="D178" i="31"/>
  <c r="AB177" i="31"/>
  <c r="Z177" i="31"/>
  <c r="X177" i="31"/>
  <c r="V177" i="31"/>
  <c r="Q177" i="31"/>
  <c r="D177" i="31"/>
  <c r="AB176" i="31"/>
  <c r="Z176" i="31"/>
  <c r="X176" i="31"/>
  <c r="V176" i="31"/>
  <c r="Q176" i="31"/>
  <c r="D176" i="31"/>
  <c r="X175" i="31"/>
  <c r="V175" i="31"/>
  <c r="Q175" i="31"/>
  <c r="D175" i="31"/>
  <c r="AB174" i="31"/>
  <c r="Z174" i="31"/>
  <c r="X174" i="31"/>
  <c r="V174" i="31"/>
  <c r="Q174" i="31"/>
  <c r="D174" i="31"/>
  <c r="AB173" i="31"/>
  <c r="Z173" i="31"/>
  <c r="X173" i="31"/>
  <c r="V173" i="31"/>
  <c r="Q173" i="31"/>
  <c r="D173" i="31"/>
  <c r="AB172" i="31"/>
  <c r="Z172" i="31"/>
  <c r="X172" i="31"/>
  <c r="V172" i="31"/>
  <c r="Q172" i="31"/>
  <c r="D172" i="31"/>
  <c r="AB171" i="31"/>
  <c r="Z171" i="31"/>
  <c r="X171" i="31"/>
  <c r="V171" i="31"/>
  <c r="Q171" i="31"/>
  <c r="D171" i="31"/>
  <c r="AB170" i="31"/>
  <c r="Z170" i="31"/>
  <c r="X170" i="31"/>
  <c r="V170" i="31"/>
  <c r="Q170" i="31"/>
  <c r="D170" i="31"/>
  <c r="AB169" i="31"/>
  <c r="Z169" i="31"/>
  <c r="X169" i="31"/>
  <c r="V169" i="31"/>
  <c r="Q169" i="31"/>
  <c r="D169" i="31"/>
  <c r="AB168" i="31"/>
  <c r="Z168" i="31"/>
  <c r="X168" i="31"/>
  <c r="V168" i="31"/>
  <c r="Q168" i="31"/>
  <c r="D168" i="31"/>
  <c r="AB167" i="31"/>
  <c r="Z167" i="31"/>
  <c r="X167" i="31"/>
  <c r="V167" i="31"/>
  <c r="Q167" i="31"/>
  <c r="D167" i="31"/>
  <c r="AB166" i="31"/>
  <c r="Z166" i="31"/>
  <c r="X166" i="31"/>
  <c r="V166" i="31"/>
  <c r="Q166" i="31"/>
  <c r="D166" i="31"/>
  <c r="AB165" i="31"/>
  <c r="Z165" i="31"/>
  <c r="X165" i="31"/>
  <c r="V165" i="31"/>
  <c r="Q165" i="31"/>
  <c r="D165" i="31"/>
  <c r="AB164" i="31"/>
  <c r="Z164" i="31"/>
  <c r="X164" i="31"/>
  <c r="V164" i="31"/>
  <c r="Q164" i="31"/>
  <c r="D164" i="31"/>
  <c r="AB163" i="31"/>
  <c r="Z163" i="31"/>
  <c r="X163" i="31"/>
  <c r="V163" i="31"/>
  <c r="Q163" i="31"/>
  <c r="D163" i="31"/>
  <c r="AB162" i="31"/>
  <c r="Z162" i="31"/>
  <c r="X162" i="31"/>
  <c r="V162" i="31"/>
  <c r="Q162" i="31"/>
  <c r="D162" i="31"/>
  <c r="AB161" i="31"/>
  <c r="Z161" i="31"/>
  <c r="X161" i="31"/>
  <c r="V161" i="31"/>
  <c r="Q161" i="31"/>
  <c r="D161" i="31"/>
  <c r="AB160" i="31"/>
  <c r="Z160" i="31"/>
  <c r="X160" i="31"/>
  <c r="V160" i="31"/>
  <c r="Q160" i="31"/>
  <c r="D160" i="31"/>
  <c r="AB159" i="31"/>
  <c r="Z159" i="31"/>
  <c r="X159" i="31"/>
  <c r="V159" i="31"/>
  <c r="Q159" i="31"/>
  <c r="D159" i="31"/>
  <c r="AB158" i="31"/>
  <c r="Z158" i="31"/>
  <c r="X158" i="31"/>
  <c r="V158" i="31"/>
  <c r="Q158" i="31"/>
  <c r="D158" i="31"/>
  <c r="AB157" i="31"/>
  <c r="Z157" i="31"/>
  <c r="X157" i="31"/>
  <c r="V157" i="31"/>
  <c r="Q157" i="31"/>
  <c r="D157" i="31"/>
  <c r="AB156" i="31"/>
  <c r="Z156" i="31"/>
  <c r="X156" i="31"/>
  <c r="V156" i="31"/>
  <c r="Q156" i="31"/>
  <c r="D156" i="31"/>
  <c r="AB155" i="31"/>
  <c r="Z155" i="31"/>
  <c r="X155" i="31"/>
  <c r="V155" i="31"/>
  <c r="Q155" i="31"/>
  <c r="D155" i="31"/>
  <c r="Z154" i="31"/>
  <c r="X154" i="31"/>
  <c r="V154" i="31"/>
  <c r="Q154" i="31"/>
  <c r="D154" i="31"/>
  <c r="Z153" i="31"/>
  <c r="X153" i="31"/>
  <c r="V153" i="31"/>
  <c r="Q153" i="31"/>
  <c r="D153" i="31"/>
  <c r="Z152" i="31"/>
  <c r="X152" i="31"/>
  <c r="V152" i="31"/>
  <c r="Q152" i="31"/>
  <c r="D152" i="31"/>
  <c r="Z151" i="31"/>
  <c r="X151" i="31"/>
  <c r="V151" i="31"/>
  <c r="Q151" i="31"/>
  <c r="D151" i="31"/>
  <c r="Z150" i="31"/>
  <c r="X150" i="31"/>
  <c r="V150" i="31"/>
  <c r="Q150" i="31"/>
  <c r="D150" i="31"/>
  <c r="X149" i="31"/>
  <c r="V149" i="31"/>
  <c r="Q149" i="31"/>
  <c r="D149" i="31"/>
  <c r="X148" i="31"/>
  <c r="V148" i="31"/>
  <c r="Q148" i="31"/>
  <c r="D148" i="31"/>
  <c r="I143" i="31"/>
  <c r="H143" i="31"/>
  <c r="G143" i="31"/>
  <c r="F143" i="31"/>
  <c r="I142" i="31"/>
  <c r="H142" i="31"/>
  <c r="G142" i="31"/>
  <c r="F142" i="31"/>
  <c r="K142" i="31" s="1"/>
  <c r="I141" i="31"/>
  <c r="H141" i="31"/>
  <c r="G141" i="31"/>
  <c r="F141" i="31"/>
  <c r="I140" i="31"/>
  <c r="H140" i="31"/>
  <c r="G140" i="31"/>
  <c r="F140" i="31"/>
  <c r="I139" i="31"/>
  <c r="H139" i="31"/>
  <c r="G139" i="31"/>
  <c r="F139" i="31"/>
  <c r="I138" i="31"/>
  <c r="H138" i="31"/>
  <c r="G138" i="31"/>
  <c r="F138" i="31"/>
  <c r="I137" i="31"/>
  <c r="H137" i="31"/>
  <c r="G137" i="31"/>
  <c r="F137" i="31"/>
  <c r="I136" i="31"/>
  <c r="H136" i="31"/>
  <c r="G136" i="31"/>
  <c r="F136" i="31"/>
  <c r="I135" i="31"/>
  <c r="H135" i="31"/>
  <c r="G135" i="31"/>
  <c r="F135" i="31"/>
  <c r="K134" i="31"/>
  <c r="I134" i="31"/>
  <c r="H134" i="31"/>
  <c r="G134" i="31"/>
  <c r="F134" i="31"/>
  <c r="I133" i="31"/>
  <c r="H133" i="31"/>
  <c r="G133" i="31"/>
  <c r="F133" i="31"/>
  <c r="K133" i="31" s="1"/>
  <c r="I132" i="31"/>
  <c r="H132" i="31"/>
  <c r="G132" i="31"/>
  <c r="F132" i="31"/>
  <c r="I131" i="31"/>
  <c r="H131" i="31"/>
  <c r="G131" i="31"/>
  <c r="F131" i="31"/>
  <c r="I130" i="31"/>
  <c r="H130" i="31"/>
  <c r="G130" i="31"/>
  <c r="F130" i="31"/>
  <c r="K130" i="31" s="1"/>
  <c r="I129" i="31"/>
  <c r="H129" i="31"/>
  <c r="G129" i="31"/>
  <c r="F129" i="31"/>
  <c r="I128" i="31"/>
  <c r="H128" i="31"/>
  <c r="G128" i="31"/>
  <c r="F128" i="31"/>
  <c r="I127" i="31"/>
  <c r="H127" i="31"/>
  <c r="G127" i="31"/>
  <c r="F127" i="31"/>
  <c r="K127" i="31" s="1"/>
  <c r="I126" i="31"/>
  <c r="H126" i="31"/>
  <c r="G126" i="31"/>
  <c r="F126" i="31"/>
  <c r="I125" i="31"/>
  <c r="H125" i="31"/>
  <c r="G125" i="31"/>
  <c r="F125" i="31"/>
  <c r="I124" i="31"/>
  <c r="H124" i="31"/>
  <c r="G124" i="31"/>
  <c r="F124" i="31"/>
  <c r="I123" i="31"/>
  <c r="H123" i="31"/>
  <c r="G123" i="31"/>
  <c r="F123" i="31"/>
  <c r="I122" i="31"/>
  <c r="H122" i="31"/>
  <c r="G122" i="31"/>
  <c r="F122" i="31"/>
  <c r="K122" i="31" s="1"/>
  <c r="I121" i="31"/>
  <c r="H121" i="31"/>
  <c r="G121" i="31"/>
  <c r="F121" i="31"/>
  <c r="K121" i="31" s="1"/>
  <c r="I120" i="31"/>
  <c r="H120" i="31"/>
  <c r="G120" i="31"/>
  <c r="F120" i="31"/>
  <c r="I119" i="31"/>
  <c r="H119" i="31"/>
  <c r="G119" i="31"/>
  <c r="F119" i="31"/>
  <c r="I118" i="31"/>
  <c r="H118" i="31"/>
  <c r="G118" i="31"/>
  <c r="F118" i="31"/>
  <c r="I117" i="31"/>
  <c r="H117" i="31"/>
  <c r="G117" i="31"/>
  <c r="F117" i="31"/>
  <c r="I116" i="31"/>
  <c r="H116" i="31"/>
  <c r="G116" i="31"/>
  <c r="F116" i="31"/>
  <c r="K116" i="31" s="1"/>
  <c r="I115" i="31"/>
  <c r="H115" i="31"/>
  <c r="G115" i="31"/>
  <c r="F115" i="31"/>
  <c r="O110" i="31"/>
  <c r="O109" i="31"/>
  <c r="O108" i="31"/>
  <c r="O107" i="31"/>
  <c r="O106" i="31"/>
  <c r="O105" i="31"/>
  <c r="O104" i="31"/>
  <c r="O103" i="31"/>
  <c r="O102" i="31"/>
  <c r="O101" i="31"/>
  <c r="O100" i="31"/>
  <c r="O99" i="31"/>
  <c r="O98" i="31"/>
  <c r="O97" i="31"/>
  <c r="O96" i="31"/>
  <c r="AD85" i="31"/>
  <c r="AD84" i="31"/>
  <c r="AD83" i="31"/>
  <c r="AD82" i="31"/>
  <c r="AD81" i="31"/>
  <c r="AD80" i="31"/>
  <c r="AD79" i="31"/>
  <c r="AG78" i="31"/>
  <c r="AD78" i="31"/>
  <c r="AG77" i="31"/>
  <c r="AD77" i="31"/>
  <c r="AG76" i="31"/>
  <c r="AD76" i="31"/>
  <c r="AG75" i="31"/>
  <c r="AD75" i="31"/>
  <c r="AG74" i="31"/>
  <c r="AD74" i="31"/>
  <c r="AG73" i="31"/>
  <c r="AD73" i="31"/>
  <c r="AG72" i="31"/>
  <c r="AD72" i="31"/>
  <c r="AG71" i="31"/>
  <c r="AD71" i="31"/>
  <c r="AG70" i="31"/>
  <c r="AD70" i="31"/>
  <c r="AG69" i="31"/>
  <c r="AD69" i="31"/>
  <c r="AG68" i="31"/>
  <c r="AD68" i="31"/>
  <c r="AG67" i="31"/>
  <c r="AD67" i="31"/>
  <c r="U67" i="31"/>
  <c r="O67" i="31"/>
  <c r="G67" i="31"/>
  <c r="G69" i="31" s="1"/>
  <c r="AG66" i="31"/>
  <c r="AD66" i="31"/>
  <c r="G66" i="31"/>
  <c r="AG65" i="31"/>
  <c r="AD65" i="31"/>
  <c r="U65" i="31"/>
  <c r="O65" i="31"/>
  <c r="AG64" i="31"/>
  <c r="AD64" i="31"/>
  <c r="U64" i="31"/>
  <c r="U66" i="31" s="1"/>
  <c r="U68" i="31" s="1"/>
  <c r="O64" i="31"/>
  <c r="O66" i="31" s="1"/>
  <c r="AG63" i="31"/>
  <c r="AD63" i="31"/>
  <c r="AG62" i="31"/>
  <c r="AD62" i="31"/>
  <c r="AE62" i="31" s="1"/>
  <c r="L62" i="31"/>
  <c r="M62" i="31" s="1"/>
  <c r="J62" i="31"/>
  <c r="H62" i="31"/>
  <c r="H63" i="31" s="1"/>
  <c r="AG61" i="31"/>
  <c r="AD61" i="31"/>
  <c r="AE61" i="31" s="1"/>
  <c r="M61" i="31"/>
  <c r="J61" i="31"/>
  <c r="M57" i="31"/>
  <c r="L57" i="31"/>
  <c r="M56" i="31"/>
  <c r="L56" i="31"/>
  <c r="M55" i="31"/>
  <c r="L55" i="31"/>
  <c r="M54" i="31"/>
  <c r="L54" i="31"/>
  <c r="M53" i="31"/>
  <c r="L53" i="31"/>
  <c r="M52" i="31"/>
  <c r="L52" i="31"/>
  <c r="M51" i="31"/>
  <c r="L51" i="31"/>
  <c r="M50" i="31"/>
  <c r="L50" i="31"/>
  <c r="AF49" i="31"/>
  <c r="M49" i="31"/>
  <c r="L49" i="31"/>
  <c r="M48" i="31"/>
  <c r="L48" i="31"/>
  <c r="M47" i="31"/>
  <c r="L47" i="31"/>
  <c r="M46" i="31"/>
  <c r="L46" i="31"/>
  <c r="M45" i="31"/>
  <c r="L45" i="31"/>
  <c r="J45" i="31"/>
  <c r="X45" i="31" s="1"/>
  <c r="X44" i="31"/>
  <c r="M44" i="31"/>
  <c r="L44" i="31"/>
  <c r="V40" i="31"/>
  <c r="Y39" i="31"/>
  <c r="Z39" i="31" s="1"/>
  <c r="X39" i="31"/>
  <c r="N39" i="31"/>
  <c r="C39" i="31" s="1"/>
  <c r="B39" i="31" s="1"/>
  <c r="AB38" i="31"/>
  <c r="Y38" i="31"/>
  <c r="Z38" i="31" s="1"/>
  <c r="X38" i="31"/>
  <c r="N38" i="31"/>
  <c r="C38" i="31" s="1"/>
  <c r="B38" i="31" s="1"/>
  <c r="Y37" i="31"/>
  <c r="Z37" i="31" s="1"/>
  <c r="X37" i="31"/>
  <c r="N37" i="31"/>
  <c r="C37" i="31" s="1"/>
  <c r="B37" i="31" s="1"/>
  <c r="Y36" i="31"/>
  <c r="Z36" i="31" s="1"/>
  <c r="X36" i="31"/>
  <c r="N36" i="31"/>
  <c r="C36" i="31" s="1"/>
  <c r="B36" i="31" s="1"/>
  <c r="Y35" i="31"/>
  <c r="Z35" i="31" s="1"/>
  <c r="X35" i="31"/>
  <c r="N35" i="31"/>
  <c r="C35" i="31" s="1"/>
  <c r="B35" i="31" s="1"/>
  <c r="Y34" i="31"/>
  <c r="Z34" i="31" s="1"/>
  <c r="X34" i="31"/>
  <c r="N34" i="31"/>
  <c r="C34" i="31" s="1"/>
  <c r="B34" i="31" s="1"/>
  <c r="Y33" i="31"/>
  <c r="Z33" i="31" s="1"/>
  <c r="X33" i="31"/>
  <c r="N33" i="31"/>
  <c r="C33" i="31" s="1"/>
  <c r="B33" i="31" s="1"/>
  <c r="Y32" i="31"/>
  <c r="Z32" i="31" s="1"/>
  <c r="X32" i="31"/>
  <c r="N32" i="31"/>
  <c r="C32" i="31" s="1"/>
  <c r="B32" i="31" s="1"/>
  <c r="Y31" i="31"/>
  <c r="Z31" i="31" s="1"/>
  <c r="X31" i="31"/>
  <c r="N31" i="31"/>
  <c r="C31" i="31" s="1"/>
  <c r="B31" i="31" s="1"/>
  <c r="Y30" i="31"/>
  <c r="Z30" i="31" s="1"/>
  <c r="X30" i="31"/>
  <c r="N30" i="31"/>
  <c r="C30" i="31" s="1"/>
  <c r="B30" i="31" s="1"/>
  <c r="AD29" i="31"/>
  <c r="AB29" i="31"/>
  <c r="Y29" i="31"/>
  <c r="Z29" i="31" s="1"/>
  <c r="AE29" i="31" s="1"/>
  <c r="X29" i="31"/>
  <c r="N29" i="31"/>
  <c r="C29" i="31"/>
  <c r="B29" i="31" s="1"/>
  <c r="AH28" i="31"/>
  <c r="AI28" i="31" s="1"/>
  <c r="AD28" i="31"/>
  <c r="AB28" i="31"/>
  <c r="AC28" i="31" s="1"/>
  <c r="Y28" i="31"/>
  <c r="Z28" i="31" s="1"/>
  <c r="X28" i="31"/>
  <c r="N28" i="31"/>
  <c r="C28" i="31" s="1"/>
  <c r="B28" i="31" s="1"/>
  <c r="Z27" i="31"/>
  <c r="Y27" i="31"/>
  <c r="X27" i="31"/>
  <c r="N27" i="31"/>
  <c r="P27" i="31" s="1"/>
  <c r="J27" i="31"/>
  <c r="J28" i="31" s="1"/>
  <c r="AB26" i="31"/>
  <c r="Y26" i="31"/>
  <c r="Z26" i="31" s="1"/>
  <c r="X26" i="31"/>
  <c r="N26" i="31"/>
  <c r="P26" i="31" s="1"/>
  <c r="AA16" i="31"/>
  <c r="AJ56" i="31" s="1"/>
  <c r="AA15" i="31"/>
  <c r="AH48" i="31" s="1"/>
  <c r="AA14" i="31"/>
  <c r="AF48" i="31" s="1"/>
  <c r="AA13" i="31"/>
  <c r="AA9" i="31"/>
  <c r="AH33" i="31" s="1"/>
  <c r="AA8" i="31"/>
  <c r="AF39" i="31" s="1"/>
  <c r="AA7" i="31"/>
  <c r="AD34" i="31" s="1"/>
  <c r="AE34" i="31" s="1"/>
  <c r="AA6" i="31"/>
  <c r="AB35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O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Q16" i="28"/>
  <c r="P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Q13" i="28"/>
  <c r="P13" i="28"/>
  <c r="L13" i="28"/>
  <c r="K13" i="28"/>
  <c r="F13" i="28"/>
  <c r="E13" i="28"/>
  <c r="D13" i="28"/>
  <c r="D15" i="28" s="1"/>
  <c r="D17" i="28" s="1"/>
  <c r="D19" i="28" s="1"/>
  <c r="D21" i="28" s="1"/>
  <c r="D23" i="28" s="1"/>
  <c r="D25" i="28" s="1"/>
  <c r="Q12" i="28"/>
  <c r="P12" i="28"/>
  <c r="O12" i="28"/>
  <c r="L12" i="28"/>
  <c r="K12" i="28"/>
  <c r="J12" i="28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W10" i="28"/>
  <c r="Q10" i="28"/>
  <c r="P10" i="28"/>
  <c r="O10" i="28"/>
  <c r="O13" i="28" s="1"/>
  <c r="O16" i="28" s="1"/>
  <c r="O19" i="28" s="1"/>
  <c r="O22" i="28" s="1"/>
  <c r="O25" i="28" s="1"/>
  <c r="O28" i="28" s="1"/>
  <c r="O31" i="28" s="1"/>
  <c r="O34" i="28" s="1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L10" i="23"/>
  <c r="T10" i="23" s="1"/>
  <c r="M9" i="23"/>
  <c r="L9" i="23"/>
  <c r="T9" i="23" s="1"/>
  <c r="K4" i="23"/>
  <c r="K3" i="23"/>
  <c r="L3" i="23" s="1"/>
  <c r="M2" i="23"/>
  <c r="L2" i="23"/>
  <c r="T2" i="23" s="1"/>
  <c r="D2" i="23"/>
  <c r="AJ25" i="22"/>
  <c r="AG25" i="22"/>
  <c r="AD25" i="22"/>
  <c r="AA25" i="22"/>
  <c r="X25" i="22"/>
  <c r="U25" i="22"/>
  <c r="AG24" i="22"/>
  <c r="AD24" i="22"/>
  <c r="AA24" i="22"/>
  <c r="X24" i="22"/>
  <c r="U24" i="22"/>
  <c r="AM24" i="22" s="1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G15" i="22"/>
  <c r="AD15" i="22"/>
  <c r="AA15" i="22"/>
  <c r="X15" i="22"/>
  <c r="AM15" i="22" s="1"/>
  <c r="U15" i="22"/>
  <c r="AG14" i="22"/>
  <c r="AD14" i="22"/>
  <c r="AA14" i="22"/>
  <c r="X14" i="22"/>
  <c r="U14" i="22"/>
  <c r="AM14" i="22" s="1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U8" i="22"/>
  <c r="AM8" i="22" s="1"/>
  <c r="AJ5" i="22"/>
  <c r="AG5" i="22"/>
  <c r="AD5" i="22"/>
  <c r="AA5" i="22"/>
  <c r="X5" i="22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L41" i="18"/>
  <c r="W41" i="18" s="1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O31" i="14"/>
  <c r="M31" i="14"/>
  <c r="L31" i="14"/>
  <c r="O30" i="14"/>
  <c r="M30" i="14"/>
  <c r="L30" i="14"/>
  <c r="M29" i="14"/>
  <c r="L29" i="14"/>
  <c r="M28" i="14"/>
  <c r="L28" i="14"/>
  <c r="O28" i="14" s="1"/>
  <c r="O27" i="14"/>
  <c r="M27" i="14"/>
  <c r="L27" i="14"/>
  <c r="O26" i="14"/>
  <c r="M26" i="14"/>
  <c r="L26" i="14"/>
  <c r="M25" i="14"/>
  <c r="L25" i="14"/>
  <c r="M24" i="14"/>
  <c r="L24" i="14"/>
  <c r="O24" i="14" s="1"/>
  <c r="O23" i="14"/>
  <c r="M23" i="14"/>
  <c r="L23" i="14"/>
  <c r="O22" i="14"/>
  <c r="M22" i="14"/>
  <c r="L22" i="14"/>
  <c r="M21" i="14"/>
  <c r="L21" i="14"/>
  <c r="O21" i="14" s="1"/>
  <c r="M20" i="14"/>
  <c r="L20" i="14"/>
  <c r="O20" i="14" s="1"/>
  <c r="O19" i="14"/>
  <c r="M19" i="14"/>
  <c r="L19" i="14"/>
  <c r="O18" i="14"/>
  <c r="M18" i="14"/>
  <c r="L18" i="14"/>
  <c r="M17" i="14"/>
  <c r="L17" i="14"/>
  <c r="M16" i="14"/>
  <c r="L16" i="14"/>
  <c r="O16" i="14" s="1"/>
  <c r="O15" i="14"/>
  <c r="M15" i="14"/>
  <c r="L15" i="14"/>
  <c r="O14" i="14"/>
  <c r="M14" i="14"/>
  <c r="L14" i="14"/>
  <c r="M13" i="14"/>
  <c r="L13" i="14"/>
  <c r="O13" i="14" s="1"/>
  <c r="M12" i="14"/>
  <c r="L12" i="14"/>
  <c r="O11" i="14"/>
  <c r="M11" i="14"/>
  <c r="L11" i="14"/>
  <c r="O10" i="14"/>
  <c r="M10" i="14"/>
  <c r="L10" i="14"/>
  <c r="M9" i="14"/>
  <c r="L9" i="14"/>
  <c r="O9" i="14" s="1"/>
  <c r="M8" i="14"/>
  <c r="L8" i="14"/>
  <c r="O8" i="14" s="1"/>
  <c r="O7" i="14"/>
  <c r="M7" i="14"/>
  <c r="L7" i="14"/>
  <c r="M6" i="14"/>
  <c r="O6" i="14" s="1"/>
  <c r="L6" i="14"/>
  <c r="M5" i="14"/>
  <c r="L5" i="14"/>
  <c r="M4" i="14"/>
  <c r="L4" i="14"/>
  <c r="O4" i="14" s="1"/>
  <c r="O3" i="14"/>
  <c r="M3" i="14"/>
  <c r="L3" i="14"/>
  <c r="M2" i="14"/>
  <c r="L2" i="14"/>
  <c r="O2" i="14" s="1"/>
  <c r="AV456" i="13"/>
  <c r="AS456" i="13"/>
  <c r="AM456" i="13"/>
  <c r="AS455" i="13"/>
  <c r="AM455" i="13"/>
  <c r="W455" i="13"/>
  <c r="AP455" i="13" s="1"/>
  <c r="AS454" i="13"/>
  <c r="AM454" i="13"/>
  <c r="AV453" i="13"/>
  <c r="AS453" i="13"/>
  <c r="AM453" i="13"/>
  <c r="O453" i="13"/>
  <c r="AJ453" i="13" s="1"/>
  <c r="AS452" i="13"/>
  <c r="AM452" i="13"/>
  <c r="AJ452" i="13"/>
  <c r="BA452" i="13" s="1"/>
  <c r="AS451" i="13"/>
  <c r="AM451" i="13"/>
  <c r="AS450" i="13"/>
  <c r="AP450" i="13"/>
  <c r="AM450" i="13"/>
  <c r="W450" i="13"/>
  <c r="O450" i="13"/>
  <c r="AJ450" i="13" s="1"/>
  <c r="AV449" i="13"/>
  <c r="AS449" i="13"/>
  <c r="AM449" i="13"/>
  <c r="AS448" i="13"/>
  <c r="AM448" i="13"/>
  <c r="O448" i="13"/>
  <c r="AJ448" i="13" s="1"/>
  <c r="AS447" i="13"/>
  <c r="AM447" i="13"/>
  <c r="AJ447" i="13"/>
  <c r="AS446" i="13"/>
  <c r="AM446" i="13"/>
  <c r="AV445" i="13"/>
  <c r="AS445" i="13"/>
  <c r="AM445" i="13"/>
  <c r="AS444" i="13"/>
  <c r="AM444" i="13"/>
  <c r="W444" i="13"/>
  <c r="AP444" i="13" s="1"/>
  <c r="AS443" i="13"/>
  <c r="AP443" i="13"/>
  <c r="AM443" i="13"/>
  <c r="W443" i="13"/>
  <c r="O443" i="13"/>
  <c r="AJ443" i="13" s="1"/>
  <c r="BA443" i="13" s="1"/>
  <c r="AV442" i="13"/>
  <c r="AS442" i="13"/>
  <c r="AP442" i="13"/>
  <c r="AM442" i="13"/>
  <c r="W442" i="13"/>
  <c r="O442" i="13"/>
  <c r="AJ442" i="13" s="1"/>
  <c r="BA442" i="13" s="1"/>
  <c r="AS441" i="13"/>
  <c r="AP441" i="13"/>
  <c r="AM441" i="13"/>
  <c r="AS440" i="13"/>
  <c r="AM440" i="13"/>
  <c r="AV439" i="13"/>
  <c r="AS439" i="13"/>
  <c r="AM439" i="13"/>
  <c r="AS438" i="13"/>
  <c r="AP438" i="13"/>
  <c r="AM438" i="13"/>
  <c r="W438" i="13"/>
  <c r="O438" i="13"/>
  <c r="AJ438" i="13" s="1"/>
  <c r="BA438" i="13" s="1"/>
  <c r="AS437" i="13"/>
  <c r="AM437" i="13"/>
  <c r="AV436" i="13"/>
  <c r="AS436" i="13"/>
  <c r="AM436" i="13"/>
  <c r="W436" i="13"/>
  <c r="AP436" i="13" s="1"/>
  <c r="O436" i="13"/>
  <c r="AS435" i="13"/>
  <c r="AP435" i="13"/>
  <c r="AM435" i="13"/>
  <c r="W435" i="13"/>
  <c r="O435" i="13"/>
  <c r="O455" i="13" s="1"/>
  <c r="AJ455" i="13" s="1"/>
  <c r="AS434" i="13"/>
  <c r="AM434" i="13"/>
  <c r="AJ434" i="13"/>
  <c r="W434" i="13"/>
  <c r="O434" i="13"/>
  <c r="O454" i="13" s="1"/>
  <c r="AJ454" i="13" s="1"/>
  <c r="AV433" i="13"/>
  <c r="AS433" i="13"/>
  <c r="AM433" i="13"/>
  <c r="AJ433" i="13"/>
  <c r="BA433" i="13" s="1"/>
  <c r="W433" i="13"/>
  <c r="AP433" i="13" s="1"/>
  <c r="O433" i="13"/>
  <c r="AS432" i="13"/>
  <c r="AP432" i="13"/>
  <c r="AM432" i="13"/>
  <c r="AJ432" i="13"/>
  <c r="BA432" i="13" s="1"/>
  <c r="W432" i="13"/>
  <c r="W452" i="13" s="1"/>
  <c r="AP452" i="13" s="1"/>
  <c r="O432" i="13"/>
  <c r="O452" i="13" s="1"/>
  <c r="AS431" i="13"/>
  <c r="AM431" i="13"/>
  <c r="W431" i="13"/>
  <c r="W451" i="13" s="1"/>
  <c r="AP451" i="13" s="1"/>
  <c r="O431" i="13"/>
  <c r="AS430" i="13"/>
  <c r="AP430" i="13"/>
  <c r="AM430" i="13"/>
  <c r="AJ430" i="13"/>
  <c r="BA430" i="13" s="1"/>
  <c r="W430" i="13"/>
  <c r="O430" i="13"/>
  <c r="AV429" i="13"/>
  <c r="AS429" i="13"/>
  <c r="AP429" i="13"/>
  <c r="AM429" i="13"/>
  <c r="W429" i="13"/>
  <c r="W449" i="13" s="1"/>
  <c r="AP449" i="13" s="1"/>
  <c r="O429" i="13"/>
  <c r="AJ429" i="13" s="1"/>
  <c r="BA429" i="13" s="1"/>
  <c r="AS428" i="13"/>
  <c r="AM428" i="13"/>
  <c r="BA428" i="13" s="1"/>
  <c r="AJ428" i="13"/>
  <c r="W428" i="13"/>
  <c r="AP428" i="13" s="1"/>
  <c r="O428" i="13"/>
  <c r="AS427" i="13"/>
  <c r="AM427" i="13"/>
  <c r="AJ427" i="13"/>
  <c r="BA427" i="13" s="1"/>
  <c r="W427" i="13"/>
  <c r="AP427" i="13" s="1"/>
  <c r="O427" i="13"/>
  <c r="O447" i="13" s="1"/>
  <c r="AS426" i="13"/>
  <c r="AP426" i="13"/>
  <c r="AM426" i="13"/>
  <c r="W426" i="13"/>
  <c r="W446" i="13" s="1"/>
  <c r="AP446" i="13" s="1"/>
  <c r="O426" i="13"/>
  <c r="AV425" i="13"/>
  <c r="AS425" i="13"/>
  <c r="AM425" i="13"/>
  <c r="W425" i="13"/>
  <c r="AP425" i="13" s="1"/>
  <c r="O425" i="13"/>
  <c r="AS424" i="13"/>
  <c r="AM424" i="13"/>
  <c r="W424" i="13"/>
  <c r="AP424" i="13" s="1"/>
  <c r="O424" i="13"/>
  <c r="O444" i="13" s="1"/>
  <c r="AJ444" i="13" s="1"/>
  <c r="BA444" i="13" s="1"/>
  <c r="AS423" i="13"/>
  <c r="AM423" i="13"/>
  <c r="AJ423" i="13"/>
  <c r="BA423" i="13" s="1"/>
  <c r="W423" i="13"/>
  <c r="AP423" i="13" s="1"/>
  <c r="O423" i="13"/>
  <c r="AV422" i="13"/>
  <c r="AS422" i="13"/>
  <c r="AP422" i="13"/>
  <c r="AM422" i="13"/>
  <c r="AJ422" i="13"/>
  <c r="BA422" i="13" s="1"/>
  <c r="W422" i="13"/>
  <c r="O422" i="13"/>
  <c r="AS421" i="13"/>
  <c r="AP421" i="13"/>
  <c r="AM421" i="13"/>
  <c r="W421" i="13"/>
  <c r="W441" i="13" s="1"/>
  <c r="O421" i="13"/>
  <c r="O441" i="13" s="1"/>
  <c r="AJ441" i="13" s="1"/>
  <c r="BA441" i="13" s="1"/>
  <c r="AS420" i="13"/>
  <c r="AP420" i="13"/>
  <c r="AM420" i="13"/>
  <c r="W420" i="13"/>
  <c r="W440" i="13" s="1"/>
  <c r="AP440" i="13" s="1"/>
  <c r="O420" i="13"/>
  <c r="AV419" i="13"/>
  <c r="AS419" i="13"/>
  <c r="AP419" i="13"/>
  <c r="AM419" i="13"/>
  <c r="W419" i="13"/>
  <c r="W439" i="13" s="1"/>
  <c r="AP439" i="13" s="1"/>
  <c r="O419" i="13"/>
  <c r="O439" i="13" s="1"/>
  <c r="AJ439" i="13" s="1"/>
  <c r="BA418" i="13"/>
  <c r="AS418" i="13"/>
  <c r="AP418" i="13"/>
  <c r="AM418" i="13"/>
  <c r="AJ418" i="13"/>
  <c r="W418" i="13"/>
  <c r="O418" i="13"/>
  <c r="AS417" i="13"/>
  <c r="AM417" i="13"/>
  <c r="AJ417" i="13"/>
  <c r="W417" i="13"/>
  <c r="W437" i="13" s="1"/>
  <c r="AP437" i="13" s="1"/>
  <c r="O417" i="13"/>
  <c r="O437" i="13" s="1"/>
  <c r="AJ437" i="13" s="1"/>
  <c r="AV416" i="13"/>
  <c r="AS416" i="13"/>
  <c r="AP416" i="13"/>
  <c r="AM416" i="13"/>
  <c r="AJ416" i="13"/>
  <c r="BA416" i="13" s="1"/>
  <c r="AS415" i="13"/>
  <c r="AP415" i="13"/>
  <c r="AM415" i="13"/>
  <c r="AJ415" i="13"/>
  <c r="BA415" i="13" s="1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BA412" i="13"/>
  <c r="AS412" i="13"/>
  <c r="AP412" i="13"/>
  <c r="AM412" i="13"/>
  <c r="AJ412" i="13"/>
  <c r="AS411" i="13"/>
  <c r="AP411" i="13"/>
  <c r="AM411" i="13"/>
  <c r="AJ411" i="13"/>
  <c r="BA411" i="13" s="1"/>
  <c r="AS410" i="13"/>
  <c r="AP410" i="13"/>
  <c r="AM410" i="13"/>
  <c r="AJ410" i="13"/>
  <c r="BA410" i="13" s="1"/>
  <c r="AV409" i="13"/>
  <c r="BA409" i="13" s="1"/>
  <c r="AS409" i="13"/>
  <c r="AP409" i="13"/>
  <c r="AM409" i="13"/>
  <c r="AJ409" i="13"/>
  <c r="AS408" i="13"/>
  <c r="AP408" i="13"/>
  <c r="AM408" i="13"/>
  <c r="BA408" i="13" s="1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BA405" i="13"/>
  <c r="AV405" i="13"/>
  <c r="AS405" i="13"/>
  <c r="AP405" i="13"/>
  <c r="AM405" i="13"/>
  <c r="AJ405" i="13"/>
  <c r="AS404" i="13"/>
  <c r="AP404" i="13"/>
  <c r="AM404" i="13"/>
  <c r="BA404" i="13" s="1"/>
  <c r="AJ404" i="13"/>
  <c r="AS403" i="13"/>
  <c r="AP403" i="13"/>
  <c r="AM403" i="13"/>
  <c r="AJ403" i="13"/>
  <c r="BA403" i="13" s="1"/>
  <c r="BA402" i="13"/>
  <c r="AV402" i="13"/>
  <c r="AS402" i="13"/>
  <c r="AP402" i="13"/>
  <c r="AM402" i="13"/>
  <c r="AJ402" i="13"/>
  <c r="AS401" i="13"/>
  <c r="AP401" i="13"/>
  <c r="AM401" i="13"/>
  <c r="AJ401" i="13"/>
  <c r="BA401" i="13" s="1"/>
  <c r="AS400" i="13"/>
  <c r="BA400" i="13" s="1"/>
  <c r="AP400" i="13"/>
  <c r="AM400" i="13"/>
  <c r="AJ400" i="13"/>
  <c r="AV399" i="13"/>
  <c r="AS399" i="13"/>
  <c r="AP399" i="13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BA396" i="13"/>
  <c r="AV396" i="13"/>
  <c r="AS396" i="13"/>
  <c r="AP396" i="13"/>
  <c r="AM396" i="13"/>
  <c r="AJ396" i="13"/>
  <c r="AV395" i="13"/>
  <c r="AS395" i="13"/>
  <c r="AP395" i="13"/>
  <c r="AM395" i="13"/>
  <c r="AJ395" i="13"/>
  <c r="BA395" i="13" s="1"/>
  <c r="BA394" i="13"/>
  <c r="AV394" i="13"/>
  <c r="AS394" i="13"/>
  <c r="AP394" i="13"/>
  <c r="AM394" i="13"/>
  <c r="AJ394" i="13"/>
  <c r="AV393" i="13"/>
  <c r="AS393" i="13"/>
  <c r="AP393" i="13"/>
  <c r="AM393" i="13"/>
  <c r="AJ393" i="13"/>
  <c r="BA393" i="13" s="1"/>
  <c r="BA392" i="13"/>
  <c r="AV392" i="13"/>
  <c r="AS392" i="13"/>
  <c r="AP392" i="13"/>
  <c r="AM392" i="13"/>
  <c r="AJ392" i="13"/>
  <c r="AV391" i="13"/>
  <c r="AS391" i="13"/>
  <c r="AP391" i="13"/>
  <c r="AM391" i="13"/>
  <c r="AJ391" i="13"/>
  <c r="BA391" i="13" s="1"/>
  <c r="BA390" i="13"/>
  <c r="AS390" i="13"/>
  <c r="AP390" i="13"/>
  <c r="AM390" i="13"/>
  <c r="AJ390" i="13"/>
  <c r="AS389" i="13"/>
  <c r="AP389" i="13"/>
  <c r="AM389" i="13"/>
  <c r="AJ389" i="13"/>
  <c r="BA389" i="13" s="1"/>
  <c r="AS388" i="13"/>
  <c r="AP388" i="13"/>
  <c r="AM388" i="13"/>
  <c r="AJ388" i="13"/>
  <c r="AS387" i="13"/>
  <c r="BA387" i="13" s="1"/>
  <c r="AP387" i="13"/>
  <c r="AM387" i="13"/>
  <c r="AJ387" i="13"/>
  <c r="AS386" i="13"/>
  <c r="AP386" i="13"/>
  <c r="AM386" i="13"/>
  <c r="AJ386" i="13"/>
  <c r="BA386" i="13" s="1"/>
  <c r="AS385" i="13"/>
  <c r="AP385" i="13"/>
  <c r="AM385" i="13"/>
  <c r="AJ385" i="13"/>
  <c r="BA385" i="13" s="1"/>
  <c r="AS384" i="13"/>
  <c r="AP384" i="13"/>
  <c r="AM384" i="13"/>
  <c r="BA384" i="13" s="1"/>
  <c r="AJ384" i="13"/>
  <c r="AS383" i="13"/>
  <c r="AP383" i="13"/>
  <c r="AM383" i="13"/>
  <c r="AJ383" i="13"/>
  <c r="BA383" i="13" s="1"/>
  <c r="BA382" i="13"/>
  <c r="AS382" i="13"/>
  <c r="AP382" i="13"/>
  <c r="AM382" i="13"/>
  <c r="AJ382" i="13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AP376" i="13"/>
  <c r="AM376" i="13"/>
  <c r="AJ376" i="13"/>
  <c r="BA376" i="13" s="1"/>
  <c r="AS375" i="13"/>
  <c r="BA375" i="13" s="1"/>
  <c r="AP375" i="13"/>
  <c r="AM375" i="13"/>
  <c r="AJ375" i="13"/>
  <c r="AS374" i="13"/>
  <c r="AP374" i="13"/>
  <c r="AM374" i="13"/>
  <c r="AJ374" i="13"/>
  <c r="BA374" i="13" s="1"/>
  <c r="AS373" i="13"/>
  <c r="AP373" i="13"/>
  <c r="AM373" i="13"/>
  <c r="AJ373" i="13"/>
  <c r="BA373" i="13" s="1"/>
  <c r="AS372" i="13"/>
  <c r="AP372" i="13"/>
  <c r="AM372" i="13"/>
  <c r="BA372" i="13" s="1"/>
  <c r="AJ372" i="13"/>
  <c r="AS371" i="13"/>
  <c r="AP371" i="13"/>
  <c r="AM371" i="13"/>
  <c r="AJ371" i="13"/>
  <c r="BA371" i="13" s="1"/>
  <c r="BA370" i="13"/>
  <c r="AS370" i="13"/>
  <c r="AP370" i="13"/>
  <c r="AM370" i="13"/>
  <c r="AJ370" i="13"/>
  <c r="AS369" i="13"/>
  <c r="AP369" i="13"/>
  <c r="AM369" i="13"/>
  <c r="BA369" i="13" s="1"/>
  <c r="AJ369" i="13"/>
  <c r="AS368" i="13"/>
  <c r="AP368" i="13"/>
  <c r="AM368" i="13"/>
  <c r="AJ368" i="13"/>
  <c r="BA368" i="13" s="1"/>
  <c r="AS367" i="13"/>
  <c r="AP367" i="13"/>
  <c r="AM367" i="13"/>
  <c r="AJ367" i="13"/>
  <c r="BA367" i="13" s="1"/>
  <c r="BA364" i="13"/>
  <c r="AY364" i="13"/>
  <c r="AV364" i="13"/>
  <c r="AS364" i="13"/>
  <c r="AP364" i="13"/>
  <c r="AM364" i="13"/>
  <c r="AJ364" i="13"/>
  <c r="AY363" i="13"/>
  <c r="AV363" i="13"/>
  <c r="AS363" i="13"/>
  <c r="AP363" i="13"/>
  <c r="AM363" i="13"/>
  <c r="BA363" i="13" s="1"/>
  <c r="AJ363" i="13"/>
  <c r="AY362" i="13"/>
  <c r="AV362" i="13"/>
  <c r="AS362" i="13"/>
  <c r="AP362" i="13"/>
  <c r="AM362" i="13"/>
  <c r="BA362" i="13" s="1"/>
  <c r="AJ362" i="13"/>
  <c r="AY361" i="13"/>
  <c r="AV361" i="13"/>
  <c r="AS361" i="13"/>
  <c r="AP361" i="13"/>
  <c r="AM361" i="13"/>
  <c r="AJ361" i="13"/>
  <c r="BA360" i="13"/>
  <c r="AY360" i="13"/>
  <c r="AV360" i="13"/>
  <c r="AS360" i="13"/>
  <c r="AP360" i="13"/>
  <c r="AM360" i="13"/>
  <c r="AJ360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AJ358" i="13"/>
  <c r="BA358" i="13" s="1"/>
  <c r="AY357" i="13"/>
  <c r="AV357" i="13"/>
  <c r="AS357" i="13"/>
  <c r="AP357" i="13"/>
  <c r="AM357" i="13"/>
  <c r="AJ357" i="13"/>
  <c r="BA357" i="13" s="1"/>
  <c r="AY356" i="13"/>
  <c r="AV356" i="13"/>
  <c r="AS356" i="13"/>
  <c r="AP356" i="13"/>
  <c r="AM356" i="13"/>
  <c r="AJ356" i="13"/>
  <c r="BA356" i="13" s="1"/>
  <c r="BA355" i="13"/>
  <c r="AY355" i="13"/>
  <c r="AV355" i="13"/>
  <c r="AS355" i="13"/>
  <c r="AP355" i="13"/>
  <c r="AM355" i="13"/>
  <c r="AJ355" i="13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BA351" i="13" s="1"/>
  <c r="AJ351" i="13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BA349" i="13" s="1"/>
  <c r="BA348" i="13"/>
  <c r="AY348" i="13"/>
  <c r="AV348" i="13"/>
  <c r="AS348" i="13"/>
  <c r="AP348" i="13"/>
  <c r="AM348" i="13"/>
  <c r="AJ348" i="13"/>
  <c r="AY347" i="13"/>
  <c r="AV347" i="13"/>
  <c r="AS347" i="13"/>
  <c r="AP347" i="13"/>
  <c r="AM347" i="13"/>
  <c r="BA347" i="13" s="1"/>
  <c r="AJ347" i="13"/>
  <c r="AY346" i="13"/>
  <c r="AV346" i="13"/>
  <c r="AS346" i="13"/>
  <c r="AP346" i="13"/>
  <c r="AM346" i="13"/>
  <c r="AJ346" i="13"/>
  <c r="BA346" i="13" s="1"/>
  <c r="AY345" i="13"/>
  <c r="AV345" i="13"/>
  <c r="AS345" i="13"/>
  <c r="AP345" i="13"/>
  <c r="AM345" i="13"/>
  <c r="AJ345" i="13"/>
  <c r="BA345" i="13" s="1"/>
  <c r="AY344" i="13"/>
  <c r="AV344" i="13"/>
  <c r="AS344" i="13"/>
  <c r="AP344" i="13"/>
  <c r="BA344" i="13" s="1"/>
  <c r="AM344" i="13"/>
  <c r="AJ344" i="13"/>
  <c r="BA343" i="13"/>
  <c r="AY343" i="13"/>
  <c r="AV343" i="13"/>
  <c r="AS343" i="13"/>
  <c r="AP343" i="13"/>
  <c r="AM343" i="13"/>
  <c r="AJ343" i="13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BA340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BA339" i="13" s="1"/>
  <c r="AJ339" i="13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BA335" i="13" s="1"/>
  <c r="BA334" i="13"/>
  <c r="AY334" i="13"/>
  <c r="AV334" i="13"/>
  <c r="AS334" i="13"/>
  <c r="AP334" i="13"/>
  <c r="AM334" i="13"/>
  <c r="AJ334" i="13"/>
  <c r="AY333" i="13"/>
  <c r="AV333" i="13"/>
  <c r="AS333" i="13"/>
  <c r="AP333" i="13"/>
  <c r="AM333" i="13"/>
  <c r="BA333" i="13" s="1"/>
  <c r="AJ333" i="13"/>
  <c r="AY332" i="13"/>
  <c r="AV332" i="13"/>
  <c r="AS332" i="13"/>
  <c r="AP332" i="13"/>
  <c r="AM332" i="13"/>
  <c r="AJ332" i="13"/>
  <c r="BA332" i="13" s="1"/>
  <c r="AY331" i="13"/>
  <c r="AV331" i="13"/>
  <c r="AS331" i="13"/>
  <c r="AP331" i="13"/>
  <c r="AM331" i="13"/>
  <c r="AJ331" i="13"/>
  <c r="BA331" i="13" s="1"/>
  <c r="AY330" i="13"/>
  <c r="AV330" i="13"/>
  <c r="AS330" i="13"/>
  <c r="AP330" i="13"/>
  <c r="BA330" i="13" s="1"/>
  <c r="AM330" i="13"/>
  <c r="AJ330" i="13"/>
  <c r="BA329" i="13"/>
  <c r="AY329" i="13"/>
  <c r="AV329" i="13"/>
  <c r="AS329" i="13"/>
  <c r="AP329" i="13"/>
  <c r="AM329" i="13"/>
  <c r="AJ329" i="13"/>
  <c r="AY328" i="13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BA326" i="13"/>
  <c r="AY326" i="13"/>
  <c r="AV326" i="13"/>
  <c r="AS326" i="13"/>
  <c r="AP326" i="13"/>
  <c r="AM326" i="13"/>
  <c r="AJ326" i="13"/>
  <c r="AY325" i="13"/>
  <c r="AV325" i="13"/>
  <c r="AS325" i="13"/>
  <c r="AP325" i="13"/>
  <c r="AM325" i="13"/>
  <c r="BA325" i="13" s="1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2" i="13"/>
  <c r="AY322" i="13"/>
  <c r="AV322" i="13"/>
  <c r="AS322" i="13"/>
  <c r="AP322" i="13"/>
  <c r="AM322" i="13"/>
  <c r="AJ322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AY319" i="13"/>
  <c r="AV319" i="13"/>
  <c r="AS319" i="13"/>
  <c r="AP319" i="13"/>
  <c r="AM319" i="13"/>
  <c r="AJ319" i="13"/>
  <c r="BA319" i="13" s="1"/>
  <c r="AY318" i="13"/>
  <c r="AV318" i="13"/>
  <c r="AS318" i="13"/>
  <c r="AP318" i="13"/>
  <c r="BA318" i="13" s="1"/>
  <c r="AM318" i="13"/>
  <c r="AJ318" i="13"/>
  <c r="BA317" i="13"/>
  <c r="AY317" i="13"/>
  <c r="AV317" i="13"/>
  <c r="AS317" i="13"/>
  <c r="AP317" i="13"/>
  <c r="AM317" i="13"/>
  <c r="AJ317" i="13"/>
  <c r="AY316" i="13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BA314" i="13"/>
  <c r="AY314" i="13"/>
  <c r="AV314" i="13"/>
  <c r="AS314" i="13"/>
  <c r="AP314" i="13"/>
  <c r="AM314" i="13"/>
  <c r="AJ314" i="13"/>
  <c r="AY313" i="13"/>
  <c r="AV313" i="13"/>
  <c r="AS313" i="13"/>
  <c r="AP313" i="13"/>
  <c r="AM313" i="13"/>
  <c r="BA313" i="13" s="1"/>
  <c r="AJ313" i="13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BA305" i="13"/>
  <c r="AS305" i="13"/>
  <c r="AP305" i="13"/>
  <c r="AM305" i="13"/>
  <c r="AJ305" i="13"/>
  <c r="T305" i="13"/>
  <c r="P305" i="13"/>
  <c r="AS304" i="13"/>
  <c r="AP304" i="13"/>
  <c r="AM304" i="13"/>
  <c r="AJ304" i="13"/>
  <c r="BA304" i="13" s="1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BA301" i="13"/>
  <c r="AS301" i="13"/>
  <c r="AP301" i="13"/>
  <c r="AM301" i="13"/>
  <c r="AJ301" i="13"/>
  <c r="T301" i="13"/>
  <c r="P301" i="13"/>
  <c r="AS300" i="13"/>
  <c r="AP300" i="13"/>
  <c r="AM300" i="13"/>
  <c r="AJ300" i="13"/>
  <c r="BA300" i="13" s="1"/>
  <c r="T300" i="13"/>
  <c r="P300" i="13"/>
  <c r="BA299" i="13"/>
  <c r="AS299" i="13"/>
  <c r="AP299" i="13"/>
  <c r="AM299" i="13"/>
  <c r="AJ299" i="13"/>
  <c r="T299" i="13"/>
  <c r="P299" i="13"/>
  <c r="AS298" i="13"/>
  <c r="AP298" i="13"/>
  <c r="AM298" i="13"/>
  <c r="BA298" i="13" s="1"/>
  <c r="AJ298" i="13"/>
  <c r="T298" i="13"/>
  <c r="P298" i="13"/>
  <c r="AS297" i="13"/>
  <c r="AP297" i="13"/>
  <c r="AM297" i="13"/>
  <c r="AJ297" i="13"/>
  <c r="BA297" i="13" s="1"/>
  <c r="T297" i="13"/>
  <c r="P297" i="13"/>
  <c r="BA296" i="13"/>
  <c r="AS296" i="13"/>
  <c r="AP296" i="13"/>
  <c r="AM296" i="13"/>
  <c r="AJ296" i="13"/>
  <c r="T296" i="13"/>
  <c r="P296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1" i="13" s="1"/>
  <c r="BA290" i="13"/>
  <c r="AS290" i="13"/>
  <c r="AP290" i="13"/>
  <c r="AM290" i="13"/>
  <c r="AJ290" i="13"/>
  <c r="AS289" i="13"/>
  <c r="AP289" i="13"/>
  <c r="AM289" i="13"/>
  <c r="AJ289" i="13"/>
  <c r="BA289" i="13" s="1"/>
  <c r="AS288" i="13"/>
  <c r="AP288" i="13"/>
  <c r="AM288" i="13"/>
  <c r="BA288" i="13" s="1"/>
  <c r="AJ288" i="13"/>
  <c r="BA286" i="13"/>
  <c r="AM286" i="13"/>
  <c r="AJ286" i="13"/>
  <c r="AS284" i="13"/>
  <c r="AP284" i="13"/>
  <c r="AM284" i="13"/>
  <c r="BA284" i="13" s="1"/>
  <c r="AJ284" i="13"/>
  <c r="BA283" i="13"/>
  <c r="AS283" i="13"/>
  <c r="AP283" i="13"/>
  <c r="AM283" i="13"/>
  <c r="AJ283" i="13"/>
  <c r="AS282" i="13"/>
  <c r="AP282" i="13"/>
  <c r="AM282" i="13"/>
  <c r="BA282" i="13" s="1"/>
  <c r="AJ282" i="13"/>
  <c r="BA281" i="13"/>
  <c r="AS281" i="13"/>
  <c r="AP281" i="13"/>
  <c r="AM281" i="13"/>
  <c r="AJ281" i="13"/>
  <c r="AS280" i="13"/>
  <c r="AP280" i="13"/>
  <c r="AM280" i="13"/>
  <c r="BA280" i="13" s="1"/>
  <c r="AJ280" i="13"/>
  <c r="BA279" i="13"/>
  <c r="AS279" i="13"/>
  <c r="AP279" i="13"/>
  <c r="AM279" i="13"/>
  <c r="AJ279" i="13"/>
  <c r="AS278" i="13"/>
  <c r="AP278" i="13"/>
  <c r="AM278" i="13"/>
  <c r="BA278" i="13" s="1"/>
  <c r="AJ278" i="13"/>
  <c r="BA277" i="13"/>
  <c r="AS277" i="13"/>
  <c r="AP277" i="13"/>
  <c r="AM277" i="13"/>
  <c r="AJ277" i="13"/>
  <c r="AS276" i="13"/>
  <c r="AP276" i="13"/>
  <c r="AM276" i="13"/>
  <c r="BA276" i="13" s="1"/>
  <c r="AJ276" i="13"/>
  <c r="BA275" i="13"/>
  <c r="AS275" i="13"/>
  <c r="AP275" i="13"/>
  <c r="AM275" i="13"/>
  <c r="AJ275" i="13"/>
  <c r="AS274" i="13"/>
  <c r="AP274" i="13"/>
  <c r="AM274" i="13"/>
  <c r="BA274" i="13" s="1"/>
  <c r="AJ274" i="13"/>
  <c r="BA273" i="13"/>
  <c r="AS273" i="13"/>
  <c r="AP273" i="13"/>
  <c r="AM273" i="13"/>
  <c r="AJ273" i="13"/>
  <c r="AS272" i="13"/>
  <c r="AP272" i="13"/>
  <c r="AM272" i="13"/>
  <c r="BA272" i="13" s="1"/>
  <c r="AJ272" i="13"/>
  <c r="J272" i="13"/>
  <c r="J276" i="13" s="1"/>
  <c r="J280" i="13" s="1"/>
  <c r="J284" i="13" s="1"/>
  <c r="BA271" i="13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BA269" i="13"/>
  <c r="AS269" i="13"/>
  <c r="AP269" i="13"/>
  <c r="AM269" i="13"/>
  <c r="AJ269" i="13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BA267" i="13" s="1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BA261" i="13" s="1"/>
  <c r="AM261" i="13"/>
  <c r="AJ261" i="13"/>
  <c r="T261" i="13"/>
  <c r="P261" i="13"/>
  <c r="AS260" i="13"/>
  <c r="AP260" i="13"/>
  <c r="AM260" i="13"/>
  <c r="AJ260" i="13"/>
  <c r="BA260" i="13" s="1"/>
  <c r="T260" i="13"/>
  <c r="P260" i="13"/>
  <c r="BA259" i="13"/>
  <c r="AS259" i="13"/>
  <c r="AP259" i="13"/>
  <c r="AM259" i="13"/>
  <c r="AJ259" i="13"/>
  <c r="T259" i="13"/>
  <c r="P259" i="13"/>
  <c r="AM258" i="13"/>
  <c r="AJ258" i="13"/>
  <c r="BA258" i="13" s="1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BA256" i="13" s="1"/>
  <c r="AJ256" i="13"/>
  <c r="T256" i="13"/>
  <c r="P256" i="13"/>
  <c r="AV255" i="13"/>
  <c r="AS255" i="13"/>
  <c r="BA255" i="13" s="1"/>
  <c r="AP255" i="13"/>
  <c r="AM255" i="13"/>
  <c r="AJ255" i="13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AM252" i="13"/>
  <c r="AJ252" i="13"/>
  <c r="BA252" i="13" s="1"/>
  <c r="T252" i="13"/>
  <c r="P252" i="13"/>
  <c r="AV251" i="13"/>
  <c r="AS251" i="13"/>
  <c r="AP251" i="13"/>
  <c r="AM251" i="13"/>
  <c r="AJ251" i="13"/>
  <c r="BA251" i="13" s="1"/>
  <c r="T251" i="13"/>
  <c r="P251" i="13"/>
  <c r="BA250" i="13"/>
  <c r="AV250" i="13"/>
  <c r="AS250" i="13"/>
  <c r="AP250" i="13"/>
  <c r="AM250" i="13"/>
  <c r="AJ250" i="13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BA247" i="13" s="1"/>
  <c r="T247" i="13"/>
  <c r="P247" i="13"/>
  <c r="AM246" i="13"/>
  <c r="AJ246" i="13"/>
  <c r="BA246" i="13" s="1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BA241" i="13" s="1"/>
  <c r="AJ241" i="13"/>
  <c r="T241" i="13"/>
  <c r="P241" i="13"/>
  <c r="AM240" i="13"/>
  <c r="AJ240" i="13"/>
  <c r="BA240" i="13" s="1"/>
  <c r="T240" i="13"/>
  <c r="P240" i="13"/>
  <c r="AV239" i="13"/>
  <c r="AS239" i="13"/>
  <c r="AP239" i="13"/>
  <c r="BA239" i="13" s="1"/>
  <c r="AM239" i="13"/>
  <c r="AJ239" i="13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BA236" i="13" s="1"/>
  <c r="AJ236" i="13"/>
  <c r="T236" i="13"/>
  <c r="P236" i="13"/>
  <c r="AS235" i="13"/>
  <c r="AP235" i="13"/>
  <c r="BA235" i="13" s="1"/>
  <c r="AM235" i="13"/>
  <c r="AJ235" i="13"/>
  <c r="T235" i="13"/>
  <c r="P235" i="13"/>
  <c r="AM234" i="13"/>
  <c r="BA234" i="13" s="1"/>
  <c r="AJ234" i="13"/>
  <c r="T234" i="13"/>
  <c r="P234" i="13"/>
  <c r="AY165" i="13"/>
  <c r="AV165" i="13"/>
  <c r="BB165" i="13" s="1"/>
  <c r="AS165" i="13"/>
  <c r="AP165" i="13"/>
  <c r="AM165" i="13"/>
  <c r="AJ165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BB161" i="13" s="1"/>
  <c r="AM161" i="13"/>
  <c r="AJ161" i="13"/>
  <c r="BB160" i="13"/>
  <c r="AY160" i="13"/>
  <c r="AV160" i="13"/>
  <c r="AS160" i="13"/>
  <c r="AP160" i="13"/>
  <c r="AM160" i="13"/>
  <c r="AJ160" i="13"/>
  <c r="AY159" i="13"/>
  <c r="AV159" i="13"/>
  <c r="AS159" i="13"/>
  <c r="AP159" i="13"/>
  <c r="AM159" i="13"/>
  <c r="AJ159" i="13"/>
  <c r="BB159" i="13" s="1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BB155" i="13" s="1"/>
  <c r="AJ155" i="13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BB153" i="13" s="1"/>
  <c r="AP153" i="13"/>
  <c r="AM153" i="13"/>
  <c r="AJ153" i="13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BB149" i="13" s="1"/>
  <c r="AJ149" i="13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BB147" i="13" s="1"/>
  <c r="AP147" i="13"/>
  <c r="AM147" i="13"/>
  <c r="AJ147" i="13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BB143" i="13" s="1"/>
  <c r="AJ143" i="13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BB141" i="13" s="1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BB135" i="13" s="1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AY128" i="13"/>
  <c r="AV128" i="13"/>
  <c r="BB128" i="13" s="1"/>
  <c r="AS128" i="13"/>
  <c r="AP128" i="13"/>
  <c r="AM128" i="13"/>
  <c r="AJ128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BB124" i="13" s="1"/>
  <c r="AJ124" i="13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BB122" i="13" s="1"/>
  <c r="AP122" i="13"/>
  <c r="AM122" i="13"/>
  <c r="AJ122" i="13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BB116" i="13" s="1"/>
  <c r="AP116" i="13"/>
  <c r="AM116" i="13"/>
  <c r="AJ116" i="13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BB110" i="13" s="1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BB104" i="13" s="1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BB98" i="13"/>
  <c r="AY98" i="13"/>
  <c r="AV98" i="13"/>
  <c r="AS98" i="13"/>
  <c r="AP98" i="13"/>
  <c r="AM98" i="13"/>
  <c r="AJ98" i="13"/>
  <c r="AY97" i="13"/>
  <c r="AV97" i="13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AV91" i="13"/>
  <c r="AS91" i="13"/>
  <c r="BB91" i="13" s="1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BB85" i="13" s="1"/>
  <c r="AP85" i="13"/>
  <c r="AM85" i="13"/>
  <c r="AJ85" i="13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BB82" i="13" s="1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BB79" i="13" s="1"/>
  <c r="AP79" i="13"/>
  <c r="AM79" i="13"/>
  <c r="AJ79" i="13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BB75" i="13" s="1"/>
  <c r="AJ75" i="13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BB73" i="13" s="1"/>
  <c r="AP73" i="13"/>
  <c r="AM73" i="13"/>
  <c r="AJ73" i="13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BB69" i="13" s="1"/>
  <c r="AJ69" i="13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BB66" i="13" s="1"/>
  <c r="AS66" i="13"/>
  <c r="AP66" i="13"/>
  <c r="AM66" i="13"/>
  <c r="AJ66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BB63" i="13" s="1"/>
  <c r="AY62" i="13"/>
  <c r="AV62" i="13"/>
  <c r="AS62" i="13"/>
  <c r="AP62" i="13"/>
  <c r="BB62" i="13" s="1"/>
  <c r="AM62" i="13"/>
  <c r="AJ62" i="13"/>
  <c r="BB61" i="13"/>
  <c r="AY61" i="13"/>
  <c r="AV61" i="13"/>
  <c r="AS61" i="13"/>
  <c r="AP61" i="13"/>
  <c r="AM61" i="13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BB54" i="13" s="1"/>
  <c r="AP54" i="13"/>
  <c r="AM54" i="13"/>
  <c r="AJ54" i="13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BB51" i="13" s="1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BB48" i="13" s="1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BB42" i="13" s="1"/>
  <c r="AP42" i="13"/>
  <c r="AM42" i="13"/>
  <c r="AJ42" i="13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BB38" i="13" s="1"/>
  <c r="AJ38" i="13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BB36" i="13" s="1"/>
  <c r="AP36" i="13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AM32" i="13"/>
  <c r="BB32" i="13" s="1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BB30" i="13" s="1"/>
  <c r="AY29" i="13"/>
  <c r="AV29" i="13"/>
  <c r="AS29" i="13"/>
  <c r="AP29" i="13"/>
  <c r="AM29" i="13"/>
  <c r="AJ29" i="13"/>
  <c r="BB29" i="13" s="1"/>
  <c r="AY28" i="13"/>
  <c r="AV28" i="13"/>
  <c r="AS28" i="13"/>
  <c r="AP28" i="13"/>
  <c r="AM28" i="13"/>
  <c r="BB28" i="13" s="1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AM26" i="13"/>
  <c r="AJ26" i="13"/>
  <c r="BB26" i="13" s="1"/>
  <c r="AV25" i="13"/>
  <c r="AS25" i="13"/>
  <c r="AP25" i="13"/>
  <c r="AM25" i="13"/>
  <c r="BB25" i="13" s="1"/>
  <c r="AJ25" i="13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BB23" i="13" s="1"/>
  <c r="AM23" i="13"/>
  <c r="AJ23" i="13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BB20" i="13" s="1"/>
  <c r="AB20" i="13"/>
  <c r="X20" i="13"/>
  <c r="T20" i="13"/>
  <c r="P20" i="13"/>
  <c r="AV19" i="13"/>
  <c r="AS19" i="13"/>
  <c r="AP19" i="13"/>
  <c r="AM19" i="13"/>
  <c r="BB19" i="13" s="1"/>
  <c r="AJ19" i="13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BB17" i="13" s="1"/>
  <c r="AM17" i="13"/>
  <c r="AJ17" i="13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BB13" i="13" s="1"/>
  <c r="AJ13" i="13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BB11" i="13" s="1"/>
  <c r="AM11" i="13"/>
  <c r="AJ11" i="13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BB7" i="13" s="1"/>
  <c r="AJ7" i="13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BB5" i="13" s="1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E12" i="12"/>
  <c r="F12" i="12" s="1"/>
  <c r="B12" i="12"/>
  <c r="A12" i="12" s="1"/>
  <c r="I11" i="12"/>
  <c r="G11" i="12"/>
  <c r="E11" i="12"/>
  <c r="B11" i="12"/>
  <c r="A11" i="12" s="1"/>
  <c r="I10" i="12"/>
  <c r="G10" i="12"/>
  <c r="E10" i="12"/>
  <c r="F11" i="12" s="1"/>
  <c r="B10" i="12"/>
  <c r="A10" i="12" s="1"/>
  <c r="I9" i="12"/>
  <c r="G9" i="12"/>
  <c r="E9" i="12"/>
  <c r="B9" i="12"/>
  <c r="A9" i="12" s="1"/>
  <c r="I8" i="12"/>
  <c r="G8" i="12"/>
  <c r="E8" i="12"/>
  <c r="F9" i="12" s="1"/>
  <c r="B8" i="12"/>
  <c r="A8" i="12" s="1"/>
  <c r="I7" i="12"/>
  <c r="G7" i="12"/>
  <c r="E7" i="12"/>
  <c r="B7" i="12"/>
  <c r="A7" i="12" s="1"/>
  <c r="I6" i="12"/>
  <c r="G6" i="12"/>
  <c r="E6" i="12"/>
  <c r="F7" i="12" s="1"/>
  <c r="B6" i="12"/>
  <c r="A6" i="12" s="1"/>
  <c r="I5" i="12"/>
  <c r="G5" i="12"/>
  <c r="E5" i="12"/>
  <c r="B5" i="12"/>
  <c r="A5" i="12" s="1"/>
  <c r="I4" i="12"/>
  <c r="G4" i="12"/>
  <c r="E4" i="12"/>
  <c r="F5" i="12" s="1"/>
  <c r="B4" i="12"/>
  <c r="A4" i="12" s="1"/>
  <c r="I3" i="12"/>
  <c r="F3" i="12"/>
  <c r="E3" i="12"/>
  <c r="B3" i="12" s="1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AA7" i="7" s="1"/>
  <c r="S7" i="7"/>
  <c r="P7" i="7"/>
  <c r="AA6" i="7"/>
  <c r="Y6" i="7"/>
  <c r="V6" i="7"/>
  <c r="S6" i="7"/>
  <c r="P6" i="7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27" i="6"/>
  <c r="I27" i="6"/>
  <c r="H27" i="6"/>
  <c r="AH8" i="6" s="1"/>
  <c r="G27" i="6"/>
  <c r="J26" i="6"/>
  <c r="I26" i="6"/>
  <c r="H26" i="6"/>
  <c r="G26" i="6"/>
  <c r="J25" i="6"/>
  <c r="AB8" i="6" s="1"/>
  <c r="I25" i="6"/>
  <c r="H25" i="6"/>
  <c r="G25" i="6"/>
  <c r="Y8" i="6" s="1"/>
  <c r="J24" i="6"/>
  <c r="I24" i="6"/>
  <c r="H24" i="6"/>
  <c r="V8" i="6" s="1"/>
  <c r="G24" i="6"/>
  <c r="J23" i="6"/>
  <c r="I23" i="6"/>
  <c r="H23" i="6"/>
  <c r="G23" i="6"/>
  <c r="J22" i="6"/>
  <c r="P8" i="6" s="1"/>
  <c r="I22" i="6"/>
  <c r="H22" i="6"/>
  <c r="G22" i="6"/>
  <c r="M8" i="6" s="1"/>
  <c r="J21" i="6"/>
  <c r="I21" i="6"/>
  <c r="H21" i="6"/>
  <c r="AX7" i="6" s="1"/>
  <c r="G21" i="6"/>
  <c r="J20" i="6"/>
  <c r="I20" i="6"/>
  <c r="H20" i="6"/>
  <c r="G20" i="6"/>
  <c r="J19" i="6"/>
  <c r="AR7" i="6" s="1"/>
  <c r="I19" i="6"/>
  <c r="H19" i="6"/>
  <c r="G19" i="6"/>
  <c r="AO7" i="6" s="1"/>
  <c r="J18" i="6"/>
  <c r="I18" i="6"/>
  <c r="H18" i="6"/>
  <c r="AL7" i="6" s="1"/>
  <c r="G18" i="6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R7" i="6" s="1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G8" i="6"/>
  <c r="AF8" i="6"/>
  <c r="AE8" i="6"/>
  <c r="AD8" i="6"/>
  <c r="AC8" i="6"/>
  <c r="AA8" i="6"/>
  <c r="Z8" i="6"/>
  <c r="X8" i="6"/>
  <c r="W8" i="6"/>
  <c r="U8" i="6"/>
  <c r="T8" i="6"/>
  <c r="S8" i="6"/>
  <c r="R8" i="6"/>
  <c r="Q8" i="6"/>
  <c r="O8" i="6"/>
  <c r="N8" i="6"/>
  <c r="J8" i="6"/>
  <c r="I8" i="6"/>
  <c r="H8" i="6"/>
  <c r="G8" i="6"/>
  <c r="AZ7" i="6"/>
  <c r="AY7" i="6"/>
  <c r="AW7" i="6"/>
  <c r="AV7" i="6"/>
  <c r="AU7" i="6"/>
  <c r="AT7" i="6"/>
  <c r="AS7" i="6"/>
  <c r="AQ7" i="6"/>
  <c r="AP7" i="6"/>
  <c r="AN7" i="6"/>
  <c r="AM7" i="6"/>
  <c r="AK7" i="6"/>
  <c r="AJ7" i="6"/>
  <c r="AI7" i="6"/>
  <c r="AH7" i="6"/>
  <c r="AG7" i="6"/>
  <c r="AF7" i="6"/>
  <c r="AE7" i="6"/>
  <c r="AC7" i="6"/>
  <c r="AB7" i="6"/>
  <c r="AA7" i="6"/>
  <c r="Z7" i="6"/>
  <c r="Y7" i="6"/>
  <c r="X7" i="6"/>
  <c r="W7" i="6"/>
  <c r="V7" i="6"/>
  <c r="U7" i="6"/>
  <c r="T7" i="6"/>
  <c r="S7" i="6"/>
  <c r="Q7" i="6"/>
  <c r="P7" i="6"/>
  <c r="O7" i="6"/>
  <c r="N7" i="6"/>
  <c r="M7" i="6"/>
  <c r="J7" i="6"/>
  <c r="I7" i="6"/>
  <c r="H7" i="6"/>
  <c r="AH6" i="6" s="1"/>
  <c r="G7" i="6"/>
  <c r="AZ6" i="6"/>
  <c r="AY6" i="6"/>
  <c r="AX6" i="6"/>
  <c r="AW6" i="6"/>
  <c r="AV6" i="6"/>
  <c r="AU6" i="6"/>
  <c r="AS6" i="6"/>
  <c r="AQ6" i="6"/>
  <c r="AP6" i="6"/>
  <c r="AN6" i="6"/>
  <c r="AM6" i="6"/>
  <c r="AL6" i="6"/>
  <c r="AK6" i="6"/>
  <c r="AJ6" i="6"/>
  <c r="AI6" i="6"/>
  <c r="AG6" i="6"/>
  <c r="AD6" i="6"/>
  <c r="X6" i="6"/>
  <c r="U6" i="6"/>
  <c r="R6" i="6"/>
  <c r="J6" i="6"/>
  <c r="AF6" i="6" s="1"/>
  <c r="I6" i="6"/>
  <c r="AE6" i="6" s="1"/>
  <c r="H6" i="6"/>
  <c r="G6" i="6"/>
  <c r="AC6" i="6" s="1"/>
  <c r="J5" i="6"/>
  <c r="AB6" i="6" s="1"/>
  <c r="I5" i="6"/>
  <c r="AA6" i="6" s="1"/>
  <c r="H5" i="6"/>
  <c r="Z6" i="6" s="1"/>
  <c r="G5" i="6"/>
  <c r="Y6" i="6" s="1"/>
  <c r="J4" i="6"/>
  <c r="I4" i="6"/>
  <c r="W6" i="6" s="1"/>
  <c r="H4" i="6"/>
  <c r="V6" i="6" s="1"/>
  <c r="G4" i="6"/>
  <c r="J3" i="6"/>
  <c r="T6" i="6" s="1"/>
  <c r="I3" i="6"/>
  <c r="S6" i="6" s="1"/>
  <c r="H3" i="6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S109" i="5"/>
  <c r="P109" i="5"/>
  <c r="P108" i="5"/>
  <c r="S108" i="5" s="1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P101" i="5"/>
  <c r="S101" i="5" s="1"/>
  <c r="P100" i="5"/>
  <c r="S100" i="5" s="1"/>
  <c r="P99" i="5"/>
  <c r="S99" i="5" s="1"/>
  <c r="P98" i="5"/>
  <c r="S98" i="5" s="1"/>
  <c r="S97" i="5"/>
  <c r="P97" i="5"/>
  <c r="P96" i="5"/>
  <c r="S96" i="5" s="1"/>
  <c r="P95" i="5"/>
  <c r="S95" i="5" s="1"/>
  <c r="P94" i="5"/>
  <c r="S94" i="5" s="1"/>
  <c r="P93" i="5"/>
  <c r="S93" i="5" s="1"/>
  <c r="P92" i="5"/>
  <c r="S92" i="5" s="1"/>
  <c r="S91" i="5"/>
  <c r="P91" i="5"/>
  <c r="P90" i="5"/>
  <c r="S90" i="5" s="1"/>
  <c r="P89" i="5"/>
  <c r="S89" i="5" s="1"/>
  <c r="P88" i="5"/>
  <c r="S88" i="5" s="1"/>
  <c r="P87" i="5"/>
  <c r="S87" i="5" s="1"/>
  <c r="P86" i="5"/>
  <c r="S86" i="5" s="1"/>
  <c r="S85" i="5"/>
  <c r="P85" i="5"/>
  <c r="P84" i="5"/>
  <c r="S84" i="5" s="1"/>
  <c r="P83" i="5"/>
  <c r="S83" i="5" s="1"/>
  <c r="P82" i="5"/>
  <c r="S82" i="5" s="1"/>
  <c r="P76" i="5"/>
  <c r="S76" i="5" s="1"/>
  <c r="P75" i="5"/>
  <c r="S75" i="5" s="1"/>
  <c r="S74" i="5"/>
  <c r="P74" i="5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S65" i="5"/>
  <c r="P65" i="5"/>
  <c r="S64" i="5"/>
  <c r="P64" i="5"/>
  <c r="S63" i="5"/>
  <c r="P63" i="5"/>
  <c r="P62" i="5"/>
  <c r="S62" i="5" s="1"/>
  <c r="P61" i="5"/>
  <c r="S61" i="5" s="1"/>
  <c r="S60" i="5"/>
  <c r="P60" i="5"/>
  <c r="S59" i="5"/>
  <c r="P59" i="5"/>
  <c r="S58" i="5"/>
  <c r="P58" i="5"/>
  <c r="S57" i="5"/>
  <c r="P57" i="5"/>
  <c r="P56" i="5"/>
  <c r="S56" i="5" s="1"/>
  <c r="P55" i="5"/>
  <c r="S55" i="5" s="1"/>
  <c r="S54" i="5"/>
  <c r="P54" i="5"/>
  <c r="S53" i="5"/>
  <c r="P53" i="5"/>
  <c r="S52" i="5"/>
  <c r="P52" i="5"/>
  <c r="S51" i="5"/>
  <c r="P51" i="5"/>
  <c r="P50" i="5"/>
  <c r="S50" i="5" s="1"/>
  <c r="P49" i="5"/>
  <c r="S49" i="5" s="1"/>
  <c r="S48" i="5"/>
  <c r="P48" i="5"/>
  <c r="S47" i="5"/>
  <c r="P47" i="5"/>
  <c r="S46" i="5"/>
  <c r="P46" i="5"/>
  <c r="S45" i="5"/>
  <c r="P45" i="5"/>
  <c r="P44" i="5"/>
  <c r="S44" i="5" s="1"/>
  <c r="P43" i="5"/>
  <c r="S43" i="5" s="1"/>
  <c r="S42" i="5"/>
  <c r="P42" i="5"/>
  <c r="S41" i="5"/>
  <c r="P41" i="5"/>
  <c r="S40" i="5"/>
  <c r="P40" i="5"/>
  <c r="S39" i="5"/>
  <c r="P39" i="5"/>
  <c r="P38" i="5"/>
  <c r="S38" i="5" s="1"/>
  <c r="P37" i="5"/>
  <c r="S37" i="5" s="1"/>
  <c r="S36" i="5"/>
  <c r="P36" i="5"/>
  <c r="S35" i="5"/>
  <c r="P35" i="5"/>
  <c r="S34" i="5"/>
  <c r="P34" i="5"/>
  <c r="S33" i="5"/>
  <c r="P33" i="5"/>
  <c r="P32" i="5"/>
  <c r="S32" i="5" s="1"/>
  <c r="P31" i="5"/>
  <c r="S31" i="5" s="1"/>
  <c r="S30" i="5"/>
  <c r="P30" i="5"/>
  <c r="S29" i="5"/>
  <c r="P29" i="5"/>
  <c r="S28" i="5"/>
  <c r="P28" i="5"/>
  <c r="S27" i="5"/>
  <c r="P27" i="5"/>
  <c r="P26" i="5"/>
  <c r="S26" i="5" s="1"/>
  <c r="P25" i="5"/>
  <c r="S25" i="5" s="1"/>
  <c r="S24" i="5"/>
  <c r="P24" i="5"/>
  <c r="S23" i="5"/>
  <c r="P23" i="5"/>
  <c r="S22" i="5"/>
  <c r="P22" i="5"/>
  <c r="S21" i="5"/>
  <c r="P21" i="5"/>
  <c r="P20" i="5"/>
  <c r="S20" i="5" s="1"/>
  <c r="P19" i="5"/>
  <c r="S19" i="5" s="1"/>
  <c r="S18" i="5"/>
  <c r="P18" i="5"/>
  <c r="S17" i="5"/>
  <c r="P17" i="5"/>
  <c r="S16" i="5"/>
  <c r="P16" i="5"/>
  <c r="S15" i="5"/>
  <c r="P15" i="5"/>
  <c r="P14" i="5"/>
  <c r="S14" i="5" s="1"/>
  <c r="P13" i="5"/>
  <c r="S13" i="5" s="1"/>
  <c r="S12" i="5"/>
  <c r="P12" i="5"/>
  <c r="S11" i="5"/>
  <c r="P11" i="5"/>
  <c r="S10" i="5"/>
  <c r="P10" i="5"/>
  <c r="S9" i="5"/>
  <c r="P9" i="5"/>
  <c r="P8" i="5"/>
  <c r="S8" i="5" s="1"/>
  <c r="P7" i="5"/>
  <c r="S7" i="5" s="1"/>
  <c r="S6" i="5"/>
  <c r="P6" i="5"/>
  <c r="S5" i="5"/>
  <c r="P5" i="5"/>
  <c r="S4" i="5"/>
  <c r="P4" i="5"/>
  <c r="S3" i="5"/>
  <c r="P3" i="5"/>
  <c r="P2" i="5"/>
  <c r="S2" i="5" s="1"/>
  <c r="AY292" i="4"/>
  <c r="AW292" i="4"/>
  <c r="BA292" i="4" s="1"/>
  <c r="BA291" i="4"/>
  <c r="AY291" i="4"/>
  <c r="AW291" i="4"/>
  <c r="AY290" i="4"/>
  <c r="AW290" i="4"/>
  <c r="BA290" i="4" s="1"/>
  <c r="AY289" i="4"/>
  <c r="AW289" i="4"/>
  <c r="BA289" i="4" s="1"/>
  <c r="BA288" i="4"/>
  <c r="AY288" i="4"/>
  <c r="AW288" i="4"/>
  <c r="BA287" i="4"/>
  <c r="AY287" i="4"/>
  <c r="AW287" i="4"/>
  <c r="AY286" i="4"/>
  <c r="AW286" i="4"/>
  <c r="AY285" i="4"/>
  <c r="AW285" i="4"/>
  <c r="BA285" i="4" s="1"/>
  <c r="AY284" i="4"/>
  <c r="AW284" i="4"/>
  <c r="BA284" i="4" s="1"/>
  <c r="AY283" i="4"/>
  <c r="AW283" i="4"/>
  <c r="BA283" i="4" s="1"/>
  <c r="AY282" i="4"/>
  <c r="BA282" i="4" s="1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AW277" i="4"/>
  <c r="BA277" i="4" s="1"/>
  <c r="BA276" i="4"/>
  <c r="AY276" i="4"/>
  <c r="AW276" i="4"/>
  <c r="BA275" i="4"/>
  <c r="AY275" i="4"/>
  <c r="AW275" i="4"/>
  <c r="AY274" i="4"/>
  <c r="AW274" i="4"/>
  <c r="BA274" i="4" s="1"/>
  <c r="AY273" i="4"/>
  <c r="AW273" i="4"/>
  <c r="BA273" i="4" s="1"/>
  <c r="AY272" i="4"/>
  <c r="AW272" i="4"/>
  <c r="BA272" i="4" s="1"/>
  <c r="AY271" i="4"/>
  <c r="AW271" i="4"/>
  <c r="BA271" i="4" s="1"/>
  <c r="AY270" i="4"/>
  <c r="BA270" i="4" s="1"/>
  <c r="AW270" i="4"/>
  <c r="BA269" i="4"/>
  <c r="AY269" i="4"/>
  <c r="AW269" i="4"/>
  <c r="AY268" i="4"/>
  <c r="AW268" i="4"/>
  <c r="BA268" i="4" s="1"/>
  <c r="AY267" i="4"/>
  <c r="AW267" i="4"/>
  <c r="BA267" i="4" s="1"/>
  <c r="AY266" i="4"/>
  <c r="AW266" i="4"/>
  <c r="BA266" i="4" s="1"/>
  <c r="AY265" i="4"/>
  <c r="AW265" i="4"/>
  <c r="BA265" i="4" s="1"/>
  <c r="BA264" i="4"/>
  <c r="AY264" i="4"/>
  <c r="AW264" i="4"/>
  <c r="BA263" i="4"/>
  <c r="AY263" i="4"/>
  <c r="AW263" i="4"/>
  <c r="AY262" i="4"/>
  <c r="AW262" i="4"/>
  <c r="AY261" i="4"/>
  <c r="AW261" i="4"/>
  <c r="BA261" i="4" s="1"/>
  <c r="AY260" i="4"/>
  <c r="AW260" i="4"/>
  <c r="BA260" i="4" s="1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AY255" i="4"/>
  <c r="BA255" i="4" s="1"/>
  <c r="AW255" i="4"/>
  <c r="AY254" i="4"/>
  <c r="AW254" i="4"/>
  <c r="BA254" i="4" s="1"/>
  <c r="AY253" i="4"/>
  <c r="BA253" i="4" s="1"/>
  <c r="AW253" i="4"/>
  <c r="AY252" i="4"/>
  <c r="AW252" i="4"/>
  <c r="BA252" i="4" s="1"/>
  <c r="AY251" i="4"/>
  <c r="BA251" i="4" s="1"/>
  <c r="AW251" i="4"/>
  <c r="AY250" i="4"/>
  <c r="AW250" i="4"/>
  <c r="BA250" i="4" s="1"/>
  <c r="AY249" i="4"/>
  <c r="BA249" i="4" s="1"/>
  <c r="AW249" i="4"/>
  <c r="AY248" i="4"/>
  <c r="AW248" i="4"/>
  <c r="BA248" i="4" s="1"/>
  <c r="AS248" i="4"/>
  <c r="AY247" i="4"/>
  <c r="BA247" i="4" s="1"/>
  <c r="AW247" i="4"/>
  <c r="AY246" i="4"/>
  <c r="AW246" i="4"/>
  <c r="BA246" i="4" s="1"/>
  <c r="AY245" i="4"/>
  <c r="BA245" i="4" s="1"/>
  <c r="AW245" i="4"/>
  <c r="AT244" i="4"/>
  <c r="AS244" i="4"/>
  <c r="AY243" i="4"/>
  <c r="AW243" i="4"/>
  <c r="AY242" i="4"/>
  <c r="AW242" i="4"/>
  <c r="BA242" i="4" s="1"/>
  <c r="AY241" i="4"/>
  <c r="AW241" i="4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Y236" i="4"/>
  <c r="AW236" i="4"/>
  <c r="BA236" i="4" s="1"/>
  <c r="AY235" i="4"/>
  <c r="AW235" i="4"/>
  <c r="AY234" i="4"/>
  <c r="AW234" i="4"/>
  <c r="BA234" i="4" s="1"/>
  <c r="AY233" i="4"/>
  <c r="AW233" i="4"/>
  <c r="BA233" i="4" s="1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AY226" i="4"/>
  <c r="AW226" i="4"/>
  <c r="BA226" i="4" s="1"/>
  <c r="AY225" i="4"/>
  <c r="AW225" i="4"/>
  <c r="BA225" i="4" s="1"/>
  <c r="AY224" i="4"/>
  <c r="AW224" i="4"/>
  <c r="BA224" i="4" s="1"/>
  <c r="AY223" i="4"/>
  <c r="AW223" i="4"/>
  <c r="BA223" i="4" s="1"/>
  <c r="AY222" i="4"/>
  <c r="AW222" i="4"/>
  <c r="BA222" i="4" s="1"/>
  <c r="AY221" i="4"/>
  <c r="AW221" i="4"/>
  <c r="AY220" i="4"/>
  <c r="AW220" i="4"/>
  <c r="BA220" i="4" s="1"/>
  <c r="AY219" i="4"/>
  <c r="AW219" i="4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AY214" i="4"/>
  <c r="AW214" i="4"/>
  <c r="BA214" i="4" s="1"/>
  <c r="AY213" i="4"/>
  <c r="AW213" i="4"/>
  <c r="AY212" i="4"/>
  <c r="AW212" i="4"/>
  <c r="BA212" i="4" s="1"/>
  <c r="AY211" i="4"/>
  <c r="AW211" i="4"/>
  <c r="BA211" i="4" s="1"/>
  <c r="AY210" i="4"/>
  <c r="AW210" i="4"/>
  <c r="BA210" i="4" s="1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AY202" i="4"/>
  <c r="AW202" i="4"/>
  <c r="BA202" i="4" s="1"/>
  <c r="AY201" i="4"/>
  <c r="AW201" i="4"/>
  <c r="BA201" i="4" s="1"/>
  <c r="AY200" i="4"/>
  <c r="AW200" i="4"/>
  <c r="BA200" i="4" s="1"/>
  <c r="AY199" i="4"/>
  <c r="AW199" i="4"/>
  <c r="BA199" i="4" s="1"/>
  <c r="AY198" i="4"/>
  <c r="AW198" i="4"/>
  <c r="BA198" i="4" s="1"/>
  <c r="AY197" i="4"/>
  <c r="AW197" i="4"/>
  <c r="AY196" i="4"/>
  <c r="AW196" i="4"/>
  <c r="BA196" i="4" s="1"/>
  <c r="AT195" i="4"/>
  <c r="AS195" i="4"/>
  <c r="BA194" i="4"/>
  <c r="AY194" i="4"/>
  <c r="AW194" i="4"/>
  <c r="AY193" i="4"/>
  <c r="BA193" i="4" s="1"/>
  <c r="AW193" i="4"/>
  <c r="AT193" i="4"/>
  <c r="BA192" i="4"/>
  <c r="AY192" i="4"/>
  <c r="AW192" i="4"/>
  <c r="AY191" i="4"/>
  <c r="BA191" i="4" s="1"/>
  <c r="AW191" i="4"/>
  <c r="AY190" i="4"/>
  <c r="BA190" i="4" s="1"/>
  <c r="AW190" i="4"/>
  <c r="AY189" i="4"/>
  <c r="BA189" i="4" s="1"/>
  <c r="AW189" i="4"/>
  <c r="BA188" i="4"/>
  <c r="AY188" i="4"/>
  <c r="AW188" i="4"/>
  <c r="AY187" i="4"/>
  <c r="BA187" i="4" s="1"/>
  <c r="AW187" i="4"/>
  <c r="AY186" i="4"/>
  <c r="BA186" i="4" s="1"/>
  <c r="AW186" i="4"/>
  <c r="AY185" i="4"/>
  <c r="BA185" i="4" s="1"/>
  <c r="AW185" i="4"/>
  <c r="AY184" i="4"/>
  <c r="BA184" i="4" s="1"/>
  <c r="AW184" i="4"/>
  <c r="AY183" i="4"/>
  <c r="BA183" i="4" s="1"/>
  <c r="AW183" i="4"/>
  <c r="AT183" i="4"/>
  <c r="BA182" i="4"/>
  <c r="AY182" i="4"/>
  <c r="AW182" i="4"/>
  <c r="AY181" i="4"/>
  <c r="BA181" i="4" s="1"/>
  <c r="AW181" i="4"/>
  <c r="AY180" i="4"/>
  <c r="BA180" i="4" s="1"/>
  <c r="AW180" i="4"/>
  <c r="AY179" i="4"/>
  <c r="BA179" i="4" s="1"/>
  <c r="AW179" i="4"/>
  <c r="AY178" i="4"/>
  <c r="BA178" i="4" s="1"/>
  <c r="AW178" i="4"/>
  <c r="AY177" i="4"/>
  <c r="BA177" i="4" s="1"/>
  <c r="AW177" i="4"/>
  <c r="BA176" i="4"/>
  <c r="AY176" i="4"/>
  <c r="AW176" i="4"/>
  <c r="AY175" i="4"/>
  <c r="BA175" i="4" s="1"/>
  <c r="AW175" i="4"/>
  <c r="AY174" i="4"/>
  <c r="BA174" i="4" s="1"/>
  <c r="AW174" i="4"/>
  <c r="AY173" i="4"/>
  <c r="BA173" i="4" s="1"/>
  <c r="AW173" i="4"/>
  <c r="AY172" i="4"/>
  <c r="BA172" i="4" s="1"/>
  <c r="AW172" i="4"/>
  <c r="AY171" i="4"/>
  <c r="BA171" i="4" s="1"/>
  <c r="AW171" i="4"/>
  <c r="AY170" i="4"/>
  <c r="BA170" i="4" s="1"/>
  <c r="AW170" i="4"/>
  <c r="AY169" i="4"/>
  <c r="BA169" i="4" s="1"/>
  <c r="AW169" i="4"/>
  <c r="AT169" i="4"/>
  <c r="AY168" i="4"/>
  <c r="BA168" i="4" s="1"/>
  <c r="AW168" i="4"/>
  <c r="AY167" i="4"/>
  <c r="BA167" i="4" s="1"/>
  <c r="AW167" i="4"/>
  <c r="AY166" i="4"/>
  <c r="BA166" i="4" s="1"/>
  <c r="AW166" i="4"/>
  <c r="AY165" i="4"/>
  <c r="BA165" i="4" s="1"/>
  <c r="AW165" i="4"/>
  <c r="AY164" i="4"/>
  <c r="BA164" i="4" s="1"/>
  <c r="AW164" i="4"/>
  <c r="AY163" i="4"/>
  <c r="BA163" i="4" s="1"/>
  <c r="AW163" i="4"/>
  <c r="AY162" i="4"/>
  <c r="BA162" i="4" s="1"/>
  <c r="AW162" i="4"/>
  <c r="AY161" i="4"/>
  <c r="BA161" i="4" s="1"/>
  <c r="AW161" i="4"/>
  <c r="AY160" i="4"/>
  <c r="BA160" i="4" s="1"/>
  <c r="AW160" i="4"/>
  <c r="AY159" i="4"/>
  <c r="BA159" i="4" s="1"/>
  <c r="AW159" i="4"/>
  <c r="AY158" i="4"/>
  <c r="BA158" i="4" s="1"/>
  <c r="AW158" i="4"/>
  <c r="AY157" i="4"/>
  <c r="BA157" i="4" s="1"/>
  <c r="AW157" i="4"/>
  <c r="AY156" i="4"/>
  <c r="BA156" i="4" s="1"/>
  <c r="AW156" i="4"/>
  <c r="AY155" i="4"/>
  <c r="BA155" i="4" s="1"/>
  <c r="AW155" i="4"/>
  <c r="AY154" i="4"/>
  <c r="BA154" i="4" s="1"/>
  <c r="AW154" i="4"/>
  <c r="AY153" i="4"/>
  <c r="BA153" i="4" s="1"/>
  <c r="AW153" i="4"/>
  <c r="AY152" i="4"/>
  <c r="BA152" i="4" s="1"/>
  <c r="AW152" i="4"/>
  <c r="AY151" i="4"/>
  <c r="BA151" i="4" s="1"/>
  <c r="AW151" i="4"/>
  <c r="AT151" i="4"/>
  <c r="AY150" i="4"/>
  <c r="BA150" i="4" s="1"/>
  <c r="AW150" i="4"/>
  <c r="AY149" i="4"/>
  <c r="BA149" i="4" s="1"/>
  <c r="AW149" i="4"/>
  <c r="AY148" i="4"/>
  <c r="BA148" i="4" s="1"/>
  <c r="AW148" i="4"/>
  <c r="AY147" i="4"/>
  <c r="BA147" i="4" s="1"/>
  <c r="AW147" i="4"/>
  <c r="AT146" i="4"/>
  <c r="AS146" i="4"/>
  <c r="AY145" i="4"/>
  <c r="BA145" i="4" s="1"/>
  <c r="AW145" i="4"/>
  <c r="AY144" i="4"/>
  <c r="BA144" i="4" s="1"/>
  <c r="AW144" i="4"/>
  <c r="AY143" i="4"/>
  <c r="BA143" i="4" s="1"/>
  <c r="AW143" i="4"/>
  <c r="AY142" i="4"/>
  <c r="BA142" i="4" s="1"/>
  <c r="AW142" i="4"/>
  <c r="AY141" i="4"/>
  <c r="BA141" i="4" s="1"/>
  <c r="AW141" i="4"/>
  <c r="AY140" i="4"/>
  <c r="BA140" i="4" s="1"/>
  <c r="AW140" i="4"/>
  <c r="AY139" i="4"/>
  <c r="BA139" i="4" s="1"/>
  <c r="AW139" i="4"/>
  <c r="AY138" i="4"/>
  <c r="BA138" i="4" s="1"/>
  <c r="AW138" i="4"/>
  <c r="AY137" i="4"/>
  <c r="BA137" i="4" s="1"/>
  <c r="AW137" i="4"/>
  <c r="AY136" i="4"/>
  <c r="BA136" i="4" s="1"/>
  <c r="AW136" i="4"/>
  <c r="AY135" i="4"/>
  <c r="BA135" i="4" s="1"/>
  <c r="AW135" i="4"/>
  <c r="AY134" i="4"/>
  <c r="BA134" i="4" s="1"/>
  <c r="AW134" i="4"/>
  <c r="AQ134" i="4"/>
  <c r="AY133" i="4"/>
  <c r="BA133" i="4" s="1"/>
  <c r="AW133" i="4"/>
  <c r="AY132" i="4"/>
  <c r="BA132" i="4" s="1"/>
  <c r="AW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BA128" i="4" s="1"/>
  <c r="AT128" i="4"/>
  <c r="AY127" i="4"/>
  <c r="BA127" i="4" s="1"/>
  <c r="AW127" i="4"/>
  <c r="AY126" i="4"/>
  <c r="AW126" i="4"/>
  <c r="BA126" i="4" s="1"/>
  <c r="AY125" i="4"/>
  <c r="BA125" i="4" s="1"/>
  <c r="AW125" i="4"/>
  <c r="AY124" i="4"/>
  <c r="AW124" i="4"/>
  <c r="BA124" i="4" s="1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T120" i="4"/>
  <c r="AY119" i="4"/>
  <c r="BA119" i="4" s="1"/>
  <c r="AW119" i="4"/>
  <c r="AY118" i="4"/>
  <c r="AW118" i="4"/>
  <c r="BA118" i="4" s="1"/>
  <c r="AY117" i="4"/>
  <c r="BA117" i="4" s="1"/>
  <c r="AW117" i="4"/>
  <c r="AY116" i="4"/>
  <c r="AW116" i="4"/>
  <c r="BA116" i="4" s="1"/>
  <c r="AY115" i="4"/>
  <c r="BA115" i="4" s="1"/>
  <c r="AW115" i="4"/>
  <c r="AY114" i="4"/>
  <c r="AW114" i="4"/>
  <c r="BA114" i="4" s="1"/>
  <c r="AY113" i="4"/>
  <c r="BA113" i="4" s="1"/>
  <c r="AW113" i="4"/>
  <c r="AY112" i="4"/>
  <c r="AW112" i="4"/>
  <c r="BA112" i="4" s="1"/>
  <c r="AY111" i="4"/>
  <c r="AW111" i="4"/>
  <c r="BA111" i="4" s="1"/>
  <c r="AY110" i="4"/>
  <c r="AW110" i="4"/>
  <c r="AY109" i="4"/>
  <c r="AW109" i="4"/>
  <c r="AY108" i="4"/>
  <c r="AW108" i="4"/>
  <c r="BA108" i="4" s="1"/>
  <c r="AY107" i="4"/>
  <c r="AW107" i="4"/>
  <c r="AY106" i="4"/>
  <c r="AW106" i="4"/>
  <c r="AY105" i="4"/>
  <c r="AW105" i="4"/>
  <c r="BA105" i="4" s="1"/>
  <c r="AY104" i="4"/>
  <c r="AW104" i="4"/>
  <c r="AY103" i="4"/>
  <c r="AW103" i="4"/>
  <c r="AY102" i="4"/>
  <c r="AW102" i="4"/>
  <c r="BA102" i="4" s="1"/>
  <c r="AY101" i="4"/>
  <c r="AW101" i="4"/>
  <c r="AY100" i="4"/>
  <c r="AW100" i="4"/>
  <c r="AY99" i="4"/>
  <c r="AW99" i="4"/>
  <c r="BA99" i="4" s="1"/>
  <c r="BA98" i="4"/>
  <c r="AY98" i="4"/>
  <c r="AW98" i="4"/>
  <c r="AT98" i="4"/>
  <c r="AT97" i="4"/>
  <c r="AS97" i="4"/>
  <c r="AY96" i="4"/>
  <c r="AW96" i="4"/>
  <c r="BA96" i="4" s="1"/>
  <c r="AY95" i="4"/>
  <c r="BA95" i="4" s="1"/>
  <c r="AW95" i="4"/>
  <c r="AT95" i="4"/>
  <c r="AY94" i="4"/>
  <c r="AW94" i="4"/>
  <c r="BA94" i="4" s="1"/>
  <c r="AY93" i="4"/>
  <c r="BA93" i="4" s="1"/>
  <c r="AW93" i="4"/>
  <c r="AQ93" i="4"/>
  <c r="AY92" i="4"/>
  <c r="AW92" i="4"/>
  <c r="BA92" i="4" s="1"/>
  <c r="AT92" i="4"/>
  <c r="AY91" i="4"/>
  <c r="BA91" i="4" s="1"/>
  <c r="AW91" i="4"/>
  <c r="AT91" i="4"/>
  <c r="AY90" i="4"/>
  <c r="AW90" i="4"/>
  <c r="BA90" i="4" s="1"/>
  <c r="AT90" i="4"/>
  <c r="AY89" i="4"/>
  <c r="BA89" i="4" s="1"/>
  <c r="AW89" i="4"/>
  <c r="AT89" i="4"/>
  <c r="AQ89" i="4"/>
  <c r="AY88" i="4"/>
  <c r="AW88" i="4"/>
  <c r="BA88" i="4" s="1"/>
  <c r="AS88" i="4"/>
  <c r="AY87" i="4"/>
  <c r="BA87" i="4" s="1"/>
  <c r="AW87" i="4"/>
  <c r="AT87" i="4"/>
  <c r="AY86" i="4"/>
  <c r="AW86" i="4"/>
  <c r="BA86" i="4" s="1"/>
  <c r="AS86" i="4"/>
  <c r="AY85" i="4"/>
  <c r="BA85" i="4" s="1"/>
  <c r="AW85" i="4"/>
  <c r="AQ85" i="4"/>
  <c r="AY84" i="4"/>
  <c r="AW84" i="4"/>
  <c r="BA84" i="4" s="1"/>
  <c r="AS84" i="4"/>
  <c r="AY83" i="4"/>
  <c r="BA83" i="4" s="1"/>
  <c r="AW83" i="4"/>
  <c r="AT83" i="4"/>
  <c r="AY82" i="4"/>
  <c r="AW82" i="4"/>
  <c r="AS82" i="4"/>
  <c r="AY81" i="4"/>
  <c r="BA81" i="4" s="1"/>
  <c r="AW81" i="4"/>
  <c r="AQ81" i="4"/>
  <c r="AY80" i="4"/>
  <c r="AW80" i="4"/>
  <c r="AS80" i="4"/>
  <c r="AY79" i="4"/>
  <c r="BA79" i="4" s="1"/>
  <c r="AW79" i="4"/>
  <c r="AT79" i="4"/>
  <c r="AY78" i="4"/>
  <c r="AW78" i="4"/>
  <c r="BA78" i="4" s="1"/>
  <c r="AY77" i="4"/>
  <c r="AW77" i="4"/>
  <c r="BA77" i="4" s="1"/>
  <c r="AT77" i="4"/>
  <c r="AQ77" i="4"/>
  <c r="AY76" i="4"/>
  <c r="AW76" i="4"/>
  <c r="BA76" i="4" s="1"/>
  <c r="AS76" i="4"/>
  <c r="AY75" i="4"/>
  <c r="AW75" i="4"/>
  <c r="BA75" i="4" s="1"/>
  <c r="AT75" i="4"/>
  <c r="BA74" i="4"/>
  <c r="AY74" i="4"/>
  <c r="AW74" i="4"/>
  <c r="AT74" i="4"/>
  <c r="AY73" i="4"/>
  <c r="BA73" i="4" s="1"/>
  <c r="AW73" i="4"/>
  <c r="BA72" i="4"/>
  <c r="AY72" i="4"/>
  <c r="AW72" i="4"/>
  <c r="AT72" i="4"/>
  <c r="AY71" i="4"/>
  <c r="BA71" i="4" s="1"/>
  <c r="AW71" i="4"/>
  <c r="AY70" i="4"/>
  <c r="AW70" i="4"/>
  <c r="BA70" i="4" s="1"/>
  <c r="AY69" i="4"/>
  <c r="BA69" i="4" s="1"/>
  <c r="AW69" i="4"/>
  <c r="AT69" i="4"/>
  <c r="AY68" i="4"/>
  <c r="AW68" i="4"/>
  <c r="BA68" i="4" s="1"/>
  <c r="BA67" i="4"/>
  <c r="AY67" i="4"/>
  <c r="AW67" i="4"/>
  <c r="AT67" i="4"/>
  <c r="AY66" i="4"/>
  <c r="AW66" i="4"/>
  <c r="BA66" i="4" s="1"/>
  <c r="AS66" i="4"/>
  <c r="AY65" i="4"/>
  <c r="AW65" i="4"/>
  <c r="BA65" i="4" s="1"/>
  <c r="AT65" i="4"/>
  <c r="BA64" i="4"/>
  <c r="AY64" i="4"/>
  <c r="AW64" i="4"/>
  <c r="AT64" i="4"/>
  <c r="AY63" i="4"/>
  <c r="AW63" i="4"/>
  <c r="BA63" i="4" s="1"/>
  <c r="AT63" i="4"/>
  <c r="AQ63" i="4"/>
  <c r="BA62" i="4"/>
  <c r="AY62" i="4"/>
  <c r="AW62" i="4"/>
  <c r="AS62" i="4"/>
  <c r="AY61" i="4"/>
  <c r="AW61" i="4"/>
  <c r="BA61" i="4" s="1"/>
  <c r="BA60" i="4"/>
  <c r="AY60" i="4"/>
  <c r="AW60" i="4"/>
  <c r="AT60" i="4"/>
  <c r="BA59" i="4"/>
  <c r="AY59" i="4"/>
  <c r="AW59" i="4"/>
  <c r="AQ59" i="4"/>
  <c r="BA58" i="4"/>
  <c r="AY58" i="4"/>
  <c r="AW58" i="4"/>
  <c r="AS58" i="4"/>
  <c r="BA57" i="4"/>
  <c r="AY57" i="4"/>
  <c r="AW57" i="4"/>
  <c r="AT57" i="4"/>
  <c r="BA56" i="4"/>
  <c r="AY56" i="4"/>
  <c r="AW56" i="4"/>
  <c r="AT56" i="4"/>
  <c r="AS56" i="4"/>
  <c r="M56" i="4"/>
  <c r="AY55" i="4"/>
  <c r="BA55" i="4" s="1"/>
  <c r="AW55" i="4"/>
  <c r="AT55" i="4"/>
  <c r="AQ55" i="4"/>
  <c r="M55" i="4"/>
  <c r="AY54" i="4"/>
  <c r="BA54" i="4" s="1"/>
  <c r="AW54" i="4"/>
  <c r="AT54" i="4"/>
  <c r="AS54" i="4"/>
  <c r="M54" i="4"/>
  <c r="M58" i="4" s="1"/>
  <c r="BA53" i="4"/>
  <c r="AY53" i="4"/>
  <c r="AW53" i="4"/>
  <c r="AT53" i="4"/>
  <c r="AS53" i="4"/>
  <c r="AY52" i="4"/>
  <c r="AW52" i="4"/>
  <c r="BA51" i="4"/>
  <c r="AY51" i="4"/>
  <c r="AW51" i="4"/>
  <c r="AT51" i="4"/>
  <c r="AQ51" i="4"/>
  <c r="BA50" i="4"/>
  <c r="AY50" i="4"/>
  <c r="AW50" i="4"/>
  <c r="AT50" i="4"/>
  <c r="AS50" i="4"/>
  <c r="BA49" i="4"/>
  <c r="AY49" i="4"/>
  <c r="AW49" i="4"/>
  <c r="AT49" i="4"/>
  <c r="AS49" i="4"/>
  <c r="AY48" i="4"/>
  <c r="AW48" i="4"/>
  <c r="BA48" i="4" s="1"/>
  <c r="AS48" i="4"/>
  <c r="M48" i="4"/>
  <c r="AY47" i="4"/>
  <c r="AW47" i="4"/>
  <c r="AQ47" i="4"/>
  <c r="M47" i="4"/>
  <c r="AY46" i="4"/>
  <c r="AW46" i="4"/>
  <c r="AS46" i="4"/>
  <c r="AE46" i="4"/>
  <c r="AD46" i="4"/>
  <c r="AC46" i="4"/>
  <c r="AB46" i="4"/>
  <c r="M46" i="4"/>
  <c r="M50" i="4" s="1"/>
  <c r="AY45" i="4"/>
  <c r="AW45" i="4"/>
  <c r="BA45" i="4" s="1"/>
  <c r="AT45" i="4"/>
  <c r="AS45" i="4"/>
  <c r="AE45" i="4"/>
  <c r="AD45" i="4"/>
  <c r="AC45" i="4"/>
  <c r="AT216" i="4" s="1"/>
  <c r="AB45" i="4"/>
  <c r="AY44" i="4"/>
  <c r="AW44" i="4"/>
  <c r="BA44" i="4" s="1"/>
  <c r="AS44" i="4"/>
  <c r="AE44" i="4"/>
  <c r="AD44" i="4"/>
  <c r="AB44" i="4"/>
  <c r="BA43" i="4"/>
  <c r="AY43" i="4"/>
  <c r="AW43" i="4"/>
  <c r="AT43" i="4"/>
  <c r="AS43" i="4"/>
  <c r="AQ43" i="4"/>
  <c r="BA42" i="4"/>
  <c r="AY42" i="4"/>
  <c r="AW42" i="4"/>
  <c r="AT42" i="4"/>
  <c r="AS42" i="4"/>
  <c r="M42" i="4"/>
  <c r="AY41" i="4"/>
  <c r="AW41" i="4"/>
  <c r="BA41" i="4" s="1"/>
  <c r="AT41" i="4"/>
  <c r="AE41" i="4"/>
  <c r="AD41" i="4"/>
  <c r="AC41" i="4"/>
  <c r="AT58" i="4" s="1"/>
  <c r="AB41" i="4"/>
  <c r="AY40" i="4"/>
  <c r="AW40" i="4"/>
  <c r="AT40" i="4"/>
  <c r="AS40" i="4"/>
  <c r="AE40" i="4"/>
  <c r="AD40" i="4"/>
  <c r="AC40" i="4"/>
  <c r="AT71" i="4" s="1"/>
  <c r="AB40" i="4"/>
  <c r="AS74" i="4" s="1"/>
  <c r="M40" i="4"/>
  <c r="AY39" i="4"/>
  <c r="AW39" i="4"/>
  <c r="BA39" i="4" s="1"/>
  <c r="AT39" i="4"/>
  <c r="AQ39" i="4"/>
  <c r="AE39" i="4"/>
  <c r="AD39" i="4"/>
  <c r="AC39" i="4"/>
  <c r="AT93" i="4" s="1"/>
  <c r="AB39" i="4"/>
  <c r="AS55" i="4" s="1"/>
  <c r="M39" i="4"/>
  <c r="AY38" i="4"/>
  <c r="BA38" i="4" s="1"/>
  <c r="AW38" i="4"/>
  <c r="AT38" i="4"/>
  <c r="AS38" i="4"/>
  <c r="M38" i="4"/>
  <c r="AY37" i="4"/>
  <c r="AW37" i="4"/>
  <c r="BA37" i="4" s="1"/>
  <c r="AT37" i="4"/>
  <c r="AS37" i="4"/>
  <c r="AY36" i="4"/>
  <c r="AW36" i="4"/>
  <c r="BA36" i="4" s="1"/>
  <c r="AT36" i="4"/>
  <c r="AS36" i="4"/>
  <c r="AY35" i="4"/>
  <c r="BA35" i="4" s="1"/>
  <c r="AW35" i="4"/>
  <c r="AT35" i="4"/>
  <c r="AS35" i="4"/>
  <c r="AQ35" i="4"/>
  <c r="AY34" i="4"/>
  <c r="BA34" i="4" s="1"/>
  <c r="AW34" i="4"/>
  <c r="AT34" i="4"/>
  <c r="AS34" i="4"/>
  <c r="M34" i="4"/>
  <c r="BA33" i="4"/>
  <c r="AY33" i="4"/>
  <c r="AW33" i="4"/>
  <c r="AT33" i="4"/>
  <c r="AS33" i="4"/>
  <c r="BA32" i="4"/>
  <c r="AY32" i="4"/>
  <c r="AW32" i="4"/>
  <c r="AT32" i="4"/>
  <c r="M32" i="4"/>
  <c r="AY31" i="4"/>
  <c r="AW31" i="4"/>
  <c r="AT31" i="4"/>
  <c r="AQ31" i="4"/>
  <c r="M31" i="4"/>
  <c r="AY30" i="4"/>
  <c r="AW30" i="4"/>
  <c r="BA30" i="4" s="1"/>
  <c r="AT30" i="4"/>
  <c r="AS30" i="4"/>
  <c r="M30" i="4"/>
  <c r="AY29" i="4"/>
  <c r="AW29" i="4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BA26" i="4"/>
  <c r="AY26" i="4"/>
  <c r="AW26" i="4"/>
  <c r="AT26" i="4"/>
  <c r="AS26" i="4"/>
  <c r="BA25" i="4"/>
  <c r="AY25" i="4"/>
  <c r="AW25" i="4"/>
  <c r="AT25" i="4"/>
  <c r="AS25" i="4"/>
  <c r="T25" i="4"/>
  <c r="BA24" i="4"/>
  <c r="AY24" i="4"/>
  <c r="AW24" i="4"/>
  <c r="AT24" i="4"/>
  <c r="AS24" i="4"/>
  <c r="R24" i="4"/>
  <c r="M24" i="4"/>
  <c r="AY23" i="4"/>
  <c r="AW23" i="4"/>
  <c r="BA23" i="4" s="1"/>
  <c r="AT23" i="4"/>
  <c r="AQ23" i="4"/>
  <c r="M23" i="4"/>
  <c r="AY22" i="4"/>
  <c r="AW22" i="4"/>
  <c r="BA22" i="4" s="1"/>
  <c r="AS22" i="4"/>
  <c r="M22" i="4"/>
  <c r="M26" i="4" s="1"/>
  <c r="BA21" i="4"/>
  <c r="AY21" i="4"/>
  <c r="AW21" i="4"/>
  <c r="AT21" i="4"/>
  <c r="AS21" i="4"/>
  <c r="R21" i="4"/>
  <c r="AY20" i="4"/>
  <c r="AW20" i="4"/>
  <c r="BA20" i="4" s="1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AT17" i="4"/>
  <c r="AS17" i="4"/>
  <c r="R17" i="4"/>
  <c r="BA16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BA13" i="4" s="1"/>
  <c r="AW13" i="4"/>
  <c r="AT13" i="4"/>
  <c r="AS13" i="4"/>
  <c r="AY12" i="4"/>
  <c r="AW12" i="4"/>
  <c r="AT12" i="4"/>
  <c r="AY11" i="4"/>
  <c r="AW11" i="4"/>
  <c r="BA11" i="4" s="1"/>
  <c r="AT11" i="4"/>
  <c r="AS11" i="4"/>
  <c r="AQ11" i="4"/>
  <c r="P11" i="4"/>
  <c r="AY10" i="4"/>
  <c r="AW10" i="4"/>
  <c r="BA10" i="4" s="1"/>
  <c r="AT10" i="4"/>
  <c r="AS10" i="4"/>
  <c r="U10" i="4"/>
  <c r="N10" i="4"/>
  <c r="BA9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BA6" i="4" s="1"/>
  <c r="AT6" i="4"/>
  <c r="AS6" i="4"/>
  <c r="U6" i="4"/>
  <c r="AY5" i="4"/>
  <c r="AW5" i="4"/>
  <c r="AT5" i="4"/>
  <c r="AS5" i="4"/>
  <c r="AB5" i="4"/>
  <c r="U5" i="4"/>
  <c r="AY4" i="4"/>
  <c r="AW4" i="4"/>
  <c r="BA4" i="4" s="1"/>
  <c r="AT4" i="4"/>
  <c r="AS4" i="4"/>
  <c r="X4" i="4"/>
  <c r="U4" i="4"/>
  <c r="B4" i="4"/>
  <c r="BA3" i="4"/>
  <c r="AY3" i="4"/>
  <c r="AW3" i="4"/>
  <c r="AT3" i="4"/>
  <c r="AS3" i="4"/>
  <c r="AQ3" i="4"/>
  <c r="AB3" i="4"/>
  <c r="U3" i="4"/>
  <c r="F3" i="4"/>
  <c r="E3" i="4"/>
  <c r="C3" i="4"/>
  <c r="B3" i="4"/>
  <c r="AB2" i="4"/>
  <c r="F2" i="4"/>
  <c r="C2" i="4"/>
  <c r="V27" i="3"/>
  <c r="U27" i="3"/>
  <c r="V26" i="3"/>
  <c r="U26" i="3"/>
  <c r="V25" i="3"/>
  <c r="U25" i="3"/>
  <c r="U24" i="3"/>
  <c r="V24" i="3" s="1"/>
  <c r="U23" i="3"/>
  <c r="V23" i="3" s="1"/>
  <c r="U22" i="3"/>
  <c r="V22" i="3" s="1"/>
  <c r="T21" i="3"/>
  <c r="T22" i="3" s="1"/>
  <c r="U20" i="3"/>
  <c r="V20" i="3" s="1"/>
  <c r="T20" i="3"/>
  <c r="V19" i="3"/>
  <c r="T19" i="3"/>
  <c r="U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M9" i="3"/>
  <c r="L9" i="3"/>
  <c r="P8" i="3"/>
  <c r="M8" i="3"/>
  <c r="L8" i="3"/>
  <c r="G8" i="3"/>
  <c r="F8" i="3"/>
  <c r="G7" i="3"/>
  <c r="F7" i="3"/>
  <c r="L6" i="3"/>
  <c r="M6" i="3" s="1"/>
  <c r="G6" i="3"/>
  <c r="F6" i="3"/>
  <c r="L5" i="3"/>
  <c r="M5" i="3" s="1"/>
  <c r="K5" i="3"/>
  <c r="K6" i="3" s="1"/>
  <c r="K7" i="3" s="1"/>
  <c r="L7" i="3" s="1"/>
  <c r="M7" i="3" s="1"/>
  <c r="G5" i="3"/>
  <c r="F5" i="3"/>
  <c r="N4" i="3"/>
  <c r="L4" i="3"/>
  <c r="M4" i="3" s="1"/>
  <c r="K4" i="3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F4" i="1"/>
  <c r="L4" i="1" s="1"/>
  <c r="B4" i="1"/>
  <c r="G3" i="1"/>
  <c r="H3" i="1" s="1"/>
  <c r="F3" i="1"/>
  <c r="N3" i="1" s="1"/>
  <c r="O3" i="1" s="1"/>
  <c r="E3" i="1"/>
  <c r="B3" i="1"/>
  <c r="O2" i="1"/>
  <c r="N2" i="1"/>
  <c r="L2" i="1"/>
  <c r="J2" i="1"/>
  <c r="H2" i="1"/>
  <c r="E2" i="1" s="1"/>
  <c r="C2" i="1" s="1"/>
  <c r="G2" i="1"/>
  <c r="B2" i="1"/>
  <c r="AD175" i="31" l="1"/>
  <c r="AI175" i="31" s="1"/>
  <c r="AD148" i="31"/>
  <c r="AI148" i="31" s="1"/>
  <c r="AD182" i="31"/>
  <c r="AI182" i="31" s="1"/>
  <c r="AD153" i="31"/>
  <c r="AI153" i="31" s="1"/>
  <c r="AD176" i="31"/>
  <c r="AI176" i="31" s="1"/>
  <c r="AD180" i="31"/>
  <c r="AC35" i="31"/>
  <c r="J29" i="31"/>
  <c r="P28" i="31"/>
  <c r="AF31" i="31"/>
  <c r="AG31" i="31" s="1"/>
  <c r="AB30" i="31"/>
  <c r="AC30" i="31" s="1"/>
  <c r="AG39" i="31"/>
  <c r="AH46" i="31"/>
  <c r="AI46" i="31" s="1"/>
  <c r="K128" i="31"/>
  <c r="AD164" i="31"/>
  <c r="AI164" i="31" s="1"/>
  <c r="AC26" i="31"/>
  <c r="AF30" i="31"/>
  <c r="AG30" i="31" s="1"/>
  <c r="AB32" i="31"/>
  <c r="K125" i="31"/>
  <c r="AD158" i="31"/>
  <c r="AI158" i="31" s="1"/>
  <c r="AD160" i="31"/>
  <c r="AI160" i="31" s="1"/>
  <c r="AH30" i="31"/>
  <c r="AI30" i="31" s="1"/>
  <c r="AD32" i="31"/>
  <c r="AE32" i="31" s="1"/>
  <c r="AC34" i="31"/>
  <c r="AH52" i="31"/>
  <c r="AI52" i="31" s="1"/>
  <c r="L63" i="31"/>
  <c r="K117" i="31"/>
  <c r="K140" i="31"/>
  <c r="K143" i="31"/>
  <c r="AH32" i="31"/>
  <c r="AB34" i="31"/>
  <c r="K137" i="31"/>
  <c r="AC29" i="31"/>
  <c r="K123" i="31"/>
  <c r="K129" i="31"/>
  <c r="AD181" i="31"/>
  <c r="AI181" i="31" s="1"/>
  <c r="AF28" i="31"/>
  <c r="AG28" i="31" s="1"/>
  <c r="AL28" i="31" s="1"/>
  <c r="K118" i="31"/>
  <c r="K135" i="31"/>
  <c r="K141" i="31"/>
  <c r="AD161" i="31"/>
  <c r="AI161" i="31" s="1"/>
  <c r="AF27" i="31"/>
  <c r="AG27" i="31" s="1"/>
  <c r="AC38" i="31"/>
  <c r="AF45" i="31"/>
  <c r="AH31" i="31"/>
  <c r="AI31" i="31" s="1"/>
  <c r="AL31" i="31" s="1"/>
  <c r="AB33" i="31"/>
  <c r="J46" i="31"/>
  <c r="X46" i="31" s="1"/>
  <c r="AH27" i="31"/>
  <c r="AI27" i="31" s="1"/>
  <c r="AD33" i="31"/>
  <c r="AE33" i="31" s="1"/>
  <c r="AD170" i="31"/>
  <c r="AI170" i="31" s="1"/>
  <c r="AD174" i="31"/>
  <c r="AI174" i="31" s="1"/>
  <c r="AD155" i="31"/>
  <c r="AI155" i="31" s="1"/>
  <c r="AD159" i="31"/>
  <c r="AH159" i="31" s="1"/>
  <c r="AD163" i="31"/>
  <c r="AI163" i="31" s="1"/>
  <c r="AD165" i="31"/>
  <c r="AI165" i="31" s="1"/>
  <c r="AD169" i="31"/>
  <c r="AH169" i="31" s="1"/>
  <c r="AD179" i="31"/>
  <c r="AH179" i="31" s="1"/>
  <c r="AD167" i="31"/>
  <c r="AI167" i="31" s="1"/>
  <c r="AD171" i="31"/>
  <c r="AH171" i="31" s="1"/>
  <c r="AD151" i="31"/>
  <c r="AH151" i="31" s="1"/>
  <c r="AD173" i="31"/>
  <c r="AI173" i="31" s="1"/>
  <c r="AD177" i="31"/>
  <c r="AH177" i="31" s="1"/>
  <c r="AD156" i="31"/>
  <c r="AI156" i="31" s="1"/>
  <c r="AD149" i="31"/>
  <c r="AI149" i="31" s="1"/>
  <c r="AD162" i="31"/>
  <c r="AI162" i="31" s="1"/>
  <c r="AD154" i="31"/>
  <c r="AI154" i="31" s="1"/>
  <c r="AD168" i="31"/>
  <c r="AI168" i="31" s="1"/>
  <c r="AD178" i="31"/>
  <c r="AI178" i="31" s="1"/>
  <c r="AD152" i="31"/>
  <c r="AD166" i="31"/>
  <c r="AI166" i="31" s="1"/>
  <c r="AD172" i="31"/>
  <c r="AI172" i="31" s="1"/>
  <c r="AD150" i="31"/>
  <c r="AI150" i="31" s="1"/>
  <c r="AD157" i="31"/>
  <c r="AI157" i="31" s="1"/>
  <c r="D2" i="1"/>
  <c r="M14" i="3"/>
  <c r="AQ74" i="4"/>
  <c r="AQ71" i="4"/>
  <c r="AQ67" i="4"/>
  <c r="F4" i="4"/>
  <c r="C4" i="4"/>
  <c r="H3" i="4"/>
  <c r="C4" i="2"/>
  <c r="J4" i="1" s="1"/>
  <c r="F5" i="1"/>
  <c r="N4" i="1"/>
  <c r="O4" i="1" s="1"/>
  <c r="G4" i="1"/>
  <c r="H4" i="1" s="1"/>
  <c r="B5" i="4"/>
  <c r="C3" i="2"/>
  <c r="J3" i="1" s="1"/>
  <c r="C3" i="1" s="1"/>
  <c r="U21" i="3"/>
  <c r="V21" i="3" s="1"/>
  <c r="L3" i="1"/>
  <c r="BA29" i="4"/>
  <c r="P4" i="3"/>
  <c r="N5" i="3"/>
  <c r="BA5" i="4"/>
  <c r="AT292" i="4"/>
  <c r="AT286" i="4"/>
  <c r="AT274" i="4"/>
  <c r="AT262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88" i="4"/>
  <c r="AT276" i="4"/>
  <c r="AT264" i="4"/>
  <c r="AT290" i="4"/>
  <c r="AT278" i="4"/>
  <c r="AT266" i="4"/>
  <c r="AT280" i="4"/>
  <c r="AT268" i="4"/>
  <c r="AT99" i="4"/>
  <c r="AT282" i="4"/>
  <c r="AT270" i="4"/>
  <c r="AT272" i="4"/>
  <c r="AT192" i="4"/>
  <c r="AT186" i="4"/>
  <c r="AT180" i="4"/>
  <c r="AT174" i="4"/>
  <c r="AT166" i="4"/>
  <c r="AT158" i="4"/>
  <c r="AT150" i="4"/>
  <c r="AT258" i="4"/>
  <c r="AT141" i="4"/>
  <c r="AT133" i="4"/>
  <c r="AT125" i="4"/>
  <c r="AT117" i="4"/>
  <c r="AT109" i="4"/>
  <c r="AT103" i="4"/>
  <c r="AT254" i="4"/>
  <c r="AT250" i="4"/>
  <c r="AT168" i="4"/>
  <c r="AT160" i="4"/>
  <c r="AT152" i="4"/>
  <c r="AT246" i="4"/>
  <c r="AT194" i="4"/>
  <c r="AT188" i="4"/>
  <c r="AT182" i="4"/>
  <c r="AT176" i="4"/>
  <c r="AT143" i="4"/>
  <c r="AT135" i="4"/>
  <c r="AT127" i="4"/>
  <c r="AT119" i="4"/>
  <c r="AT284" i="4"/>
  <c r="AT111" i="4"/>
  <c r="AT105" i="4"/>
  <c r="AT170" i="4"/>
  <c r="AT162" i="4"/>
  <c r="AT154" i="4"/>
  <c r="AT260" i="4"/>
  <c r="AT256" i="4"/>
  <c r="AT252" i="4"/>
  <c r="AT190" i="4"/>
  <c r="AT184" i="4"/>
  <c r="AT178" i="4"/>
  <c r="AT248" i="4"/>
  <c r="AT172" i="4"/>
  <c r="AT164" i="4"/>
  <c r="AT156" i="4"/>
  <c r="AT148" i="4"/>
  <c r="AT107" i="4"/>
  <c r="AT101" i="4"/>
  <c r="AT145" i="4"/>
  <c r="AT123" i="4"/>
  <c r="AT131" i="4"/>
  <c r="AT139" i="4"/>
  <c r="AT113" i="4"/>
  <c r="AT121" i="4"/>
  <c r="AT129" i="4"/>
  <c r="AT137" i="4"/>
  <c r="AT115" i="4"/>
  <c r="L14" i="3"/>
  <c r="H2" i="4"/>
  <c r="E2" i="4"/>
  <c r="BA82" i="4"/>
  <c r="AS52" i="4"/>
  <c r="BA17" i="4"/>
  <c r="BA40" i="4"/>
  <c r="AS47" i="4"/>
  <c r="BA52" i="4"/>
  <c r="BA101" i="4"/>
  <c r="AT161" i="4"/>
  <c r="AT175" i="4"/>
  <c r="AT189" i="4"/>
  <c r="AT234" i="4"/>
  <c r="BA47" i="4"/>
  <c r="BA80" i="4"/>
  <c r="AT224" i="4"/>
  <c r="AS93" i="4"/>
  <c r="AS89" i="4"/>
  <c r="AS67" i="4"/>
  <c r="AS85" i="4"/>
  <c r="AS81" i="4"/>
  <c r="AS77" i="4"/>
  <c r="AS64" i="4"/>
  <c r="AS39" i="4"/>
  <c r="AS23" i="4"/>
  <c r="AS94" i="4"/>
  <c r="AS51" i="4"/>
  <c r="AS60" i="4"/>
  <c r="AS134" i="4"/>
  <c r="AS90" i="4"/>
  <c r="AS63" i="4"/>
  <c r="AS59" i="4"/>
  <c r="AS12" i="4"/>
  <c r="AT68" i="4"/>
  <c r="AT48" i="4"/>
  <c r="AT47" i="4"/>
  <c r="AT94" i="4"/>
  <c r="AT86" i="4"/>
  <c r="AT78" i="4"/>
  <c r="AT52" i="4"/>
  <c r="AT82" i="4"/>
  <c r="AT44" i="4"/>
  <c r="BA46" i="4"/>
  <c r="AT59" i="4"/>
  <c r="AT62" i="4"/>
  <c r="AT153" i="4"/>
  <c r="AT167" i="4"/>
  <c r="AT181" i="4"/>
  <c r="AT230" i="4"/>
  <c r="AS32" i="4"/>
  <c r="AT81" i="4"/>
  <c r="AT144" i="4"/>
  <c r="AT200" i="4"/>
  <c r="BA12" i="4"/>
  <c r="AS31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110" i="4"/>
  <c r="AS108" i="4"/>
  <c r="AS106" i="4"/>
  <c r="AS104" i="4"/>
  <c r="AS102" i="4"/>
  <c r="AS100" i="4"/>
  <c r="AS98" i="4"/>
  <c r="AS72" i="4"/>
  <c r="AS259" i="4"/>
  <c r="AS257" i="4"/>
  <c r="AS255" i="4"/>
  <c r="AS253" i="4"/>
  <c r="AS251" i="4"/>
  <c r="AS249" i="4"/>
  <c r="AS247" i="4"/>
  <c r="AS245" i="4"/>
  <c r="AS95" i="4"/>
  <c r="AS91" i="4"/>
  <c r="AS261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144" i="4"/>
  <c r="AS136" i="4"/>
  <c r="AS128" i="4"/>
  <c r="AS120" i="4"/>
  <c r="AS112" i="4"/>
  <c r="AS138" i="4"/>
  <c r="AS130" i="4"/>
  <c r="AS122" i="4"/>
  <c r="AS114" i="4"/>
  <c r="AS65" i="4"/>
  <c r="AS41" i="4"/>
  <c r="AS140" i="4"/>
  <c r="AS132" i="4"/>
  <c r="AS124" i="4"/>
  <c r="AS116" i="4"/>
  <c r="AS57" i="4"/>
  <c r="AS142" i="4"/>
  <c r="AS126" i="4"/>
  <c r="AS118" i="4"/>
  <c r="AS78" i="4"/>
  <c r="AT136" i="4"/>
  <c r="AT159" i="4"/>
  <c r="AT177" i="4"/>
  <c r="AT187" i="4"/>
  <c r="AT206" i="4"/>
  <c r="BA31" i="4"/>
  <c r="AT70" i="4"/>
  <c r="AT84" i="4"/>
  <c r="AT76" i="4"/>
  <c r="AT46" i="4"/>
  <c r="AT22" i="4"/>
  <c r="AT73" i="4"/>
  <c r="AT96" i="4"/>
  <c r="AT88" i="4"/>
  <c r="AT80" i="4"/>
  <c r="AT66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26" i="4"/>
  <c r="AT202" i="4"/>
  <c r="AT112" i="4"/>
  <c r="AT238" i="4"/>
  <c r="AT212" i="4"/>
  <c r="AT171" i="4"/>
  <c r="AT163" i="4"/>
  <c r="AT155" i="4"/>
  <c r="AT147" i="4"/>
  <c r="AT106" i="4"/>
  <c r="AT100" i="4"/>
  <c r="AT222" i="4"/>
  <c r="AT198" i="4"/>
  <c r="AT138" i="4"/>
  <c r="AT130" i="4"/>
  <c r="AT122" i="4"/>
  <c r="AT114" i="4"/>
  <c r="AT242" i="4"/>
  <c r="AT208" i="4"/>
  <c r="AT191" i="4"/>
  <c r="AT185" i="4"/>
  <c r="AT179" i="4"/>
  <c r="AC44" i="4"/>
  <c r="AT134" i="4" s="1"/>
  <c r="AT232" i="4"/>
  <c r="AT218" i="4"/>
  <c r="AT173" i="4"/>
  <c r="AT165" i="4"/>
  <c r="AT157" i="4"/>
  <c r="AT149" i="4"/>
  <c r="AT228" i="4"/>
  <c r="AT204" i="4"/>
  <c r="AT140" i="4"/>
  <c r="AT132" i="4"/>
  <c r="AT124" i="4"/>
  <c r="AT116" i="4"/>
  <c r="AT108" i="4"/>
  <c r="AT102" i="4"/>
  <c r="AT236" i="4"/>
  <c r="AT214" i="4"/>
  <c r="AT240" i="4"/>
  <c r="AT210" i="4"/>
  <c r="AT142" i="4"/>
  <c r="AT126" i="4"/>
  <c r="AT118" i="4"/>
  <c r="AT220" i="4"/>
  <c r="AT196" i="4"/>
  <c r="AT110" i="4"/>
  <c r="AT104" i="4"/>
  <c r="AS61" i="4"/>
  <c r="AS68" i="4"/>
  <c r="AT85" i="4"/>
  <c r="BA104" i="4"/>
  <c r="AS260" i="4"/>
  <c r="AS286" i="4"/>
  <c r="AS274" i="4"/>
  <c r="AS262" i="4"/>
  <c r="AS243" i="4"/>
  <c r="AS241" i="4"/>
  <c r="AS239" i="4"/>
  <c r="AS237" i="4"/>
  <c r="AS235" i="4"/>
  <c r="AS233" i="4"/>
  <c r="AS231" i="4"/>
  <c r="AS229" i="4"/>
  <c r="AS227" i="4"/>
  <c r="AS225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288" i="4"/>
  <c r="AS276" i="4"/>
  <c r="AS264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0" i="4"/>
  <c r="AS278" i="4"/>
  <c r="AS266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80" i="4"/>
  <c r="AS268" i="4"/>
  <c r="AS111" i="4"/>
  <c r="AS109" i="4"/>
  <c r="AS107" i="4"/>
  <c r="AS105" i="4"/>
  <c r="AS103" i="4"/>
  <c r="AS101" i="4"/>
  <c r="AS292" i="4"/>
  <c r="AS282" i="4"/>
  <c r="AS270" i="4"/>
  <c r="AS73" i="4"/>
  <c r="AS70" i="4"/>
  <c r="BA213" i="4"/>
  <c r="AS252" i="4"/>
  <c r="AS256" i="4"/>
  <c r="BA107" i="4"/>
  <c r="BA110" i="4"/>
  <c r="BA203" i="4"/>
  <c r="BA227" i="4"/>
  <c r="BA235" i="4"/>
  <c r="AT61" i="4"/>
  <c r="AS96" i="4"/>
  <c r="AS99" i="4"/>
  <c r="AS284" i="4"/>
  <c r="BA197" i="4"/>
  <c r="BA221" i="4"/>
  <c r="BA241" i="4"/>
  <c r="AS246" i="4"/>
  <c r="AS250" i="4"/>
  <c r="AS254" i="4"/>
  <c r="BA215" i="4"/>
  <c r="AS258" i="4"/>
  <c r="BA262" i="4"/>
  <c r="AS272" i="4"/>
  <c r="AS92" i="4"/>
  <c r="BA100" i="4"/>
  <c r="BA103" i="4"/>
  <c r="BA106" i="4"/>
  <c r="BA109" i="4"/>
  <c r="BA219" i="4"/>
  <c r="BA243" i="4"/>
  <c r="BA286" i="4"/>
  <c r="BB70" i="13"/>
  <c r="BB88" i="13"/>
  <c r="BA316" i="13"/>
  <c r="BA437" i="13"/>
  <c r="BA439" i="13"/>
  <c r="BA448" i="13"/>
  <c r="BA455" i="13"/>
  <c r="BB65" i="13"/>
  <c r="BB106" i="13"/>
  <c r="BA249" i="13"/>
  <c r="BA295" i="13"/>
  <c r="BA328" i="13"/>
  <c r="BA399" i="13"/>
  <c r="BB97" i="13"/>
  <c r="BA453" i="13"/>
  <c r="BB45" i="13"/>
  <c r="BB150" i="13"/>
  <c r="BA311" i="13"/>
  <c r="BA359" i="13"/>
  <c r="BA361" i="13"/>
  <c r="BB60" i="13"/>
  <c r="BB164" i="13"/>
  <c r="BA342" i="13"/>
  <c r="BB8" i="13"/>
  <c r="BB81" i="13"/>
  <c r="BB113" i="13"/>
  <c r="BB129" i="13"/>
  <c r="BB131" i="13"/>
  <c r="BB76" i="13"/>
  <c r="BB127" i="13"/>
  <c r="BA244" i="13"/>
  <c r="BA321" i="13"/>
  <c r="BA323" i="13"/>
  <c r="BB39" i="13"/>
  <c r="BB57" i="13"/>
  <c r="BB92" i="13"/>
  <c r="BB94" i="13"/>
  <c r="BB144" i="13"/>
  <c r="BA354" i="13"/>
  <c r="BA388" i="13"/>
  <c r="V28" i="31"/>
  <c r="U28" i="31"/>
  <c r="R28" i="31"/>
  <c r="S28" i="31" s="1"/>
  <c r="Q28" i="31"/>
  <c r="AN31" i="31"/>
  <c r="AO31" i="31" s="1"/>
  <c r="AM31" i="31"/>
  <c r="W453" i="13"/>
  <c r="AP453" i="13" s="1"/>
  <c r="AC33" i="31"/>
  <c r="F4" i="12"/>
  <c r="F6" i="12"/>
  <c r="F8" i="12"/>
  <c r="F10" i="12"/>
  <c r="AJ424" i="13"/>
  <c r="BA424" i="13" s="1"/>
  <c r="O446" i="13"/>
  <c r="AJ446" i="13" s="1"/>
  <c r="BA446" i="13" s="1"/>
  <c r="AJ426" i="13"/>
  <c r="BA426" i="13" s="1"/>
  <c r="AP431" i="13"/>
  <c r="AJ435" i="13"/>
  <c r="BA435" i="13" s="1"/>
  <c r="AB2" i="23"/>
  <c r="U2" i="23"/>
  <c r="AB10" i="23"/>
  <c r="U10" i="23"/>
  <c r="R27" i="31"/>
  <c r="S27" i="31" s="1"/>
  <c r="Q27" i="31"/>
  <c r="V27" i="31"/>
  <c r="U27" i="31"/>
  <c r="AP417" i="13"/>
  <c r="BA417" i="13" s="1"/>
  <c r="AJ419" i="13"/>
  <c r="BA419" i="13" s="1"/>
  <c r="O449" i="13"/>
  <c r="AJ449" i="13" s="1"/>
  <c r="BA449" i="13" s="1"/>
  <c r="AI33" i="31"/>
  <c r="W447" i="13"/>
  <c r="AP447" i="13" s="1"/>
  <c r="BA447" i="13" s="1"/>
  <c r="W456" i="13"/>
  <c r="AP456" i="13" s="1"/>
  <c r="AM5" i="22"/>
  <c r="AB11" i="23"/>
  <c r="U11" i="23"/>
  <c r="AE28" i="31"/>
  <c r="AJ421" i="13"/>
  <c r="BA421" i="13" s="1"/>
  <c r="W445" i="13"/>
  <c r="AP445" i="13" s="1"/>
  <c r="O5" i="14"/>
  <c r="O29" i="14"/>
  <c r="T3" i="23"/>
  <c r="M3" i="23"/>
  <c r="AC32" i="31"/>
  <c r="K5" i="23"/>
  <c r="L4" i="23"/>
  <c r="D9" i="30"/>
  <c r="AI48" i="31"/>
  <c r="O445" i="13"/>
  <c r="AJ445" i="13" s="1"/>
  <c r="BA445" i="13" s="1"/>
  <c r="AJ425" i="13"/>
  <c r="BA425" i="13" s="1"/>
  <c r="AP434" i="13"/>
  <c r="BA434" i="13" s="1"/>
  <c r="W454" i="13"/>
  <c r="AP454" i="13" s="1"/>
  <c r="BA454" i="13" s="1"/>
  <c r="O456" i="13"/>
  <c r="AJ456" i="13" s="1"/>
  <c r="BA456" i="13" s="1"/>
  <c r="AJ436" i="13"/>
  <c r="BA436" i="13" s="1"/>
  <c r="O25" i="14"/>
  <c r="AJ48" i="31"/>
  <c r="AJ44" i="31"/>
  <c r="AJ57" i="31"/>
  <c r="AJ47" i="31"/>
  <c r="AK47" i="31" s="1"/>
  <c r="AJ52" i="31"/>
  <c r="AJ46" i="31"/>
  <c r="AJ53" i="31"/>
  <c r="AJ51" i="31"/>
  <c r="AJ54" i="31"/>
  <c r="AJ50" i="31"/>
  <c r="AJ55" i="31"/>
  <c r="AJ49" i="31"/>
  <c r="AJ45" i="31"/>
  <c r="AI32" i="31"/>
  <c r="AL32" i="31" s="1"/>
  <c r="AM25" i="22"/>
  <c r="V26" i="31"/>
  <c r="U26" i="31"/>
  <c r="R26" i="31"/>
  <c r="S26" i="31" s="1"/>
  <c r="Q26" i="31"/>
  <c r="O440" i="13"/>
  <c r="AJ440" i="13" s="1"/>
  <c r="BA440" i="13" s="1"/>
  <c r="AJ420" i="13"/>
  <c r="BA420" i="13" s="1"/>
  <c r="BA450" i="13"/>
  <c r="AL27" i="31"/>
  <c r="W448" i="13"/>
  <c r="AP448" i="13" s="1"/>
  <c r="AK26" i="31"/>
  <c r="N48" i="31"/>
  <c r="AA48" i="31"/>
  <c r="AB48" i="31" s="1"/>
  <c r="AG48" i="31" s="1"/>
  <c r="O451" i="13"/>
  <c r="AJ451" i="13" s="1"/>
  <c r="BA451" i="13" s="1"/>
  <c r="AJ431" i="13"/>
  <c r="BA431" i="13" s="1"/>
  <c r="O12" i="14"/>
  <c r="O17" i="14"/>
  <c r="AB9" i="23"/>
  <c r="U9" i="23"/>
  <c r="AH45" i="31"/>
  <c r="AH49" i="31"/>
  <c r="AF50" i="31"/>
  <c r="AH55" i="31"/>
  <c r="K115" i="31"/>
  <c r="C26" i="31"/>
  <c r="B26" i="31" s="1"/>
  <c r="AF32" i="31"/>
  <c r="AG32" i="31" s="1"/>
  <c r="AH50" i="31"/>
  <c r="AF51" i="31"/>
  <c r="AH54" i="31"/>
  <c r="K138" i="31"/>
  <c r="AH163" i="31"/>
  <c r="N45" i="31"/>
  <c r="P45" i="31" s="1"/>
  <c r="AA45" i="31"/>
  <c r="AB45" i="31" s="1"/>
  <c r="AG45" i="31" s="1"/>
  <c r="AF46" i="31"/>
  <c r="N49" i="31"/>
  <c r="AA49" i="31"/>
  <c r="AB49" i="31" s="1"/>
  <c r="AG49" i="31" s="1"/>
  <c r="AH51" i="31"/>
  <c r="AF52" i="31"/>
  <c r="AH53" i="31"/>
  <c r="N57" i="31"/>
  <c r="AA57" i="31"/>
  <c r="AB57" i="31" s="1"/>
  <c r="L64" i="31"/>
  <c r="AE64" i="31" s="1"/>
  <c r="M63" i="31"/>
  <c r="K124" i="31"/>
  <c r="AH153" i="31"/>
  <c r="AI179" i="31"/>
  <c r="AB39" i="31"/>
  <c r="AC39" i="31" s="1"/>
  <c r="AB36" i="31"/>
  <c r="AC36" i="31" s="1"/>
  <c r="AD26" i="31"/>
  <c r="AE26" i="31" s="1"/>
  <c r="C27" i="31"/>
  <c r="B27" i="31" s="1"/>
  <c r="AF29" i="31"/>
  <c r="AG29" i="31" s="1"/>
  <c r="AF33" i="31"/>
  <c r="AG33" i="31" s="1"/>
  <c r="AH39" i="31"/>
  <c r="AI39" i="31" s="1"/>
  <c r="AL39" i="31" s="1"/>
  <c r="N50" i="31"/>
  <c r="AA50" i="31"/>
  <c r="AB50" i="31" s="1"/>
  <c r="N56" i="31"/>
  <c r="AA56" i="31"/>
  <c r="AB56" i="31" s="1"/>
  <c r="AK56" i="31" s="1"/>
  <c r="AE63" i="31"/>
  <c r="K119" i="31"/>
  <c r="K136" i="31"/>
  <c r="K139" i="31"/>
  <c r="M10" i="23"/>
  <c r="AD37" i="31"/>
  <c r="AE37" i="31" s="1"/>
  <c r="AD39" i="31"/>
  <c r="AE39" i="31" s="1"/>
  <c r="AD30" i="31"/>
  <c r="AE30" i="31" s="1"/>
  <c r="AK30" i="31" s="1"/>
  <c r="AD35" i="31"/>
  <c r="AE35" i="31" s="1"/>
  <c r="AK35" i="31" s="1"/>
  <c r="AD36" i="31"/>
  <c r="AE36" i="31" s="1"/>
  <c r="AB37" i="31"/>
  <c r="AC37" i="31" s="1"/>
  <c r="AD38" i="31"/>
  <c r="AE38" i="31" s="1"/>
  <c r="N46" i="31"/>
  <c r="P46" i="31" s="1"/>
  <c r="AA46" i="31"/>
  <c r="AB46" i="31" s="1"/>
  <c r="AF47" i="31"/>
  <c r="N51" i="31"/>
  <c r="AA51" i="31"/>
  <c r="AB51" i="31" s="1"/>
  <c r="N55" i="31"/>
  <c r="AA55" i="31"/>
  <c r="AB55" i="31" s="1"/>
  <c r="O69" i="31"/>
  <c r="AF26" i="31"/>
  <c r="AG26" i="31" s="1"/>
  <c r="AB27" i="31"/>
  <c r="AC27" i="31" s="1"/>
  <c r="AH29" i="31"/>
  <c r="AI29" i="31" s="1"/>
  <c r="AB31" i="31"/>
  <c r="AC31" i="31" s="1"/>
  <c r="AF34" i="31"/>
  <c r="AG34" i="31" s="1"/>
  <c r="AF35" i="31"/>
  <c r="AG35" i="31" s="1"/>
  <c r="J47" i="31"/>
  <c r="AH47" i="31"/>
  <c r="N52" i="31"/>
  <c r="AA52" i="31"/>
  <c r="AB52" i="31" s="1"/>
  <c r="N54" i="31"/>
  <c r="AA54" i="31"/>
  <c r="AB54" i="31" s="1"/>
  <c r="K131" i="31"/>
  <c r="AH38" i="31"/>
  <c r="AI38" i="31" s="1"/>
  <c r="AH34" i="31"/>
  <c r="AI34" i="31" s="1"/>
  <c r="AL34" i="31" s="1"/>
  <c r="AF36" i="31"/>
  <c r="AG36" i="31" s="1"/>
  <c r="AF38" i="31"/>
  <c r="AG38" i="31" s="1"/>
  <c r="N53" i="31"/>
  <c r="AA53" i="31"/>
  <c r="AB53" i="31" s="1"/>
  <c r="AD57" i="31"/>
  <c r="AE57" i="31" s="1"/>
  <c r="AD56" i="31"/>
  <c r="AD55" i="31"/>
  <c r="AE55" i="31" s="1"/>
  <c r="AD54" i="31"/>
  <c r="AD53" i="31"/>
  <c r="AD52" i="31"/>
  <c r="AD51" i="31"/>
  <c r="AD50" i="31"/>
  <c r="AD49" i="31"/>
  <c r="AD48" i="31"/>
  <c r="AE48" i="31" s="1"/>
  <c r="AD47" i="31"/>
  <c r="AD46" i="31"/>
  <c r="AE46" i="31" s="1"/>
  <c r="AD45" i="31"/>
  <c r="AE45" i="31" s="1"/>
  <c r="AD44" i="31"/>
  <c r="AH26" i="31"/>
  <c r="AI26" i="31" s="1"/>
  <c r="AD27" i="31"/>
  <c r="AE27" i="31" s="1"/>
  <c r="AD31" i="31"/>
  <c r="AE31" i="31" s="1"/>
  <c r="AH35" i="31"/>
  <c r="AI35" i="31" s="1"/>
  <c r="AF37" i="31"/>
  <c r="AG37" i="31" s="1"/>
  <c r="AF44" i="31"/>
  <c r="N47" i="31"/>
  <c r="AA47" i="31"/>
  <c r="AB47" i="31" s="1"/>
  <c r="O68" i="31"/>
  <c r="K120" i="31"/>
  <c r="AH176" i="31"/>
  <c r="AI180" i="31"/>
  <c r="AH180" i="31"/>
  <c r="AF57" i="31"/>
  <c r="AG57" i="31" s="1"/>
  <c r="AF56" i="31"/>
  <c r="AF55" i="31"/>
  <c r="AG55" i="31" s="1"/>
  <c r="AF54" i="31"/>
  <c r="AF53" i="31"/>
  <c r="AH36" i="31"/>
  <c r="AI36" i="31" s="1"/>
  <c r="AH44" i="31"/>
  <c r="U70" i="31"/>
  <c r="AH57" i="31"/>
  <c r="AH56" i="31"/>
  <c r="AH37" i="31"/>
  <c r="AI37" i="31" s="1"/>
  <c r="N44" i="31"/>
  <c r="P44" i="31" s="1"/>
  <c r="AA44" i="31"/>
  <c r="AB44" i="31" s="1"/>
  <c r="K126" i="31"/>
  <c r="K132" i="31"/>
  <c r="AI152" i="31"/>
  <c r="AH152" i="31"/>
  <c r="J63" i="31"/>
  <c r="H64" i="31"/>
  <c r="AH175" i="31"/>
  <c r="AK175" i="31" s="1"/>
  <c r="G68" i="31"/>
  <c r="U69" i="31"/>
  <c r="G71" i="31"/>
  <c r="Q64" i="31"/>
  <c r="R64" i="31" s="1"/>
  <c r="AH168" i="31" l="1"/>
  <c r="AH154" i="31"/>
  <c r="AH160" i="31"/>
  <c r="AH166" i="31"/>
  <c r="AH155" i="31"/>
  <c r="AH182" i="31"/>
  <c r="AK182" i="31" s="1"/>
  <c r="AI151" i="31"/>
  <c r="AH167" i="31"/>
  <c r="AK167" i="31" s="1"/>
  <c r="AH150" i="31"/>
  <c r="AH165" i="31"/>
  <c r="AI169" i="31"/>
  <c r="AI171" i="31"/>
  <c r="AK179" i="31"/>
  <c r="AI177" i="31"/>
  <c r="AH148" i="31"/>
  <c r="AK148" i="31" s="1"/>
  <c r="AH161" i="31"/>
  <c r="AK161" i="31" s="1"/>
  <c r="AK151" i="31"/>
  <c r="AH174" i="31"/>
  <c r="AK174" i="31" s="1"/>
  <c r="AK153" i="31"/>
  <c r="AH158" i="31"/>
  <c r="AK158" i="31" s="1"/>
  <c r="AH162" i="31"/>
  <c r="AK162" i="31" s="1"/>
  <c r="AH170" i="31"/>
  <c r="AK170" i="31" s="1"/>
  <c r="AH178" i="31"/>
  <c r="AH149" i="31"/>
  <c r="AK149" i="31" s="1"/>
  <c r="AI159" i="31"/>
  <c r="AK159" i="31" s="1"/>
  <c r="AN28" i="31"/>
  <c r="AO28" i="31" s="1"/>
  <c r="AM28" i="31"/>
  <c r="AI47" i="31"/>
  <c r="AH172" i="31"/>
  <c r="AK172" i="31" s="1"/>
  <c r="AE51" i="31"/>
  <c r="AI51" i="31"/>
  <c r="AL33" i="31"/>
  <c r="AE53" i="31"/>
  <c r="AK34" i="31"/>
  <c r="AH173" i="31"/>
  <c r="AK173" i="31" s="1"/>
  <c r="AG46" i="31"/>
  <c r="AK28" i="31"/>
  <c r="AL26" i="31"/>
  <c r="AL38" i="31"/>
  <c r="AK45" i="31"/>
  <c r="AK48" i="31"/>
  <c r="AL30" i="31"/>
  <c r="AH164" i="31"/>
  <c r="AK164" i="31" s="1"/>
  <c r="AG53" i="31"/>
  <c r="AE44" i="31"/>
  <c r="AK37" i="31"/>
  <c r="AK29" i="31"/>
  <c r="AH181" i="31"/>
  <c r="AK181" i="31" s="1"/>
  <c r="AE56" i="31"/>
  <c r="AK27" i="31"/>
  <c r="AH157" i="31"/>
  <c r="AK157" i="31" s="1"/>
  <c r="AK55" i="31"/>
  <c r="P29" i="31"/>
  <c r="J30" i="31"/>
  <c r="AG56" i="31"/>
  <c r="AE47" i="31"/>
  <c r="AK155" i="31"/>
  <c r="AK165" i="31"/>
  <c r="AH156" i="31"/>
  <c r="AK156" i="31" s="1"/>
  <c r="AK178" i="31"/>
  <c r="AK180" i="31"/>
  <c r="D3" i="1"/>
  <c r="AN38" i="31"/>
  <c r="AO38" i="31"/>
  <c r="AM38" i="31"/>
  <c r="O71" i="31"/>
  <c r="AN32" i="31"/>
  <c r="AO32" i="31" s="1"/>
  <c r="AM32" i="31"/>
  <c r="AG54" i="31"/>
  <c r="AE54" i="31"/>
  <c r="AG52" i="31"/>
  <c r="AK150" i="31"/>
  <c r="AJ9" i="23"/>
  <c r="AC9" i="23"/>
  <c r="AN27" i="31"/>
  <c r="AO27" i="31" s="1"/>
  <c r="AM27" i="31"/>
  <c r="AK57" i="31"/>
  <c r="AJ10" i="23"/>
  <c r="AC10" i="23"/>
  <c r="AK33" i="31"/>
  <c r="W28" i="31"/>
  <c r="Q63" i="31"/>
  <c r="R63" i="31" s="1"/>
  <c r="N6" i="3"/>
  <c r="P5" i="3"/>
  <c r="AK160" i="31"/>
  <c r="AO26" i="31"/>
  <c r="AN26" i="31"/>
  <c r="AM26" i="31"/>
  <c r="AN39" i="31"/>
  <c r="AO39" i="31" s="1"/>
  <c r="AM39" i="31"/>
  <c r="AK44" i="31"/>
  <c r="E4" i="4"/>
  <c r="H4" i="4" s="1"/>
  <c r="AK49" i="31"/>
  <c r="AI54" i="31"/>
  <c r="AK50" i="31"/>
  <c r="K6" i="23"/>
  <c r="L5" i="23"/>
  <c r="AJ11" i="23"/>
  <c r="AC11" i="23"/>
  <c r="X47" i="31"/>
  <c r="J48" i="31"/>
  <c r="P47" i="31"/>
  <c r="T4" i="23"/>
  <c r="M4" i="23"/>
  <c r="U45" i="31"/>
  <c r="Y45" i="31" s="1"/>
  <c r="R45" i="31"/>
  <c r="S45" i="31" s="1"/>
  <c r="V45" i="31"/>
  <c r="Q45" i="31"/>
  <c r="AG51" i="31"/>
  <c r="AK54" i="31"/>
  <c r="AK32" i="31"/>
  <c r="B6" i="4"/>
  <c r="C5" i="4"/>
  <c r="F5" i="4"/>
  <c r="AN34" i="31"/>
  <c r="AO34" i="31" s="1"/>
  <c r="AM34" i="31"/>
  <c r="U44" i="31"/>
  <c r="Y44" i="31" s="1"/>
  <c r="R44" i="31"/>
  <c r="S44" i="31" s="1"/>
  <c r="V44" i="31"/>
  <c r="Q44" i="31"/>
  <c r="O70" i="31"/>
  <c r="U46" i="31"/>
  <c r="Y46" i="31" s="1"/>
  <c r="R46" i="31"/>
  <c r="S46" i="31" s="1"/>
  <c r="V46" i="31"/>
  <c r="Q46" i="31"/>
  <c r="G73" i="31"/>
  <c r="J64" i="31"/>
  <c r="H65" i="31"/>
  <c r="AL37" i="31"/>
  <c r="AM48" i="31"/>
  <c r="U71" i="31"/>
  <c r="AI56" i="31"/>
  <c r="U72" i="31"/>
  <c r="AK176" i="31"/>
  <c r="AE49" i="31"/>
  <c r="AK36" i="31"/>
  <c r="AK163" i="31"/>
  <c r="AI50" i="31"/>
  <c r="AI55" i="31"/>
  <c r="AM55" i="31" s="1"/>
  <c r="AK51" i="31"/>
  <c r="E4" i="1"/>
  <c r="C4" i="1" s="1"/>
  <c r="D4" i="1" s="1"/>
  <c r="AM33" i="31"/>
  <c r="AN33" i="31"/>
  <c r="AO33" i="31" s="1"/>
  <c r="G70" i="31"/>
  <c r="AK166" i="31"/>
  <c r="AI57" i="31"/>
  <c r="AM57" i="31" s="1"/>
  <c r="AK168" i="31"/>
  <c r="AG44" i="31"/>
  <c r="AE50" i="31"/>
  <c r="AK31" i="31"/>
  <c r="AK39" i="31"/>
  <c r="AK169" i="31"/>
  <c r="L65" i="31"/>
  <c r="M64" i="31"/>
  <c r="AG50" i="31"/>
  <c r="W26" i="31"/>
  <c r="Q61" i="31"/>
  <c r="R61" i="31" s="1"/>
  <c r="AK53" i="31"/>
  <c r="Q62" i="31"/>
  <c r="R62" i="31" s="1"/>
  <c r="W27" i="31"/>
  <c r="AI44" i="31"/>
  <c r="AM44" i="31" s="1"/>
  <c r="AI49" i="31"/>
  <c r="AK46" i="31"/>
  <c r="AM46" i="31" s="1"/>
  <c r="AB3" i="23"/>
  <c r="U3" i="23"/>
  <c r="F6" i="1"/>
  <c r="L5" i="1"/>
  <c r="G5" i="1"/>
  <c r="H5" i="1" s="1"/>
  <c r="C5" i="2"/>
  <c r="J5" i="1" s="1"/>
  <c r="N5" i="1"/>
  <c r="O5" i="1" s="1"/>
  <c r="AJ2" i="23"/>
  <c r="AC2" i="23"/>
  <c r="AM51" i="31"/>
  <c r="AL29" i="31"/>
  <c r="AK152" i="31"/>
  <c r="AL36" i="31"/>
  <c r="AK154" i="31"/>
  <c r="AL35" i="31"/>
  <c r="AE52" i="31"/>
  <c r="AG47" i="31"/>
  <c r="AM47" i="31" s="1"/>
  <c r="AK177" i="31"/>
  <c r="AK171" i="31"/>
  <c r="AI45" i="31"/>
  <c r="AM45" i="31" s="1"/>
  <c r="AK52" i="31"/>
  <c r="AI53" i="31"/>
  <c r="AM53" i="31" s="1"/>
  <c r="AK38" i="31"/>
  <c r="AM50" i="31" l="1"/>
  <c r="J31" i="31"/>
  <c r="P30" i="31"/>
  <c r="AN30" i="31"/>
  <c r="AO30" i="31" s="1"/>
  <c r="AM30" i="31"/>
  <c r="V29" i="31"/>
  <c r="Q29" i="31"/>
  <c r="R29" i="31"/>
  <c r="S29" i="31" s="1"/>
  <c r="U29" i="31"/>
  <c r="AM56" i="31"/>
  <c r="AN36" i="31"/>
  <c r="AO36" i="31" s="1"/>
  <c r="AM36" i="31"/>
  <c r="AJ3" i="23"/>
  <c r="AC3" i="23"/>
  <c r="J65" i="31"/>
  <c r="V62" i="31"/>
  <c r="W62" i="31" s="1"/>
  <c r="Y62" i="31" s="1"/>
  <c r="W45" i="31"/>
  <c r="L66" i="31"/>
  <c r="M65" i="31"/>
  <c r="AE65" i="31"/>
  <c r="W44" i="31"/>
  <c r="V61" i="31"/>
  <c r="W61" i="31" s="1"/>
  <c r="Y61" i="31" s="1"/>
  <c r="AN37" i="31"/>
  <c r="AO37" i="31" s="1"/>
  <c r="AM37" i="31"/>
  <c r="T5" i="23"/>
  <c r="M5" i="23"/>
  <c r="O73" i="31"/>
  <c r="AR2" i="23"/>
  <c r="AS2" i="23" s="1"/>
  <c r="AK2" i="23"/>
  <c r="H66" i="31"/>
  <c r="V63" i="31"/>
  <c r="W63" i="31" s="1"/>
  <c r="Y63" i="31" s="1"/>
  <c r="V64" i="31"/>
  <c r="W64" i="31" s="1"/>
  <c r="Y64" i="31" s="1"/>
  <c r="W46" i="31"/>
  <c r="L6" i="23"/>
  <c r="K7" i="23"/>
  <c r="AR9" i="23"/>
  <c r="AS9" i="23" s="1"/>
  <c r="AK9" i="23"/>
  <c r="G75" i="31"/>
  <c r="H5" i="4"/>
  <c r="E5" i="4"/>
  <c r="AM29" i="31"/>
  <c r="AN29" i="31"/>
  <c r="AO29" i="31" s="1"/>
  <c r="U73" i="31"/>
  <c r="AQ94" i="4"/>
  <c r="AQ86" i="4"/>
  <c r="AQ56" i="4"/>
  <c r="AQ82" i="4"/>
  <c r="AQ36" i="4"/>
  <c r="AQ28" i="4"/>
  <c r="AQ20" i="4"/>
  <c r="AQ64" i="4"/>
  <c r="AQ4" i="4"/>
  <c r="AQ78" i="4"/>
  <c r="F6" i="4"/>
  <c r="AQ32" i="4"/>
  <c r="AQ12" i="4"/>
  <c r="AQ90" i="4"/>
  <c r="AQ48" i="4"/>
  <c r="AQ44" i="4"/>
  <c r="AQ60" i="4"/>
  <c r="C6" i="4"/>
  <c r="AQ24" i="4"/>
  <c r="AI7" i="4"/>
  <c r="AQ8" i="4"/>
  <c r="AQ16" i="4"/>
  <c r="AQ52" i="4"/>
  <c r="B7" i="4"/>
  <c r="AQ40" i="4"/>
  <c r="AR10" i="23"/>
  <c r="AS10" i="23" s="1"/>
  <c r="AK10" i="23"/>
  <c r="N7" i="3"/>
  <c r="P7" i="3" s="1"/>
  <c r="P6" i="3"/>
  <c r="P14" i="3" s="1"/>
  <c r="AR11" i="23"/>
  <c r="AS11" i="23" s="1"/>
  <c r="AK11" i="23"/>
  <c r="E5" i="1"/>
  <c r="C5" i="1" s="1"/>
  <c r="AM49" i="31"/>
  <c r="AB4" i="23"/>
  <c r="U4" i="23"/>
  <c r="AM52" i="31"/>
  <c r="G72" i="31"/>
  <c r="O72" i="31"/>
  <c r="U47" i="31"/>
  <c r="Y47" i="31" s="1"/>
  <c r="R47" i="31"/>
  <c r="S47" i="31" s="1"/>
  <c r="Q47" i="31"/>
  <c r="V47" i="31"/>
  <c r="AN35" i="31"/>
  <c r="AO35" i="31" s="1"/>
  <c r="AM35" i="31"/>
  <c r="G6" i="1"/>
  <c r="H6" i="1" s="1"/>
  <c r="F7" i="1"/>
  <c r="C6" i="2"/>
  <c r="J6" i="1" s="1"/>
  <c r="N6" i="1"/>
  <c r="O6" i="1" s="1"/>
  <c r="L6" i="1"/>
  <c r="U74" i="31"/>
  <c r="X48" i="31"/>
  <c r="J49" i="31"/>
  <c r="P48" i="31"/>
  <c r="AM54" i="31"/>
  <c r="Q66" i="31" l="1"/>
  <c r="R66" i="31" s="1"/>
  <c r="W29" i="31"/>
  <c r="Q65" i="31"/>
  <c r="R65" i="31" s="1"/>
  <c r="U30" i="31"/>
  <c r="R30" i="31"/>
  <c r="S30" i="31" s="1"/>
  <c r="V30" i="31"/>
  <c r="Q30" i="31"/>
  <c r="J32" i="31"/>
  <c r="P31" i="31"/>
  <c r="G77" i="31"/>
  <c r="T6" i="23"/>
  <c r="M6" i="23"/>
  <c r="H97" i="31"/>
  <c r="M97" i="31" s="1"/>
  <c r="AH62" i="31"/>
  <c r="E6" i="1"/>
  <c r="C6" i="1" s="1"/>
  <c r="H6" i="4"/>
  <c r="E6" i="4"/>
  <c r="H67" i="31"/>
  <c r="J66" i="31"/>
  <c r="H95" i="31"/>
  <c r="M95" i="31" s="1"/>
  <c r="H94" i="31"/>
  <c r="M94" i="31" s="1"/>
  <c r="H93" i="31"/>
  <c r="M93" i="31" s="1"/>
  <c r="H92" i="31"/>
  <c r="M92" i="31" s="1"/>
  <c r="H91" i="31"/>
  <c r="M91" i="31" s="1"/>
  <c r="H96" i="31"/>
  <c r="M96" i="31" s="1"/>
  <c r="AH61" i="31"/>
  <c r="U48" i="31"/>
  <c r="Y48" i="31" s="1"/>
  <c r="R48" i="31"/>
  <c r="S48" i="31" s="1"/>
  <c r="V48" i="31"/>
  <c r="Q48" i="31"/>
  <c r="AH63" i="31"/>
  <c r="H98" i="31"/>
  <c r="M98" i="31" s="1"/>
  <c r="AR3" i="23"/>
  <c r="AS3" i="23" s="1"/>
  <c r="AK3" i="23"/>
  <c r="AJ4" i="23"/>
  <c r="AC4" i="23"/>
  <c r="M66" i="31"/>
  <c r="L67" i="31"/>
  <c r="AE66" i="31"/>
  <c r="L7" i="23"/>
  <c r="K8" i="23"/>
  <c r="L8" i="23" s="1"/>
  <c r="J67" i="31"/>
  <c r="AB5" i="23"/>
  <c r="U5" i="23"/>
  <c r="F7" i="4"/>
  <c r="B8" i="4"/>
  <c r="C7" i="4"/>
  <c r="D6" i="1"/>
  <c r="V65" i="31"/>
  <c r="W65" i="31" s="1"/>
  <c r="Y65" i="31" s="1"/>
  <c r="W47" i="31"/>
  <c r="V66" i="31"/>
  <c r="W66" i="31" s="1"/>
  <c r="Y66" i="31" s="1"/>
  <c r="G7" i="1"/>
  <c r="H7" i="1" s="1"/>
  <c r="E7" i="1" s="1"/>
  <c r="C7" i="1" s="1"/>
  <c r="F8" i="1"/>
  <c r="L7" i="1"/>
  <c r="N7" i="1"/>
  <c r="O7" i="1" s="1"/>
  <c r="C7" i="2"/>
  <c r="J7" i="1" s="1"/>
  <c r="H99" i="31"/>
  <c r="M99" i="31" s="1"/>
  <c r="AH64" i="31"/>
  <c r="O75" i="31"/>
  <c r="D27" i="31"/>
  <c r="D26" i="31"/>
  <c r="J50" i="31"/>
  <c r="X49" i="31"/>
  <c r="P49" i="31"/>
  <c r="O74" i="31"/>
  <c r="U76" i="31"/>
  <c r="D5" i="1"/>
  <c r="G74" i="31"/>
  <c r="U75" i="31"/>
  <c r="U31" i="31" l="1"/>
  <c r="R31" i="31"/>
  <c r="S31" i="31" s="1"/>
  <c r="Q31" i="31"/>
  <c r="V31" i="31"/>
  <c r="J33" i="31"/>
  <c r="P32" i="31"/>
  <c r="Q68" i="31"/>
  <c r="R68" i="31" s="1"/>
  <c r="W30" i="31"/>
  <c r="Q67" i="31"/>
  <c r="R67" i="31" s="1"/>
  <c r="AQ68" i="4"/>
  <c r="AQ75" i="4"/>
  <c r="AQ72" i="4"/>
  <c r="B9" i="4"/>
  <c r="C8" i="4"/>
  <c r="F8" i="4"/>
  <c r="H101" i="31"/>
  <c r="M101" i="31" s="1"/>
  <c r="AH66" i="31"/>
  <c r="AE67" i="31"/>
  <c r="L68" i="31"/>
  <c r="M67" i="31"/>
  <c r="O77" i="31"/>
  <c r="AJ5" i="23"/>
  <c r="AC5" i="23"/>
  <c r="U78" i="31"/>
  <c r="H100" i="31"/>
  <c r="M100" i="31" s="1"/>
  <c r="AH65" i="31"/>
  <c r="D7" i="1"/>
  <c r="U77" i="31"/>
  <c r="AR4" i="23"/>
  <c r="AS4" i="23" s="1"/>
  <c r="AK4" i="23"/>
  <c r="W48" i="31"/>
  <c r="V67" i="31"/>
  <c r="W67" i="31" s="1"/>
  <c r="Y67" i="31" s="1"/>
  <c r="V68" i="31"/>
  <c r="W68" i="31" s="1"/>
  <c r="Y68" i="31" s="1"/>
  <c r="AB6" i="23"/>
  <c r="U6" i="23"/>
  <c r="G76" i="31"/>
  <c r="O76" i="31"/>
  <c r="G79" i="31"/>
  <c r="J51" i="31"/>
  <c r="X50" i="31"/>
  <c r="P50" i="31"/>
  <c r="U49" i="31"/>
  <c r="Y49" i="31" s="1"/>
  <c r="R49" i="31"/>
  <c r="S49" i="31" s="1"/>
  <c r="V49" i="31"/>
  <c r="Q49" i="31"/>
  <c r="T8" i="23"/>
  <c r="M8" i="23"/>
  <c r="H68" i="31"/>
  <c r="G8" i="1"/>
  <c r="H8" i="1" s="1"/>
  <c r="E8" i="1" s="1"/>
  <c r="C8" i="1" s="1"/>
  <c r="D8" i="1" s="1"/>
  <c r="F9" i="1"/>
  <c r="C8" i="2"/>
  <c r="J8" i="1" s="1"/>
  <c r="N8" i="1"/>
  <c r="O8" i="1" s="1"/>
  <c r="L8" i="1"/>
  <c r="E7" i="4"/>
  <c r="H7" i="4"/>
  <c r="M7" i="23"/>
  <c r="T7" i="23"/>
  <c r="J34" i="31" l="1"/>
  <c r="P33" i="31"/>
  <c r="W31" i="31"/>
  <c r="Q69" i="31"/>
  <c r="R69" i="31" s="1"/>
  <c r="Q70" i="31"/>
  <c r="R70" i="31" s="1"/>
  <c r="U32" i="31"/>
  <c r="R32" i="31"/>
  <c r="S32" i="31" s="1"/>
  <c r="Q32" i="31"/>
  <c r="V32" i="31"/>
  <c r="AB8" i="23"/>
  <c r="U8" i="23"/>
  <c r="U50" i="31"/>
  <c r="Y50" i="31" s="1"/>
  <c r="R50" i="31"/>
  <c r="S50" i="31" s="1"/>
  <c r="V50" i="31"/>
  <c r="Q50" i="31"/>
  <c r="W49" i="31"/>
  <c r="V69" i="31"/>
  <c r="W69" i="31" s="1"/>
  <c r="Y69" i="31" s="1"/>
  <c r="V70" i="31"/>
  <c r="W70" i="31" s="1"/>
  <c r="J52" i="31"/>
  <c r="X51" i="31"/>
  <c r="P51" i="31"/>
  <c r="U79" i="31"/>
  <c r="AR5" i="23"/>
  <c r="AS5" i="23" s="1"/>
  <c r="AK5" i="23"/>
  <c r="AB7" i="23"/>
  <c r="U7" i="23"/>
  <c r="U80" i="31"/>
  <c r="E8" i="4"/>
  <c r="H8" i="4" s="1"/>
  <c r="G78" i="31"/>
  <c r="G81" i="31"/>
  <c r="AJ6" i="23"/>
  <c r="AC6" i="23"/>
  <c r="B10" i="4"/>
  <c r="AI8" i="4"/>
  <c r="C9" i="4"/>
  <c r="F9" i="4"/>
  <c r="H103" i="31"/>
  <c r="M103" i="31" s="1"/>
  <c r="AH68" i="31"/>
  <c r="O79" i="31"/>
  <c r="H102" i="31"/>
  <c r="M102" i="31" s="1"/>
  <c r="AH67" i="31"/>
  <c r="J68" i="31"/>
  <c r="O78" i="31"/>
  <c r="L69" i="31"/>
  <c r="M68" i="31"/>
  <c r="AE68" i="31"/>
  <c r="C9" i="2"/>
  <c r="J9" i="1" s="1"/>
  <c r="L9" i="1"/>
  <c r="G9" i="1"/>
  <c r="H9" i="1" s="1"/>
  <c r="F10" i="1"/>
  <c r="N9" i="1"/>
  <c r="O9" i="1" s="1"/>
  <c r="H69" i="31"/>
  <c r="J69" i="31" s="1"/>
  <c r="Y70" i="31" l="1"/>
  <c r="W32" i="31"/>
  <c r="Q71" i="31"/>
  <c r="R71" i="31" s="1"/>
  <c r="Q72" i="31"/>
  <c r="R72" i="31" s="1"/>
  <c r="U33" i="31"/>
  <c r="V33" i="31"/>
  <c r="Q33" i="31"/>
  <c r="R33" i="31"/>
  <c r="S33" i="31" s="1"/>
  <c r="J35" i="31"/>
  <c r="P34" i="31"/>
  <c r="H104" i="31"/>
  <c r="M104" i="31" s="1"/>
  <c r="AH69" i="31"/>
  <c r="AJ7" i="23"/>
  <c r="AC7" i="23"/>
  <c r="W50" i="31"/>
  <c r="V71" i="31"/>
  <c r="W71" i="31" s="1"/>
  <c r="Y71" i="31" s="1"/>
  <c r="V72" i="31"/>
  <c r="W72" i="31" s="1"/>
  <c r="Y72" i="31" s="1"/>
  <c r="G80" i="31"/>
  <c r="H70" i="31"/>
  <c r="J70" i="31"/>
  <c r="AQ87" i="4"/>
  <c r="AQ79" i="4"/>
  <c r="AQ49" i="4"/>
  <c r="AQ91" i="4"/>
  <c r="AQ83" i="4"/>
  <c r="AQ53" i="4"/>
  <c r="AQ5" i="4"/>
  <c r="AQ61" i="4"/>
  <c r="AQ57" i="4"/>
  <c r="AQ29" i="4"/>
  <c r="AQ95" i="4"/>
  <c r="AQ37" i="4"/>
  <c r="AQ33" i="4"/>
  <c r="AQ9" i="4"/>
  <c r="AQ65" i="4"/>
  <c r="AQ13" i="4"/>
  <c r="AQ45" i="4"/>
  <c r="AQ41" i="4"/>
  <c r="C10" i="4"/>
  <c r="B11" i="4"/>
  <c r="AQ25" i="4"/>
  <c r="F10" i="4"/>
  <c r="AQ17" i="4"/>
  <c r="AQ21" i="4"/>
  <c r="U81" i="31"/>
  <c r="O80" i="31"/>
  <c r="E9" i="4"/>
  <c r="H9" i="4"/>
  <c r="N10" i="1"/>
  <c r="O10" i="1" s="1"/>
  <c r="L10" i="1"/>
  <c r="G10" i="1"/>
  <c r="H10" i="1" s="1"/>
  <c r="E10" i="1" s="1"/>
  <c r="C10" i="1" s="1"/>
  <c r="C10" i="2"/>
  <c r="J10" i="1" s="1"/>
  <c r="F11" i="1"/>
  <c r="O81" i="31"/>
  <c r="U51" i="31"/>
  <c r="Y51" i="31" s="1"/>
  <c r="R51" i="31"/>
  <c r="S51" i="31" s="1"/>
  <c r="V51" i="31"/>
  <c r="Q51" i="31"/>
  <c r="M69" i="31"/>
  <c r="L70" i="31"/>
  <c r="AE69" i="31"/>
  <c r="AJ8" i="23"/>
  <c r="AC8" i="23"/>
  <c r="E9" i="1"/>
  <c r="C9" i="1" s="1"/>
  <c r="D9" i="1" s="1"/>
  <c r="J53" i="31"/>
  <c r="X52" i="31"/>
  <c r="P52" i="31"/>
  <c r="AR6" i="23"/>
  <c r="AS6" i="23" s="1"/>
  <c r="AK6" i="23"/>
  <c r="U82" i="31"/>
  <c r="H105" i="31"/>
  <c r="M105" i="31" s="1"/>
  <c r="AH70" i="31"/>
  <c r="J36" i="31" l="1"/>
  <c r="P35" i="31"/>
  <c r="W33" i="31"/>
  <c r="Q73" i="31"/>
  <c r="R73" i="31" s="1"/>
  <c r="Q74" i="31"/>
  <c r="R74" i="31" s="1"/>
  <c r="Q34" i="31"/>
  <c r="V34" i="31"/>
  <c r="R34" i="31"/>
  <c r="S34" i="31" s="1"/>
  <c r="U34" i="31"/>
  <c r="O83" i="31"/>
  <c r="U83" i="31"/>
  <c r="D10" i="1"/>
  <c r="AR7" i="23"/>
  <c r="AS7" i="23" s="1"/>
  <c r="AK7" i="23"/>
  <c r="AR8" i="23"/>
  <c r="AS8" i="23" s="1"/>
  <c r="AK8" i="23"/>
  <c r="U84" i="31"/>
  <c r="AE70" i="31"/>
  <c r="L71" i="31"/>
  <c r="M70" i="31"/>
  <c r="AQ69" i="4"/>
  <c r="AI6" i="4"/>
  <c r="AI4" i="4"/>
  <c r="AI9" i="4"/>
  <c r="AQ73" i="4"/>
  <c r="C11" i="4"/>
  <c r="B12" i="4"/>
  <c r="AI3" i="4"/>
  <c r="AQ76" i="4"/>
  <c r="AI5" i="4"/>
  <c r="F11" i="4"/>
  <c r="H71" i="31"/>
  <c r="J71" i="31"/>
  <c r="J54" i="31"/>
  <c r="X53" i="31"/>
  <c r="P53" i="31"/>
  <c r="N11" i="1"/>
  <c r="O11" i="1" s="1"/>
  <c r="L11" i="1"/>
  <c r="G11" i="1"/>
  <c r="H11" i="1" s="1"/>
  <c r="E11" i="1" s="1"/>
  <c r="C11" i="1" s="1"/>
  <c r="D11" i="1" s="1"/>
  <c r="C11" i="2"/>
  <c r="J11" i="1" s="1"/>
  <c r="F12" i="1"/>
  <c r="U52" i="31"/>
  <c r="Y52" i="31" s="1"/>
  <c r="R52" i="31"/>
  <c r="S52" i="31" s="1"/>
  <c r="V52" i="31"/>
  <c r="Q52" i="31"/>
  <c r="E10" i="4"/>
  <c r="H10" i="4"/>
  <c r="W51" i="31"/>
  <c r="V74" i="31"/>
  <c r="W74" i="31" s="1"/>
  <c r="Y74" i="31" s="1"/>
  <c r="V73" i="31"/>
  <c r="W73" i="31" s="1"/>
  <c r="Y73" i="31" s="1"/>
  <c r="O82" i="31"/>
  <c r="H107" i="31"/>
  <c r="M107" i="31" s="1"/>
  <c r="AH72" i="31"/>
  <c r="H106" i="31"/>
  <c r="M106" i="31" s="1"/>
  <c r="AH71" i="31"/>
  <c r="W34" i="31" l="1"/>
  <c r="Q76" i="31"/>
  <c r="R76" i="31" s="1"/>
  <c r="Q75" i="31"/>
  <c r="R75" i="31" s="1"/>
  <c r="Q35" i="31"/>
  <c r="V35" i="31"/>
  <c r="U35" i="31"/>
  <c r="R35" i="31"/>
  <c r="S35" i="31" s="1"/>
  <c r="P36" i="31"/>
  <c r="J37" i="31"/>
  <c r="C12" i="2"/>
  <c r="J12" i="1" s="1"/>
  <c r="N12" i="1"/>
  <c r="O12" i="1" s="1"/>
  <c r="L12" i="1"/>
  <c r="G12" i="1"/>
  <c r="H12" i="1" s="1"/>
  <c r="E12" i="1" s="1"/>
  <c r="C12" i="1" s="1"/>
  <c r="D12" i="1" s="1"/>
  <c r="F13" i="1"/>
  <c r="H108" i="31"/>
  <c r="M108" i="31" s="1"/>
  <c r="AH73" i="31"/>
  <c r="L72" i="31"/>
  <c r="M71" i="31"/>
  <c r="AE71" i="31"/>
  <c r="H72" i="31"/>
  <c r="O84" i="31"/>
  <c r="U85" i="31"/>
  <c r="H109" i="31"/>
  <c r="M109" i="31" s="1"/>
  <c r="AH74" i="31"/>
  <c r="U53" i="31"/>
  <c r="Y53" i="31" s="1"/>
  <c r="R53" i="31"/>
  <c r="S53" i="31" s="1"/>
  <c r="Q53" i="31"/>
  <c r="V53" i="31"/>
  <c r="B13" i="4"/>
  <c r="F12" i="4"/>
  <c r="C12" i="4"/>
  <c r="J55" i="31"/>
  <c r="X54" i="31"/>
  <c r="P54" i="31"/>
  <c r="E11" i="4"/>
  <c r="H11" i="4" s="1"/>
  <c r="W52" i="31"/>
  <c r="V76" i="31"/>
  <c r="W76" i="31" s="1"/>
  <c r="Y76" i="31" s="1"/>
  <c r="AH76" i="31" s="1"/>
  <c r="V75" i="31"/>
  <c r="W75" i="31" s="1"/>
  <c r="O85" i="31"/>
  <c r="D39" i="31" s="1"/>
  <c r="P37" i="31" l="1"/>
  <c r="J38" i="31"/>
  <c r="W35" i="31"/>
  <c r="Q78" i="31"/>
  <c r="R78" i="31" s="1"/>
  <c r="Q77" i="31"/>
  <c r="R77" i="31" s="1"/>
  <c r="Q36" i="31"/>
  <c r="V36" i="31"/>
  <c r="R36" i="31"/>
  <c r="S36" i="31" s="1"/>
  <c r="U36" i="31"/>
  <c r="Y75" i="31"/>
  <c r="H110" i="31" s="1"/>
  <c r="M110" i="31" s="1"/>
  <c r="H73" i="31"/>
  <c r="J72" i="31"/>
  <c r="U54" i="31"/>
  <c r="Y54" i="31" s="1"/>
  <c r="R54" i="31"/>
  <c r="S54" i="31" s="1"/>
  <c r="Q54" i="31"/>
  <c r="V54" i="31"/>
  <c r="C13" i="2"/>
  <c r="J13" i="1" s="1"/>
  <c r="N13" i="1"/>
  <c r="O13" i="1" s="1"/>
  <c r="L13" i="1"/>
  <c r="F14" i="1"/>
  <c r="G13" i="1"/>
  <c r="H13" i="1" s="1"/>
  <c r="M72" i="31"/>
  <c r="L73" i="31"/>
  <c r="AE72" i="31"/>
  <c r="J56" i="31"/>
  <c r="X55" i="31"/>
  <c r="P55" i="31"/>
  <c r="AQ88" i="4"/>
  <c r="AQ66" i="4"/>
  <c r="B14" i="4"/>
  <c r="AQ50" i="4"/>
  <c r="AQ42" i="4"/>
  <c r="AQ58" i="4"/>
  <c r="AQ54" i="4"/>
  <c r="AQ62" i="4"/>
  <c r="AQ92" i="4"/>
  <c r="AQ30" i="4"/>
  <c r="AQ38" i="4"/>
  <c r="AQ10" i="4"/>
  <c r="AQ84" i="4"/>
  <c r="AQ46" i="4"/>
  <c r="AQ34" i="4"/>
  <c r="AQ80" i="4"/>
  <c r="AQ96" i="4"/>
  <c r="AQ22" i="4"/>
  <c r="AQ18" i="4"/>
  <c r="F13" i="4"/>
  <c r="AI10" i="4"/>
  <c r="AQ6" i="4"/>
  <c r="AQ26" i="4"/>
  <c r="AQ14" i="4"/>
  <c r="C13" i="4"/>
  <c r="E12" i="4"/>
  <c r="H12" i="4" s="1"/>
  <c r="W53" i="31"/>
  <c r="V78" i="31"/>
  <c r="W78" i="31" s="1"/>
  <c r="Y78" i="31" s="1"/>
  <c r="AH78" i="31" s="1"/>
  <c r="V77" i="31"/>
  <c r="W77" i="31" s="1"/>
  <c r="Y77" i="31" s="1"/>
  <c r="AH77" i="31" s="1"/>
  <c r="W36" i="31" l="1"/>
  <c r="Q79" i="31"/>
  <c r="R79" i="31" s="1"/>
  <c r="Q80" i="31"/>
  <c r="R80" i="31" s="1"/>
  <c r="AH75" i="31"/>
  <c r="P38" i="31"/>
  <c r="J39" i="31"/>
  <c r="P39" i="31" s="1"/>
  <c r="Q37" i="31"/>
  <c r="R37" i="31"/>
  <c r="S37" i="31" s="1"/>
  <c r="V37" i="31"/>
  <c r="U37" i="31"/>
  <c r="U55" i="31"/>
  <c r="Y55" i="31" s="1"/>
  <c r="R55" i="31"/>
  <c r="S55" i="31" s="1"/>
  <c r="Q55" i="31"/>
  <c r="V55" i="31"/>
  <c r="W54" i="31"/>
  <c r="V80" i="31"/>
  <c r="W80" i="31" s="1"/>
  <c r="Y80" i="31" s="1"/>
  <c r="AB80" i="31" s="1"/>
  <c r="AG80" i="31" s="1"/>
  <c r="AH80" i="31" s="1"/>
  <c r="V79" i="31"/>
  <c r="W79" i="31" s="1"/>
  <c r="Y79" i="31" s="1"/>
  <c r="AB79" i="31" s="1"/>
  <c r="AG79" i="31" s="1"/>
  <c r="AH79" i="31" s="1"/>
  <c r="AQ70" i="4"/>
  <c r="B15" i="4"/>
  <c r="F14" i="4"/>
  <c r="C14" i="4"/>
  <c r="J57" i="31"/>
  <c r="X56" i="31"/>
  <c r="P56" i="31"/>
  <c r="AE73" i="31"/>
  <c r="L74" i="31"/>
  <c r="M73" i="31"/>
  <c r="E13" i="1"/>
  <c r="C13" i="1" s="1"/>
  <c r="D13" i="1" s="1"/>
  <c r="E13" i="4"/>
  <c r="H13" i="4" s="1"/>
  <c r="C14" i="2"/>
  <c r="J14" i="1" s="1"/>
  <c r="N14" i="1"/>
  <c r="O14" i="1" s="1"/>
  <c r="L14" i="1"/>
  <c r="G14" i="1"/>
  <c r="H14" i="1" s="1"/>
  <c r="E14" i="1" s="1"/>
  <c r="C14" i="1" s="1"/>
  <c r="D14" i="1" s="1"/>
  <c r="F15" i="1"/>
  <c r="H74" i="31"/>
  <c r="J73" i="31"/>
  <c r="V39" i="31" l="1"/>
  <c r="U39" i="31"/>
  <c r="R39" i="31"/>
  <c r="S39" i="31" s="1"/>
  <c r="Q39" i="31"/>
  <c r="Q38" i="31"/>
  <c r="V38" i="31"/>
  <c r="U38" i="31"/>
  <c r="R38" i="31"/>
  <c r="S38" i="31" s="1"/>
  <c r="W37" i="31"/>
  <c r="Q82" i="31"/>
  <c r="R82" i="31" s="1"/>
  <c r="Q81" i="31"/>
  <c r="R81" i="31" s="1"/>
  <c r="X57" i="31"/>
  <c r="P57" i="31"/>
  <c r="E14" i="4"/>
  <c r="H14" i="4"/>
  <c r="B16" i="4"/>
  <c r="F15" i="4"/>
  <c r="C15" i="4"/>
  <c r="W55" i="31"/>
  <c r="V81" i="31"/>
  <c r="W81" i="31" s="1"/>
  <c r="V82" i="31"/>
  <c r="W82" i="31" s="1"/>
  <c r="L75" i="31"/>
  <c r="M74" i="31"/>
  <c r="AE74" i="31"/>
  <c r="H75" i="31"/>
  <c r="J74" i="31"/>
  <c r="U56" i="31"/>
  <c r="Y56" i="31" s="1"/>
  <c r="R56" i="31"/>
  <c r="S56" i="31" s="1"/>
  <c r="Q56" i="31"/>
  <c r="V56" i="31"/>
  <c r="C15" i="2"/>
  <c r="J15" i="1" s="1"/>
  <c r="N15" i="1"/>
  <c r="O15" i="1" s="1"/>
  <c r="L15" i="1"/>
  <c r="F16" i="1"/>
  <c r="G15" i="1"/>
  <c r="H15" i="1" s="1"/>
  <c r="Y82" i="31" l="1"/>
  <c r="AB82" i="31" s="1"/>
  <c r="AG82" i="31" s="1"/>
  <c r="AH82" i="31" s="1"/>
  <c r="W38" i="31"/>
  <c r="Q83" i="31"/>
  <c r="R83" i="31" s="1"/>
  <c r="Q84" i="31"/>
  <c r="R84" i="31" s="1"/>
  <c r="Y81" i="31"/>
  <c r="AB81" i="31" s="1"/>
  <c r="AG81" i="31" s="1"/>
  <c r="AH81" i="31" s="1"/>
  <c r="W39" i="31"/>
  <c r="Q85" i="31"/>
  <c r="R85" i="31" s="1"/>
  <c r="E15" i="1"/>
  <c r="C15" i="1" s="1"/>
  <c r="D15" i="1" s="1"/>
  <c r="M75" i="31"/>
  <c r="L76" i="31"/>
  <c r="AE75" i="31"/>
  <c r="E15" i="4"/>
  <c r="H15" i="4" s="1"/>
  <c r="C16" i="2"/>
  <c r="J16" i="1" s="1"/>
  <c r="F17" i="1"/>
  <c r="N16" i="1"/>
  <c r="O16" i="1" s="1"/>
  <c r="G16" i="1"/>
  <c r="H16" i="1" s="1"/>
  <c r="E16" i="1" s="1"/>
  <c r="C16" i="1" s="1"/>
  <c r="D16" i="1" s="1"/>
  <c r="L16" i="1"/>
  <c r="U57" i="31"/>
  <c r="Y57" i="31" s="1"/>
  <c r="R57" i="31"/>
  <c r="S57" i="31" s="1"/>
  <c r="Q57" i="31"/>
  <c r="V57" i="31"/>
  <c r="W56" i="31"/>
  <c r="V84" i="31"/>
  <c r="W84" i="31" s="1"/>
  <c r="Y84" i="31" s="1"/>
  <c r="AB84" i="31" s="1"/>
  <c r="AG84" i="31" s="1"/>
  <c r="AH84" i="31" s="1"/>
  <c r="V83" i="31"/>
  <c r="W83" i="31" s="1"/>
  <c r="Y83" i="31" s="1"/>
  <c r="AB83" i="31" s="1"/>
  <c r="AG83" i="31" s="1"/>
  <c r="AH83" i="31" s="1"/>
  <c r="B17" i="4"/>
  <c r="C16" i="4"/>
  <c r="F16" i="4"/>
  <c r="AI11" i="4"/>
  <c r="J75" i="31"/>
  <c r="H76" i="31"/>
  <c r="F18" i="1" l="1"/>
  <c r="C17" i="2"/>
  <c r="J17" i="1" s="1"/>
  <c r="L17" i="1"/>
  <c r="G17" i="1"/>
  <c r="H17" i="1" s="1"/>
  <c r="E17" i="1" s="1"/>
  <c r="C17" i="1" s="1"/>
  <c r="D17" i="1" s="1"/>
  <c r="N17" i="1"/>
  <c r="O17" i="1" s="1"/>
  <c r="E16" i="4"/>
  <c r="H16" i="4" s="1"/>
  <c r="F17" i="4"/>
  <c r="C17" i="4"/>
  <c r="B18" i="4"/>
  <c r="AE76" i="31"/>
  <c r="L77" i="31"/>
  <c r="M76" i="31"/>
  <c r="H77" i="31"/>
  <c r="J76" i="31"/>
  <c r="W57" i="31"/>
  <c r="V85" i="31"/>
  <c r="W85" i="31" s="1"/>
  <c r="Y85" i="31" s="1"/>
  <c r="AB85" i="31" s="1"/>
  <c r="AG85" i="31" s="1"/>
  <c r="AH85" i="31" s="1"/>
  <c r="E17" i="4" l="1"/>
  <c r="H17" i="4"/>
  <c r="F18" i="4"/>
  <c r="C18" i="4"/>
  <c r="B19" i="4"/>
  <c r="G18" i="1"/>
  <c r="H18" i="1" s="1"/>
  <c r="C18" i="2"/>
  <c r="J18" i="1" s="1"/>
  <c r="F19" i="1"/>
  <c r="N18" i="1"/>
  <c r="O18" i="1" s="1"/>
  <c r="L18" i="1"/>
  <c r="L78" i="31"/>
  <c r="M77" i="31"/>
  <c r="AE77" i="31"/>
  <c r="J77" i="31"/>
  <c r="H78" i="31"/>
  <c r="M78" i="31" l="1"/>
  <c r="L79" i="31"/>
  <c r="AE78" i="31"/>
  <c r="E18" i="1"/>
  <c r="C18" i="1" s="1"/>
  <c r="D18" i="1" s="1"/>
  <c r="E18" i="4"/>
  <c r="H18" i="4"/>
  <c r="C19" i="2"/>
  <c r="J19" i="1" s="1"/>
  <c r="G19" i="1"/>
  <c r="H19" i="1" s="1"/>
  <c r="F20" i="1"/>
  <c r="L19" i="1"/>
  <c r="N19" i="1"/>
  <c r="O19" i="1" s="1"/>
  <c r="AQ112" i="4"/>
  <c r="AQ98" i="4"/>
  <c r="AQ144" i="4"/>
  <c r="AQ136" i="4"/>
  <c r="AQ128" i="4"/>
  <c r="AQ120" i="4"/>
  <c r="AQ106" i="4"/>
  <c r="AQ100" i="4"/>
  <c r="AQ138" i="4"/>
  <c r="AQ130" i="4"/>
  <c r="AQ122" i="4"/>
  <c r="AQ114" i="4"/>
  <c r="AQ108" i="4"/>
  <c r="AQ102" i="4"/>
  <c r="AQ140" i="4"/>
  <c r="AQ104" i="4"/>
  <c r="AQ118" i="4"/>
  <c r="F19" i="4"/>
  <c r="AQ126" i="4"/>
  <c r="C19" i="4"/>
  <c r="AQ116" i="4"/>
  <c r="B20" i="4"/>
  <c r="AQ142" i="4"/>
  <c r="AQ124" i="4"/>
  <c r="AQ110" i="4"/>
  <c r="AQ132" i="4"/>
  <c r="H79" i="31"/>
  <c r="J78" i="31"/>
  <c r="F20" i="4" l="1"/>
  <c r="B21" i="4"/>
  <c r="C20" i="4"/>
  <c r="G20" i="1"/>
  <c r="H20" i="1" s="1"/>
  <c r="F21" i="1"/>
  <c r="N20" i="1"/>
  <c r="O20" i="1" s="1"/>
  <c r="C20" i="2"/>
  <c r="J20" i="1" s="1"/>
  <c r="L20" i="1"/>
  <c r="E19" i="1"/>
  <c r="C19" i="1" s="1"/>
  <c r="D19" i="1" s="1"/>
  <c r="E19" i="4"/>
  <c r="H19" i="4" s="1"/>
  <c r="H80" i="31"/>
  <c r="J79" i="31"/>
  <c r="L80" i="31"/>
  <c r="M79" i="31"/>
  <c r="AE79" i="31"/>
  <c r="E20" i="1" l="1"/>
  <c r="C20" i="1" s="1"/>
  <c r="D20" i="1" s="1"/>
  <c r="H81" i="31"/>
  <c r="J80" i="31"/>
  <c r="E20" i="4"/>
  <c r="H20" i="4" s="1"/>
  <c r="C21" i="2"/>
  <c r="J21" i="1" s="1"/>
  <c r="L21" i="1"/>
  <c r="G21" i="1"/>
  <c r="H21" i="1" s="1"/>
  <c r="E21" i="1" s="1"/>
  <c r="C21" i="1" s="1"/>
  <c r="D21" i="1" s="1"/>
  <c r="F22" i="1"/>
  <c r="N21" i="1"/>
  <c r="O21" i="1" s="1"/>
  <c r="L81" i="31"/>
  <c r="M80" i="31"/>
  <c r="AE80" i="31"/>
  <c r="AQ99" i="4"/>
  <c r="AI24" i="4"/>
  <c r="AQ141" i="4"/>
  <c r="AQ133" i="4"/>
  <c r="AQ125" i="4"/>
  <c r="AQ117" i="4"/>
  <c r="AQ109" i="4"/>
  <c r="AQ103" i="4"/>
  <c r="AQ143" i="4"/>
  <c r="AQ135" i="4"/>
  <c r="AQ127" i="4"/>
  <c r="AQ119" i="4"/>
  <c r="AQ111" i="4"/>
  <c r="AQ105" i="4"/>
  <c r="AQ145" i="4"/>
  <c r="AQ137" i="4"/>
  <c r="AQ129" i="4"/>
  <c r="AQ121" i="4"/>
  <c r="AQ113" i="4"/>
  <c r="AI21" i="4"/>
  <c r="AI18" i="4"/>
  <c r="AQ123" i="4"/>
  <c r="AI20" i="4"/>
  <c r="AI19" i="4"/>
  <c r="AQ131" i="4"/>
  <c r="F21" i="4"/>
  <c r="AQ139" i="4"/>
  <c r="B22" i="4"/>
  <c r="C21" i="4"/>
  <c r="AQ107" i="4"/>
  <c r="AQ101" i="4"/>
  <c r="AI15" i="4"/>
  <c r="AI22" i="4"/>
  <c r="AI16" i="4"/>
  <c r="AI23" i="4"/>
  <c r="AI17" i="4"/>
  <c r="AI14" i="4"/>
  <c r="AQ115" i="4"/>
  <c r="L82" i="31" l="1"/>
  <c r="M81" i="31"/>
  <c r="AE81" i="31"/>
  <c r="N22" i="1"/>
  <c r="O22" i="1" s="1"/>
  <c r="L22" i="1"/>
  <c r="G22" i="1"/>
  <c r="H22" i="1" s="1"/>
  <c r="E22" i="1" s="1"/>
  <c r="F23" i="1"/>
  <c r="C22" i="2"/>
  <c r="J22" i="1" s="1"/>
  <c r="H21" i="4"/>
  <c r="E21" i="4"/>
  <c r="F22" i="4"/>
  <c r="C22" i="4"/>
  <c r="B23" i="4"/>
  <c r="H82" i="31"/>
  <c r="J81" i="31"/>
  <c r="C22" i="1" l="1"/>
  <c r="D22" i="1" s="1"/>
  <c r="H83" i="31"/>
  <c r="J82" i="31"/>
  <c r="E22" i="4"/>
  <c r="H22" i="4" s="1"/>
  <c r="N23" i="1"/>
  <c r="O23" i="1" s="1"/>
  <c r="L23" i="1"/>
  <c r="G23" i="1"/>
  <c r="H23" i="1" s="1"/>
  <c r="F24" i="1"/>
  <c r="C23" i="2"/>
  <c r="J23" i="1" s="1"/>
  <c r="F23" i="4"/>
  <c r="C23" i="4"/>
  <c r="B24" i="4"/>
  <c r="L83" i="31"/>
  <c r="M82" i="31"/>
  <c r="AE82" i="31"/>
  <c r="E23" i="4" l="1"/>
  <c r="H23" i="4" s="1"/>
  <c r="C24" i="2"/>
  <c r="J24" i="1" s="1"/>
  <c r="N24" i="1"/>
  <c r="O24" i="1" s="1"/>
  <c r="L24" i="1"/>
  <c r="G24" i="1"/>
  <c r="H24" i="1" s="1"/>
  <c r="E24" i="1" s="1"/>
  <c r="C24" i="1" s="1"/>
  <c r="D24" i="1" s="1"/>
  <c r="F25" i="1"/>
  <c r="L84" i="31"/>
  <c r="AE83" i="31"/>
  <c r="M83" i="31"/>
  <c r="H84" i="31"/>
  <c r="J84" i="31" s="1"/>
  <c r="J83" i="31"/>
  <c r="E23" i="1"/>
  <c r="C23" i="1" s="1"/>
  <c r="D23" i="1" s="1"/>
  <c r="F24" i="4"/>
  <c r="B25" i="4"/>
  <c r="C24" i="4"/>
  <c r="E24" i="4" l="1"/>
  <c r="H24" i="4" s="1"/>
  <c r="C25" i="2"/>
  <c r="J25" i="1" s="1"/>
  <c r="N25" i="1"/>
  <c r="O25" i="1" s="1"/>
  <c r="L25" i="1"/>
  <c r="F26" i="1"/>
  <c r="G25" i="1"/>
  <c r="H25" i="1" s="1"/>
  <c r="M84" i="31"/>
  <c r="L85" i="31"/>
  <c r="AE84" i="31"/>
  <c r="F25" i="4"/>
  <c r="C25" i="4"/>
  <c r="B26" i="4"/>
  <c r="E25" i="1" l="1"/>
  <c r="C25" i="1" s="1"/>
  <c r="D25" i="1" s="1"/>
  <c r="E25" i="4"/>
  <c r="H25" i="4" s="1"/>
  <c r="M85" i="31"/>
  <c r="AE85" i="31"/>
  <c r="C26" i="2"/>
  <c r="J26" i="1" s="1"/>
  <c r="N26" i="1"/>
  <c r="O26" i="1" s="1"/>
  <c r="L26" i="1"/>
  <c r="G26" i="1"/>
  <c r="H26" i="1" s="1"/>
  <c r="F27" i="1"/>
  <c r="F26" i="4"/>
  <c r="C26" i="4"/>
  <c r="B27" i="4"/>
  <c r="N27" i="1" l="1"/>
  <c r="O27" i="1" s="1"/>
  <c r="L27" i="1"/>
  <c r="C27" i="2"/>
  <c r="J27" i="1" s="1"/>
  <c r="F28" i="1"/>
  <c r="G27" i="1"/>
  <c r="H27" i="1" s="1"/>
  <c r="E27" i="1" s="1"/>
  <c r="C27" i="1" s="1"/>
  <c r="D27" i="1" s="1"/>
  <c r="E26" i="4"/>
  <c r="H26" i="4" s="1"/>
  <c r="E26" i="1"/>
  <c r="C26" i="1" s="1"/>
  <c r="D26" i="1" s="1"/>
  <c r="F27" i="4"/>
  <c r="C27" i="4"/>
  <c r="B28" i="4"/>
  <c r="E27" i="4" l="1"/>
  <c r="H27" i="4" s="1"/>
  <c r="F28" i="4"/>
  <c r="C28" i="4"/>
  <c r="B29" i="4"/>
  <c r="C28" i="2"/>
  <c r="J28" i="1" s="1"/>
  <c r="F29" i="1"/>
  <c r="N28" i="1"/>
  <c r="O28" i="1" s="1"/>
  <c r="G28" i="1"/>
  <c r="H28" i="1" s="1"/>
  <c r="E28" i="1" s="1"/>
  <c r="C28" i="1" s="1"/>
  <c r="D28" i="1" s="1"/>
  <c r="L28" i="1"/>
  <c r="E28" i="4" l="1"/>
  <c r="H28" i="4" s="1"/>
  <c r="F30" i="1"/>
  <c r="L29" i="1"/>
  <c r="G29" i="1"/>
  <c r="H29" i="1" s="1"/>
  <c r="C29" i="2"/>
  <c r="J29" i="1" s="1"/>
  <c r="N29" i="1"/>
  <c r="O29" i="1" s="1"/>
  <c r="F29" i="4"/>
  <c r="C29" i="4"/>
  <c r="B30" i="4"/>
  <c r="B31" i="4" l="1"/>
  <c r="F30" i="4"/>
  <c r="C30" i="4"/>
  <c r="E29" i="4"/>
  <c r="H29" i="4" s="1"/>
  <c r="E29" i="1"/>
  <c r="C29" i="1" s="1"/>
  <c r="D29" i="1" s="1"/>
  <c r="G30" i="1"/>
  <c r="H30" i="1" s="1"/>
  <c r="F31" i="1"/>
  <c r="C30" i="2"/>
  <c r="J30" i="1" s="1"/>
  <c r="N30" i="1"/>
  <c r="O30" i="1" s="1"/>
  <c r="L30" i="1"/>
  <c r="E30" i="1" l="1"/>
  <c r="C30" i="1" s="1"/>
  <c r="D30" i="1" s="1"/>
  <c r="G31" i="1"/>
  <c r="H31" i="1" s="1"/>
  <c r="F32" i="1"/>
  <c r="C31" i="2"/>
  <c r="J31" i="1" s="1"/>
  <c r="L31" i="1"/>
  <c r="N31" i="1"/>
  <c r="O31" i="1" s="1"/>
  <c r="E30" i="4"/>
  <c r="H30" i="4" s="1"/>
  <c r="AQ194" i="4"/>
  <c r="AQ192" i="4"/>
  <c r="AQ190" i="4"/>
  <c r="AQ188" i="4"/>
  <c r="AQ186" i="4"/>
  <c r="AQ184" i="4"/>
  <c r="AQ182" i="4"/>
  <c r="AQ180" i="4"/>
  <c r="AQ178" i="4"/>
  <c r="AQ176" i="4"/>
  <c r="AQ189" i="4"/>
  <c r="AQ183" i="4"/>
  <c r="AQ177" i="4"/>
  <c r="F31" i="4"/>
  <c r="AQ174" i="4"/>
  <c r="AQ166" i="4"/>
  <c r="AQ158" i="4"/>
  <c r="AQ150" i="4"/>
  <c r="AQ171" i="4"/>
  <c r="AQ163" i="4"/>
  <c r="AQ155" i="4"/>
  <c r="AQ147" i="4"/>
  <c r="AQ191" i="4"/>
  <c r="AQ185" i="4"/>
  <c r="AQ179" i="4"/>
  <c r="AQ168" i="4"/>
  <c r="AQ160" i="4"/>
  <c r="AQ152" i="4"/>
  <c r="AQ173" i="4"/>
  <c r="AQ165" i="4"/>
  <c r="AQ157" i="4"/>
  <c r="AQ149" i="4"/>
  <c r="AQ193" i="4"/>
  <c r="AQ187" i="4"/>
  <c r="AQ181" i="4"/>
  <c r="AQ175" i="4"/>
  <c r="AQ167" i="4"/>
  <c r="AQ159" i="4"/>
  <c r="AQ151" i="4"/>
  <c r="AI31" i="4"/>
  <c r="AI27" i="4"/>
  <c r="AQ154" i="4"/>
  <c r="AI28" i="4"/>
  <c r="AQ172" i="4"/>
  <c r="AI30" i="4"/>
  <c r="AI29" i="4"/>
  <c r="AQ162" i="4"/>
  <c r="AQ153" i="4"/>
  <c r="AQ148" i="4"/>
  <c r="AI32" i="4"/>
  <c r="AQ170" i="4"/>
  <c r="AI33" i="4"/>
  <c r="C31" i="4"/>
  <c r="AQ161" i="4"/>
  <c r="AQ156" i="4"/>
  <c r="AI34" i="4"/>
  <c r="AQ164" i="4"/>
  <c r="AI26" i="4"/>
  <c r="AQ169" i="4"/>
  <c r="B32" i="4"/>
  <c r="AI35" i="4"/>
  <c r="F32" i="4" l="1"/>
  <c r="C32" i="4"/>
  <c r="B33" i="4"/>
  <c r="G32" i="1"/>
  <c r="H32" i="1" s="1"/>
  <c r="C32" i="2"/>
  <c r="J32" i="1" s="1"/>
  <c r="F33" i="1"/>
  <c r="N32" i="1"/>
  <c r="O32" i="1" s="1"/>
  <c r="L32" i="1"/>
  <c r="E31" i="1"/>
  <c r="C31" i="1" s="1"/>
  <c r="D31" i="1" s="1"/>
  <c r="E31" i="4"/>
  <c r="H31" i="4" s="1"/>
  <c r="C33" i="2" l="1"/>
  <c r="J33" i="1" s="1"/>
  <c r="L33" i="1"/>
  <c r="G33" i="1"/>
  <c r="H33" i="1" s="1"/>
  <c r="F34" i="1"/>
  <c r="N33" i="1"/>
  <c r="O33" i="1" s="1"/>
  <c r="E32" i="4"/>
  <c r="H32" i="4"/>
  <c r="E32" i="1"/>
  <c r="C32" i="1" s="1"/>
  <c r="D32" i="1" s="1"/>
  <c r="C33" i="4"/>
  <c r="B34" i="4"/>
  <c r="F33" i="4"/>
  <c r="B35" i="4" l="1"/>
  <c r="C34" i="4"/>
  <c r="F34" i="4"/>
  <c r="E33" i="4"/>
  <c r="H33" i="4" s="1"/>
  <c r="E33" i="1"/>
  <c r="C33" i="1" s="1"/>
  <c r="D33" i="1" s="1"/>
  <c r="N34" i="1"/>
  <c r="O34" i="1" s="1"/>
  <c r="L34" i="1"/>
  <c r="C34" i="2"/>
  <c r="J34" i="1" s="1"/>
  <c r="G34" i="1"/>
  <c r="H34" i="1" s="1"/>
  <c r="E34" i="1" s="1"/>
  <c r="C34" i="1" s="1"/>
  <c r="D34" i="1" s="1"/>
  <c r="F35" i="1"/>
  <c r="N35" i="1" l="1"/>
  <c r="O35" i="1" s="1"/>
  <c r="C35" i="2"/>
  <c r="J35" i="1" s="1"/>
  <c r="L35" i="1"/>
  <c r="G35" i="1"/>
  <c r="H35" i="1" s="1"/>
  <c r="E35" i="1" s="1"/>
  <c r="C35" i="1" s="1"/>
  <c r="D35" i="1" s="1"/>
  <c r="F36" i="1"/>
  <c r="E34" i="4"/>
  <c r="H34" i="4" s="1"/>
  <c r="B36" i="4"/>
  <c r="F35" i="4"/>
  <c r="C35" i="4"/>
  <c r="E35" i="4" l="1"/>
  <c r="H35" i="4"/>
  <c r="F36" i="4"/>
  <c r="C36" i="4"/>
  <c r="B37" i="4"/>
  <c r="C36" i="2"/>
  <c r="J36" i="1" s="1"/>
  <c r="N36" i="1"/>
  <c r="O36" i="1" s="1"/>
  <c r="L36" i="1"/>
  <c r="G36" i="1"/>
  <c r="H36" i="1" s="1"/>
  <c r="E36" i="1" s="1"/>
  <c r="C36" i="1" s="1"/>
  <c r="D36" i="1" s="1"/>
  <c r="F37" i="1"/>
  <c r="C37" i="2" l="1"/>
  <c r="J37" i="1" s="1"/>
  <c r="N37" i="1"/>
  <c r="O37" i="1" s="1"/>
  <c r="L37" i="1"/>
  <c r="F38" i="1"/>
  <c r="G37" i="1"/>
  <c r="H37" i="1" s="1"/>
  <c r="E37" i="1" s="1"/>
  <c r="C37" i="1" s="1"/>
  <c r="D37" i="1" s="1"/>
  <c r="H36" i="4"/>
  <c r="E36" i="4"/>
  <c r="C37" i="4"/>
  <c r="F37" i="4"/>
  <c r="B38" i="4"/>
  <c r="B39" i="4" l="1"/>
  <c r="C38" i="4"/>
  <c r="F38" i="4"/>
  <c r="E37" i="4"/>
  <c r="H37" i="4" s="1"/>
  <c r="C38" i="2"/>
  <c r="J38" i="1" s="1"/>
  <c r="G38" i="1"/>
  <c r="H38" i="1" s="1"/>
  <c r="F39" i="1"/>
  <c r="L38" i="1"/>
  <c r="N38" i="1"/>
  <c r="O38" i="1" s="1"/>
  <c r="E38" i="1" l="1"/>
  <c r="C38" i="1" s="1"/>
  <c r="D38" i="1" s="1"/>
  <c r="E38" i="4"/>
  <c r="H38" i="4" s="1"/>
  <c r="L39" i="1"/>
  <c r="G39" i="1"/>
  <c r="H39" i="1" s="1"/>
  <c r="C39" i="2"/>
  <c r="J39" i="1" s="1"/>
  <c r="F40" i="1"/>
  <c r="N39" i="1"/>
  <c r="O39" i="1" s="1"/>
  <c r="F39" i="4"/>
  <c r="B40" i="4"/>
  <c r="C39" i="4"/>
  <c r="F40" i="4" l="1"/>
  <c r="B41" i="4"/>
  <c r="C40" i="4"/>
  <c r="C40" i="2"/>
  <c r="J40" i="1" s="1"/>
  <c r="N40" i="1"/>
  <c r="O40" i="1" s="1"/>
  <c r="L40" i="1"/>
  <c r="G40" i="1"/>
  <c r="H40" i="1" s="1"/>
  <c r="F41" i="1"/>
  <c r="E39" i="4"/>
  <c r="H39" i="4" s="1"/>
  <c r="E39" i="1"/>
  <c r="C39" i="1" s="1"/>
  <c r="D39" i="1" s="1"/>
  <c r="E40" i="1" l="1"/>
  <c r="C40" i="1" s="1"/>
  <c r="D40" i="1" s="1"/>
  <c r="L41" i="1"/>
  <c r="C41" i="2"/>
  <c r="J41" i="1" s="1"/>
  <c r="N41" i="1"/>
  <c r="O41" i="1" s="1"/>
  <c r="G41" i="1"/>
  <c r="H41" i="1" s="1"/>
  <c r="F42" i="1"/>
  <c r="E40" i="4"/>
  <c r="H40" i="4" s="1"/>
  <c r="AQ243" i="4"/>
  <c r="AQ241" i="4"/>
  <c r="AQ239" i="4"/>
  <c r="AQ237" i="4"/>
  <c r="AQ235" i="4"/>
  <c r="AQ233" i="4"/>
  <c r="AQ231" i="4"/>
  <c r="AQ242" i="4"/>
  <c r="AQ240" i="4"/>
  <c r="AQ238" i="4"/>
  <c r="AQ236" i="4"/>
  <c r="AQ234" i="4"/>
  <c r="AQ216" i="4"/>
  <c r="AQ209" i="4"/>
  <c r="AI44" i="4"/>
  <c r="AQ226" i="4"/>
  <c r="AQ219" i="4"/>
  <c r="AQ202" i="4"/>
  <c r="AQ229" i="4"/>
  <c r="AQ212" i="4"/>
  <c r="AQ205" i="4"/>
  <c r="AQ222" i="4"/>
  <c r="AQ215" i="4"/>
  <c r="AQ198" i="4"/>
  <c r="AI46" i="4"/>
  <c r="AQ225" i="4"/>
  <c r="AQ208" i="4"/>
  <c r="AQ201" i="4"/>
  <c r="AQ232" i="4"/>
  <c r="AQ218" i="4"/>
  <c r="AQ211" i="4"/>
  <c r="AQ228" i="4"/>
  <c r="AQ221" i="4"/>
  <c r="AQ204" i="4"/>
  <c r="AQ197" i="4"/>
  <c r="AQ224" i="4"/>
  <c r="AQ217" i="4"/>
  <c r="AQ200" i="4"/>
  <c r="AQ227" i="4"/>
  <c r="AQ210" i="4"/>
  <c r="AQ203" i="4"/>
  <c r="AI40" i="4"/>
  <c r="AI43" i="4"/>
  <c r="AQ196" i="4"/>
  <c r="AI39" i="4"/>
  <c r="AQ206" i="4"/>
  <c r="B42" i="4"/>
  <c r="F41" i="4"/>
  <c r="AI37" i="4"/>
  <c r="AQ220" i="4"/>
  <c r="C41" i="4"/>
  <c r="AI38" i="4"/>
  <c r="AQ230" i="4"/>
  <c r="AQ214" i="4"/>
  <c r="AQ199" i="4"/>
  <c r="AQ207" i="4"/>
  <c r="AQ213" i="4"/>
  <c r="AQ223" i="4"/>
  <c r="AI42" i="4"/>
  <c r="AI45" i="4"/>
  <c r="AI41" i="4"/>
  <c r="E41" i="4" l="1"/>
  <c r="H41" i="4"/>
  <c r="B43" i="4"/>
  <c r="C42" i="4"/>
  <c r="F42" i="4"/>
  <c r="E41" i="1"/>
  <c r="C41" i="1" s="1"/>
  <c r="D41" i="1" s="1"/>
  <c r="N42" i="1"/>
  <c r="O42" i="1" s="1"/>
  <c r="F43" i="1"/>
  <c r="L42" i="1"/>
  <c r="C42" i="2"/>
  <c r="J42" i="1" s="1"/>
  <c r="G42" i="1"/>
  <c r="H42" i="1" s="1"/>
  <c r="E42" i="1" s="1"/>
  <c r="C42" i="1" s="1"/>
  <c r="D42" i="1" s="1"/>
  <c r="F44" i="1" l="1"/>
  <c r="L43" i="1"/>
  <c r="C43" i="2"/>
  <c r="J43" i="1" s="1"/>
  <c r="G43" i="1"/>
  <c r="H43" i="1" s="1"/>
  <c r="N43" i="1"/>
  <c r="O43" i="1" s="1"/>
  <c r="E42" i="4"/>
  <c r="H42" i="4" s="1"/>
  <c r="B44" i="4"/>
  <c r="F43" i="4"/>
  <c r="C43" i="4"/>
  <c r="E43" i="4" l="1"/>
  <c r="H43" i="4" s="1"/>
  <c r="F44" i="4"/>
  <c r="B45" i="4"/>
  <c r="C44" i="4"/>
  <c r="E43" i="1"/>
  <c r="C43" i="1" s="1"/>
  <c r="D43" i="1" s="1"/>
  <c r="G44" i="1"/>
  <c r="H44" i="1" s="1"/>
  <c r="F45" i="1"/>
  <c r="N44" i="1"/>
  <c r="O44" i="1" s="1"/>
  <c r="L44" i="1"/>
  <c r="C44" i="2"/>
  <c r="J44" i="1" s="1"/>
  <c r="E44" i="1" l="1"/>
  <c r="C44" i="1" s="1"/>
  <c r="D44" i="1" s="1"/>
  <c r="C45" i="2"/>
  <c r="J45" i="1" s="1"/>
  <c r="N45" i="1"/>
  <c r="O45" i="1" s="1"/>
  <c r="L45" i="1"/>
  <c r="G45" i="1"/>
  <c r="H45" i="1" s="1"/>
  <c r="E45" i="1" s="1"/>
  <c r="C45" i="1" s="1"/>
  <c r="D45" i="1" s="1"/>
  <c r="F46" i="1"/>
  <c r="E44" i="4"/>
  <c r="H44" i="4" s="1"/>
  <c r="B46" i="4"/>
  <c r="F45" i="4"/>
  <c r="C45" i="4"/>
  <c r="E45" i="4" l="1"/>
  <c r="H45" i="4"/>
  <c r="F47" i="1"/>
  <c r="C46" i="2"/>
  <c r="J46" i="1" s="1"/>
  <c r="N46" i="1"/>
  <c r="O46" i="1" s="1"/>
  <c r="L46" i="1"/>
  <c r="G46" i="1"/>
  <c r="H46" i="1" s="1"/>
  <c r="E46" i="1" s="1"/>
  <c r="C46" i="1" s="1"/>
  <c r="D46" i="1" s="1"/>
  <c r="C46" i="4"/>
  <c r="F46" i="4"/>
  <c r="B47" i="4"/>
  <c r="C47" i="4" l="1"/>
  <c r="B48" i="4"/>
  <c r="F47" i="4"/>
  <c r="E46" i="4"/>
  <c r="H46" i="4" s="1"/>
  <c r="F48" i="1"/>
  <c r="N47" i="1"/>
  <c r="O47" i="1" s="1"/>
  <c r="C47" i="2"/>
  <c r="J47" i="1" s="1"/>
  <c r="G47" i="1"/>
  <c r="H47" i="1" s="1"/>
  <c r="L47" i="1"/>
  <c r="E47" i="1" l="1"/>
  <c r="C47" i="1" s="1"/>
  <c r="D47" i="1" s="1"/>
  <c r="F48" i="4"/>
  <c r="C48" i="4"/>
  <c r="B49" i="4"/>
  <c r="G48" i="1"/>
  <c r="H48" i="1" s="1"/>
  <c r="C48" i="2"/>
  <c r="J48" i="1" s="1"/>
  <c r="F49" i="1"/>
  <c r="L48" i="1"/>
  <c r="N48" i="1"/>
  <c r="O48" i="1" s="1"/>
  <c r="E47" i="4"/>
  <c r="H47" i="4"/>
  <c r="B50" i="4" l="1"/>
  <c r="F49" i="4"/>
  <c r="C49" i="4"/>
  <c r="C49" i="2"/>
  <c r="J49" i="1" s="1"/>
  <c r="N49" i="1"/>
  <c r="O49" i="1" s="1"/>
  <c r="L49" i="1"/>
  <c r="G49" i="1"/>
  <c r="H49" i="1" s="1"/>
  <c r="E49" i="1" s="1"/>
  <c r="C49" i="1" s="1"/>
  <c r="D49" i="1" s="1"/>
  <c r="F50" i="1"/>
  <c r="E48" i="4"/>
  <c r="H48" i="4" s="1"/>
  <c r="E48" i="1"/>
  <c r="C48" i="1" s="1"/>
  <c r="D48" i="1" s="1"/>
  <c r="C50" i="2" l="1"/>
  <c r="J50" i="1" s="1"/>
  <c r="G50" i="1"/>
  <c r="H50" i="1" s="1"/>
  <c r="N50" i="1"/>
  <c r="O50" i="1" s="1"/>
  <c r="L50" i="1"/>
  <c r="F51" i="1"/>
  <c r="E49" i="4"/>
  <c r="H49" i="4" s="1"/>
  <c r="B51" i="4"/>
  <c r="F50" i="4"/>
  <c r="C50" i="4"/>
  <c r="L51" i="1" l="1"/>
  <c r="F52" i="1"/>
  <c r="N51" i="1"/>
  <c r="O51" i="1" s="1"/>
  <c r="G51" i="1"/>
  <c r="H51" i="1" s="1"/>
  <c r="E51" i="1" s="1"/>
  <c r="C51" i="1" s="1"/>
  <c r="C51" i="2"/>
  <c r="J51" i="1" s="1"/>
  <c r="E50" i="4"/>
  <c r="H50" i="4" s="1"/>
  <c r="E50" i="1"/>
  <c r="C50" i="1" s="1"/>
  <c r="D50" i="1" s="1"/>
  <c r="AQ292" i="4"/>
  <c r="AQ291" i="4"/>
  <c r="AQ284" i="4"/>
  <c r="AQ279" i="4"/>
  <c r="AQ272" i="4"/>
  <c r="AQ267" i="4"/>
  <c r="AQ258" i="4"/>
  <c r="AQ256" i="4"/>
  <c r="AQ254" i="4"/>
  <c r="AQ252" i="4"/>
  <c r="AQ250" i="4"/>
  <c r="AQ248" i="4"/>
  <c r="AQ246" i="4"/>
  <c r="AQ260" i="4"/>
  <c r="AQ286" i="4"/>
  <c r="AQ281" i="4"/>
  <c r="AQ274" i="4"/>
  <c r="AQ269" i="4"/>
  <c r="AQ262" i="4"/>
  <c r="AQ288" i="4"/>
  <c r="AQ283" i="4"/>
  <c r="AQ276" i="4"/>
  <c r="AQ271" i="4"/>
  <c r="AQ264" i="4"/>
  <c r="AQ290" i="4"/>
  <c r="AQ285" i="4"/>
  <c r="AQ278" i="4"/>
  <c r="AQ273" i="4"/>
  <c r="AQ266" i="4"/>
  <c r="AQ259" i="4"/>
  <c r="AQ257" i="4"/>
  <c r="AQ255" i="4"/>
  <c r="AQ253" i="4"/>
  <c r="AQ251" i="4"/>
  <c r="AQ261" i="4"/>
  <c r="AQ287" i="4"/>
  <c r="AQ280" i="4"/>
  <c r="AQ275" i="4"/>
  <c r="AQ268" i="4"/>
  <c r="AQ263" i="4"/>
  <c r="AQ247" i="4"/>
  <c r="AQ289" i="4"/>
  <c r="AQ270" i="4"/>
  <c r="AQ265" i="4"/>
  <c r="AQ249" i="4"/>
  <c r="AQ245" i="4"/>
  <c r="B52" i="4"/>
  <c r="AQ282" i="4"/>
  <c r="AQ277" i="4"/>
  <c r="F51" i="4"/>
  <c r="C51" i="4"/>
  <c r="E51" i="4" l="1"/>
  <c r="H51" i="4" s="1"/>
  <c r="C52" i="4"/>
  <c r="B53" i="4"/>
  <c r="F52" i="4"/>
  <c r="D51" i="1"/>
  <c r="C52" i="2"/>
  <c r="J52" i="1" s="1"/>
  <c r="N52" i="1"/>
  <c r="O52" i="1" s="1"/>
  <c r="F53" i="1"/>
  <c r="G52" i="1"/>
  <c r="H52" i="1" s="1"/>
  <c r="E52" i="1" s="1"/>
  <c r="C52" i="1" s="1"/>
  <c r="D52" i="1" s="1"/>
  <c r="L52" i="1"/>
  <c r="L53" i="1" l="1"/>
  <c r="G53" i="1"/>
  <c r="H53" i="1" s="1"/>
  <c r="C53" i="2"/>
  <c r="J53" i="1" s="1"/>
  <c r="F54" i="1"/>
  <c r="N53" i="1"/>
  <c r="O53" i="1" s="1"/>
  <c r="E52" i="4"/>
  <c r="H52" i="4"/>
  <c r="B54" i="4"/>
  <c r="F53" i="4"/>
  <c r="C53" i="4"/>
  <c r="E53" i="4" l="1"/>
  <c r="H53" i="4"/>
  <c r="N54" i="1"/>
  <c r="O54" i="1" s="1"/>
  <c r="L54" i="1"/>
  <c r="C54" i="2"/>
  <c r="J54" i="1" s="1"/>
  <c r="G54" i="1"/>
  <c r="H54" i="1" s="1"/>
  <c r="E54" i="1" s="1"/>
  <c r="C54" i="1" s="1"/>
  <c r="D54" i="1" s="1"/>
  <c r="F55" i="1"/>
  <c r="B55" i="4"/>
  <c r="F54" i="4"/>
  <c r="C54" i="4"/>
  <c r="E53" i="1"/>
  <c r="C53" i="1" s="1"/>
  <c r="D53" i="1" s="1"/>
  <c r="E54" i="4" l="1"/>
  <c r="H54" i="4" s="1"/>
  <c r="B56" i="4"/>
  <c r="F55" i="4"/>
  <c r="C55" i="4"/>
  <c r="F56" i="1"/>
  <c r="C55" i="2"/>
  <c r="J55" i="1" s="1"/>
  <c r="N55" i="1"/>
  <c r="O55" i="1" s="1"/>
  <c r="L55" i="1"/>
  <c r="G55" i="1"/>
  <c r="H55" i="1" s="1"/>
  <c r="L56" i="1" l="1"/>
  <c r="G56" i="1"/>
  <c r="H56" i="1" s="1"/>
  <c r="C56" i="2"/>
  <c r="J56" i="1" s="1"/>
  <c r="F57" i="1"/>
  <c r="N56" i="1"/>
  <c r="O56" i="1" s="1"/>
  <c r="E55" i="1"/>
  <c r="C55" i="1" s="1"/>
  <c r="D55" i="1" s="1"/>
  <c r="E55" i="4"/>
  <c r="H55" i="4"/>
  <c r="B57" i="4"/>
  <c r="F56" i="4"/>
  <c r="C56" i="4"/>
  <c r="F57" i="4" l="1"/>
  <c r="C57" i="4"/>
  <c r="B58" i="4"/>
  <c r="C57" i="2"/>
  <c r="J57" i="1" s="1"/>
  <c r="N57" i="1"/>
  <c r="O57" i="1" s="1"/>
  <c r="L57" i="1"/>
  <c r="G57" i="1"/>
  <c r="H57" i="1" s="1"/>
  <c r="F58" i="1"/>
  <c r="E56" i="4"/>
  <c r="H56" i="4"/>
  <c r="E56" i="1"/>
  <c r="C56" i="1" s="1"/>
  <c r="D56" i="1" s="1"/>
  <c r="F59" i="1" l="1"/>
  <c r="C58" i="2"/>
  <c r="J58" i="1" s="1"/>
  <c r="N58" i="1"/>
  <c r="O58" i="1" s="1"/>
  <c r="L58" i="1"/>
  <c r="G58" i="1"/>
  <c r="H58" i="1" s="1"/>
  <c r="B59" i="4"/>
  <c r="C58" i="4"/>
  <c r="F58" i="4"/>
  <c r="E57" i="1"/>
  <c r="C57" i="1" s="1"/>
  <c r="D57" i="1" s="1"/>
  <c r="E57" i="4"/>
  <c r="H57" i="4" s="1"/>
  <c r="B60" i="4" l="1"/>
  <c r="F59" i="4"/>
  <c r="C59" i="4"/>
  <c r="E58" i="4"/>
  <c r="H58" i="4" s="1"/>
  <c r="E58" i="1"/>
  <c r="C58" i="1" s="1"/>
  <c r="D58" i="1" s="1"/>
  <c r="C59" i="2"/>
  <c r="J59" i="1" s="1"/>
  <c r="F60" i="1"/>
  <c r="L59" i="1"/>
  <c r="G59" i="1"/>
  <c r="H59" i="1" s="1"/>
  <c r="N59" i="1"/>
  <c r="O59" i="1" s="1"/>
  <c r="E59" i="1" l="1"/>
  <c r="C59" i="1" s="1"/>
  <c r="D59" i="1" s="1"/>
  <c r="G60" i="1"/>
  <c r="H60" i="1" s="1"/>
  <c r="C60" i="2"/>
  <c r="J60" i="1" s="1"/>
  <c r="F61" i="1"/>
  <c r="N60" i="1"/>
  <c r="O60" i="1" s="1"/>
  <c r="L60" i="1"/>
  <c r="E59" i="4"/>
  <c r="H59" i="4" s="1"/>
  <c r="F60" i="4"/>
  <c r="C60" i="4"/>
  <c r="B61" i="4"/>
  <c r="C61" i="2" l="1"/>
  <c r="J61" i="1" s="1"/>
  <c r="N61" i="1"/>
  <c r="O61" i="1" s="1"/>
  <c r="L61" i="1"/>
  <c r="G61" i="1"/>
  <c r="H61" i="1" s="1"/>
  <c r="E61" i="1" s="1"/>
  <c r="C61" i="1" s="1"/>
  <c r="D61" i="1" s="1"/>
  <c r="F62" i="1"/>
  <c r="E60" i="4"/>
  <c r="H60" i="4" s="1"/>
  <c r="E60" i="1"/>
  <c r="C60" i="1" s="1"/>
  <c r="D60" i="1" s="1"/>
  <c r="C61" i="4"/>
  <c r="F61" i="4"/>
  <c r="B62" i="4"/>
  <c r="B63" i="4" l="1"/>
  <c r="F62" i="4"/>
  <c r="C62" i="4"/>
  <c r="E61" i="4"/>
  <c r="H61" i="4" s="1"/>
  <c r="C62" i="2"/>
  <c r="J62" i="1" s="1"/>
  <c r="G62" i="1"/>
  <c r="H62" i="1" s="1"/>
  <c r="F63" i="1"/>
  <c r="N62" i="1"/>
  <c r="O62" i="1" s="1"/>
  <c r="L62" i="1"/>
  <c r="E62" i="1" l="1"/>
  <c r="C62" i="1" s="1"/>
  <c r="D62" i="1" s="1"/>
  <c r="L63" i="1"/>
  <c r="F64" i="1"/>
  <c r="G63" i="1"/>
  <c r="H63" i="1" s="1"/>
  <c r="E63" i="1" s="1"/>
  <c r="C63" i="1" s="1"/>
  <c r="D63" i="1" s="1"/>
  <c r="C63" i="2"/>
  <c r="J63" i="1" s="1"/>
  <c r="N63" i="1"/>
  <c r="O63" i="1" s="1"/>
  <c r="E62" i="4"/>
  <c r="H62" i="4" s="1"/>
  <c r="F63" i="4"/>
  <c r="C63" i="4"/>
  <c r="B64" i="4"/>
  <c r="E63" i="4" l="1"/>
  <c r="H63" i="4" s="1"/>
  <c r="C64" i="2"/>
  <c r="J64" i="1" s="1"/>
  <c r="N64" i="1"/>
  <c r="O64" i="1" s="1"/>
  <c r="L64" i="1"/>
  <c r="G64" i="1"/>
  <c r="H64" i="1" s="1"/>
  <c r="E64" i="1" s="1"/>
  <c r="C64" i="1" s="1"/>
  <c r="D64" i="1" s="1"/>
  <c r="F65" i="1"/>
  <c r="AJ100" i="4"/>
  <c r="AJ113" i="4"/>
  <c r="AJ89" i="4"/>
  <c r="C64" i="4"/>
  <c r="AJ75" i="4"/>
  <c r="B65" i="4"/>
  <c r="AJ74" i="4"/>
  <c r="AJ112" i="4"/>
  <c r="F64" i="4"/>
  <c r="AJ99" i="4"/>
  <c r="AJ88" i="4"/>
  <c r="AJ58" i="4"/>
  <c r="AJ59" i="4"/>
  <c r="N65" i="1" l="1"/>
  <c r="O65" i="1" s="1"/>
  <c r="L65" i="1"/>
  <c r="G65" i="1"/>
  <c r="H65" i="1" s="1"/>
  <c r="E65" i="1" s="1"/>
  <c r="C65" i="2"/>
  <c r="J65" i="1" s="1"/>
  <c r="F66" i="1"/>
  <c r="E64" i="4"/>
  <c r="H64" i="4" s="1"/>
  <c r="F65" i="4"/>
  <c r="B66" i="4"/>
  <c r="C65" i="4"/>
  <c r="F66" i="4" l="1"/>
  <c r="C66" i="4"/>
  <c r="B67" i="4"/>
  <c r="C65" i="1"/>
  <c r="D65" i="1" s="1"/>
  <c r="E65" i="4"/>
  <c r="H65" i="4"/>
  <c r="N66" i="1"/>
  <c r="O66" i="1" s="1"/>
  <c r="L66" i="1"/>
  <c r="G66" i="1"/>
  <c r="H66" i="1" s="1"/>
  <c r="E66" i="1" s="1"/>
  <c r="C66" i="1" s="1"/>
  <c r="D66" i="1" s="1"/>
  <c r="C66" i="2"/>
  <c r="J66" i="1" s="1"/>
  <c r="F67" i="4" l="1"/>
  <c r="B68" i="4"/>
  <c r="C67" i="4"/>
  <c r="E66" i="4"/>
  <c r="H66" i="4" s="1"/>
  <c r="F68" i="4" l="1"/>
  <c r="C68" i="4"/>
  <c r="B69" i="4"/>
  <c r="E67" i="4"/>
  <c r="H67" i="4" s="1"/>
  <c r="C69" i="4" l="1"/>
  <c r="B70" i="4"/>
  <c r="F69" i="4"/>
  <c r="H68" i="4"/>
  <c r="E68" i="4"/>
  <c r="B71" i="4" l="1"/>
  <c r="F70" i="4"/>
  <c r="C70" i="4"/>
  <c r="E69" i="4"/>
  <c r="H69" i="4" s="1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<sst xmlns="http://schemas.openxmlformats.org/spreadsheetml/2006/main" count="6739" uniqueCount="1759">
  <si>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</si>
  <si>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</si>
  <si>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</si>
  <si>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</si>
  <si>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</si>
  <si>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</si>
  <si>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</si>
  <si>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</si>
  <si>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</si>
  <si>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</si>
  <si>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</si>
  <si>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</si>
  <si>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</si>
  <si>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</si>
  <si>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</si>
  <si>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</si>
  <si>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</si>
  <si>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</si>
  <si>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</si>
  <si>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</si>
  <si>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</si>
  <si>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</si>
  <si>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</si>
  <si>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</si>
  <si>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</si>
  <si>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</si>
  <si>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</si>
  <si>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</si>
  <si>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</si>
  <si>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</si>
  <si>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</si>
  <si>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</si>
  <si>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</si>
  <si>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</si>
  <si>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</si>
  <si>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</si>
  <si>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</si>
  <si>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</si>
  <si>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</si>
  <si>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</si>
  <si>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</si>
  <si>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</si>
  <si>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</si>
  <si>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</si>
  <si>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</si>
  <si>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</si>
  <si>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</si>
  <si>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</si>
  <si>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</si>
  <si>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</si>
  <si>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</si>
  <si>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</si>
  <si>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</si>
  <si>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</si>
  <si>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</si>
  <si>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</si>
  <si>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</si>
  <si>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</si>
  <si>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</si>
  <si>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</si>
  <si>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</si>
  <si>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</si>
  <si>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</si>
  <si>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</si>
  <si>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</si>
  <si>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</si>
  <si>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</si>
  <si>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</si>
  <si>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</si>
  <si>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</si>
  <si>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</si>
  <si>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</si>
  <si>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</si>
  <si>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</si>
  <si>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</si>
  <si>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</si>
  <si>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</si>
  <si>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</si>
  <si>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</si>
  <si>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</si>
  <si>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</si>
  <si>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</si>
  <si>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</si>
  <si>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</si>
  <si>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</si>
  <si>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</si>
  <si>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</si>
  <si>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</si>
  <si>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</si>
  <si>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</si>
  <si>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</si>
  <si>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</si>
  <si>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</si>
  <si>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</si>
  <si>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</si>
  <si>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</si>
  <si>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</si>
  <si>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</si>
  <si>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</si>
  <si>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</si>
  <si>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</si>
  <si>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</si>
  <si>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</si>
  <si>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</si>
  <si>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</si>
  <si>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</si>
  <si>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</si>
  <si>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</si>
  <si>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</si>
  <si>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</si>
  <si>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</si>
  <si>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</si>
  <si>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</si>
  <si>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</si>
  <si>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</si>
  <si>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</si>
  <si>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</si>
  <si>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</si>
  <si>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</si>
  <si>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</si>
  <si>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</si>
  <si>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</si>
  <si>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</si>
  <si>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</si>
  <si>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</si>
  <si>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</si>
  <si>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</si>
  <si>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</si>
  <si>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</si>
  <si>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</si>
  <si>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</si>
  <si>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</si>
  <si>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</si>
  <si>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</si>
  <si>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</si>
  <si>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</si>
  <si>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</si>
  <si>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</si>
  <si>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</si>
  <si>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</si>
  <si>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</si>
  <si>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</si>
  <si>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</si>
  <si>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</si>
  <si>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</si>
  <si>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</si>
  <si>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</si>
  <si>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</si>
  <si>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</si>
  <si>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</si>
  <si>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</si>
  <si>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</si>
  <si>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</si>
  <si>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</si>
  <si>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</si>
  <si>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</si>
  <si>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</si>
  <si>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</si>
  <si>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</si>
  <si>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</si>
  <si>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</si>
  <si>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</si>
  <si>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</si>
  <si>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</si>
  <si>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</si>
  <si>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</si>
  <si>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</si>
  <si>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</si>
  <si>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</si>
  <si>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</si>
  <si>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</si>
  <si>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</si>
  <si>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</si>
  <si>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</si>
  <si>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</si>
  <si>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</si>
  <si>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</si>
  <si>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</si>
  <si>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</si>
  <si>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</si>
  <si>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</si>
  <si>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</si>
  <si>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</si>
  <si>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</si>
  <si>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</si>
  <si>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</si>
  <si>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</si>
  <si>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</si>
  <si>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</si>
  <si>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</si>
  <si>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</si>
  <si>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</si>
  <si>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</si>
  <si>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</si>
  <si>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</si>
  <si>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</si>
  <si>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</si>
  <si>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</si>
  <si>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</si>
  <si>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</si>
  <si>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</si>
  <si>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</si>
  <si>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</si>
  <si>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</si>
  <si>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</si>
  <si>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</si>
  <si>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</si>
  <si>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</si>
  <si>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</si>
  <si>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</si>
  <si>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</si>
  <si>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</si>
  <si>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</si>
  <si>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</si>
  <si>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</si>
  <si>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</si>
  <si>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</si>
  <si>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</si>
  <si>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</si>
  <si>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</si>
  <si>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</si>
  <si>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</si>
  <si>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</si>
  <si>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</si>
  <si>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</si>
  <si>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</si>
  <si>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</si>
  <si>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</si>
  <si>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</si>
  <si>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</si>
  <si>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</si>
  <si>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</si>
  <si>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</si>
  <si>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</si>
  <si>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</si>
  <si>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</si>
  <si>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</si>
  <si>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</si>
  <si>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</si>
  <si>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</si>
  <si>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</si>
  <si>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</si>
  <si>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</si>
  <si>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</si>
  <si>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</si>
  <si>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</si>
  <si>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</si>
  <si>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</si>
  <si>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</si>
  <si>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</si>
  <si>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</si>
  <si>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</si>
  <si>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</si>
  <si>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</si>
  <si>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</si>
  <si>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</si>
  <si>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</si>
  <si>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</si>
  <si>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</si>
  <si>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</si>
  <si>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</si>
  <si>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</si>
  <si>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</si>
  <si>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</si>
  <si>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</si>
  <si>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</si>
  <si>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</si>
  <si>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</si>
  <si>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</si>
  <si>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</si>
  <si>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</si>
  <si>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</si>
  <si>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</si>
  <si>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</si>
  <si>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</si>
  <si>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</si>
  <si>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</si>
  <si>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</si>
  <si>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</si>
  <si>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</si>
  <si>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</si>
  <si>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</si>
  <si>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</si>
  <si>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</si>
  <si>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</si>
  <si>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</si>
  <si>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</si>
  <si>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</si>
  <si>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</si>
  <si>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</si>
  <si>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</si>
  <si>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</si>
  <si>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</si>
  <si>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</si>
  <si>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</si>
  <si>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</si>
  <si>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</si>
  <si>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</si>
  <si>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</si>
  <si>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</si>
  <si>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</si>
  <si>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</si>
  <si>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</si>
  <si>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</si>
  <si>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</si>
  <si>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</si>
  <si>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</si>
  <si>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</si>
  <si>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</si>
  <si>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</si>
  <si>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</si>
  <si>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</si>
  <si>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</si>
  <si>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</si>
  <si>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</si>
  <si>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</si>
  <si>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</si>
  <si>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</si>
  <si>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</si>
  <si>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</si>
  <si>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</si>
  <si>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</si>
  <si>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</si>
  <si>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</si>
  <si>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</si>
  <si>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</si>
  <si>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</si>
  <si>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</si>
  <si>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</si>
  <si>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</si>
  <si>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</si>
  <si>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</si>
  <si>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</si>
  <si>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</si>
  <si>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</si>
  <si>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</si>
  <si>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</si>
  <si>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</si>
  <si>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</si>
  <si>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</si>
  <si>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</si>
  <si>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</si>
  <si>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</si>
  <si>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</si>
  <si>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</si>
  <si>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</si>
  <si>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</si>
  <si>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</si>
  <si>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</si>
  <si>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</si>
  <si>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</si>
  <si>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</si>
  <si>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</si>
  <si>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</si>
  <si>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</si>
  <si>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</si>
  <si>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</si>
  <si>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</si>
  <si>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</si>
  <si>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</si>
  <si>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</si>
  <si>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</si>
  <si>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</si>
  <si>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</si>
  <si>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</si>
  <si>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</si>
  <si>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</si>
  <si>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</si>
  <si>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</si>
  <si>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</si>
  <si>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</si>
  <si>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</si>
  <si>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</si>
  <si>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</si>
  <si>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</si>
  <si>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</si>
  <si>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</si>
  <si>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</si>
  <si>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</si>
  <si>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</si>
  <si>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</si>
  <si>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</si>
  <si>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</si>
  <si>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</si>
  <si>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</si>
  <si>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</si>
  <si>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</si>
  <si>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</si>
  <si>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</si>
  <si>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</si>
  <si>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</si>
  <si>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</si>
  <si>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</si>
  <si>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</si>
  <si>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</si>
  <si>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</si>
  <si>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</si>
  <si>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</si>
  <si>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</si>
  <si>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</si>
  <si>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</si>
  <si>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</si>
  <si>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</si>
  <si>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</si>
  <si>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</si>
  <si>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</si>
  <si>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</si>
  <si>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</si>
  <si>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</si>
  <si>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</si>
  <si>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</si>
  <si>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</si>
  <si>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</si>
  <si>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</si>
  <si>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</si>
  <si>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</si>
  <si>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</si>
  <si>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</si>
  <si>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</si>
  <si>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</si>
  <si>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</si>
  <si>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</si>
  <si>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</si>
  <si>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</si>
  <si>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</si>
  <si>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</si>
  <si>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</si>
  <si>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</si>
  <si>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</si>
  <si>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</si>
  <si>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</si>
  <si>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</si>
  <si>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</si>
  <si>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</si>
  <si>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</si>
  <si>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</si>
  <si>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</si>
  <si>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</si>
  <si>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</si>
  <si>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</si>
  <si>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</si>
  <si>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</si>
  <si>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</si>
  <si>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</si>
  <si>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</si>
  <si>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</si>
  <si>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</si>
  <si>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</si>
  <si>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</si>
  <si>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</si>
  <si>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</si>
  <si>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</si>
  <si>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</si>
  <si>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</si>
  <si>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</si>
  <si>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</si>
  <si>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</si>
  <si>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</si>
  <si>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</si>
  <si>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</si>
  <si>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</si>
  <si>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</si>
  <si>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</si>
  <si>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</si>
  <si>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</si>
  <si>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</si>
  <si>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</si>
  <si>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</si>
  <si>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</si>
  <si>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</si>
  <si>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</si>
  <si>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</si>
  <si>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</si>
  <si>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</si>
  <si>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</si>
  <si>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</si>
  <si>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</si>
  <si>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</si>
  <si>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</si>
  <si>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</si>
  <si>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</si>
  <si>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</si>
  <si>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</si>
  <si>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</si>
  <si>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</si>
  <si>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</si>
  <si>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</si>
  <si>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</si>
  <si>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</si>
  <si>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</si>
  <si>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</si>
  <si>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</si>
  <si>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</si>
  <si>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</si>
  <si>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</si>
  <si>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</si>
  <si>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</si>
  <si>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</si>
  <si>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</si>
  <si>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</si>
  <si>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</si>
  <si>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</si>
  <si>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</si>
  <si>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</si>
  <si>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</si>
  <si>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</si>
  <si>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</si>
  <si>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</si>
  <si>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</si>
  <si>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</si>
  <si>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</si>
  <si>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</si>
  <si>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</si>
  <si>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</si>
  <si>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</si>
  <si>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</si>
  <si>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</si>
  <si>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</si>
  <si>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</si>
  <si>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</si>
  <si>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</si>
  <si>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</si>
  <si>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</si>
  <si>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</si>
  <si>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</si>
  <si>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</si>
  <si>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</si>
  <si>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</si>
  <si>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</si>
  <si>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</si>
  <si>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</si>
  <si>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</si>
  <si>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</si>
  <si>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</si>
  <si>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</si>
  <si>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</si>
  <si>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</si>
  <si>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</si>
  <si>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</si>
  <si>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</si>
  <si>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</si>
  <si>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</si>
  <si>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</si>
  <si>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</si>
  <si>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</si>
  <si>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</si>
  <si>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</si>
  <si>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</si>
  <si>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</si>
  <si>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</si>
  <si>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</si>
  <si>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</si>
  <si>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</si>
  <si>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</si>
  <si>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</si>
  <si>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</si>
  <si>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</si>
  <si>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</si>
  <si>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</si>
  <si>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</si>
  <si>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</si>
  <si>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</si>
  <si>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</si>
  <si>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</si>
  <si>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</si>
  <si>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</si>
  <si>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</si>
  <si>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</si>
  <si>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</si>
  <si>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</si>
  <si>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</si>
  <si>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</si>
  <si>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</si>
  <si>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</si>
  <si>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</si>
  <si>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</si>
  <si>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</si>
  <si>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</si>
  <si>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</si>
  <si>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</si>
  <si>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</si>
  <si>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</si>
  <si>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</si>
  <si>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</si>
  <si>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</si>
  <si>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</si>
  <si>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</si>
  <si>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</si>
  <si>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</si>
  <si>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</si>
  <si>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</si>
  <si>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</si>
  <si>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</si>
  <si>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</si>
  <si>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</si>
  <si>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</si>
  <si>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</si>
  <si>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</si>
  <si>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</si>
  <si>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</si>
  <si>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</si>
  <si>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</si>
  <si>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</si>
  <si>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</si>
  <si>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</si>
  <si>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</si>
  <si>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</si>
  <si>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</si>
  <si>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</si>
  <si>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</si>
  <si>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</si>
  <si>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</si>
  <si>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</si>
  <si>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</si>
  <si>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</si>
  <si>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</si>
  <si>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</si>
  <si>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</si>
  <si>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</si>
  <si>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</si>
  <si>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</si>
  <si>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</si>
  <si>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</si>
  <si>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</si>
  <si>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</si>
  <si>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</si>
  <si>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</si>
  <si>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</si>
  <si>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</si>
  <si>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</si>
  <si>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</si>
  <si>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</si>
  <si>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</si>
  <si>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</si>
  <si>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</si>
  <si>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</si>
  <si>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</si>
  <si>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</si>
  <si>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</si>
  <si>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</si>
  <si>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</si>
  <si>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</si>
  <si>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</si>
  <si>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</si>
  <si>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</si>
  <si>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</si>
  <si>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</si>
  <si>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</si>
  <si>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</si>
  <si>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</si>
  <si>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</si>
  <si>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</si>
  <si>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</si>
  <si>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</si>
  <si>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</si>
  <si>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</si>
  <si>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</si>
  <si>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</si>
  <si>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</si>
  <si>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</si>
  <si>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</si>
  <si>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</si>
  <si>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</si>
  <si>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</si>
  <si>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</si>
  <si>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</si>
  <si>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</si>
  <si>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</si>
  <si>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</si>
  <si>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</si>
  <si>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</si>
  <si>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</si>
  <si>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</si>
  <si>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</si>
  <si>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</si>
  <si>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</si>
  <si>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</si>
  <si>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</si>
  <si>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</si>
  <si>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</si>
  <si>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</si>
  <si>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</si>
  <si>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</si>
  <si>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</si>
  <si>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</si>
  <si>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</si>
  <si>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</si>
  <si>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</si>
  <si>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</si>
  <si>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</si>
  <si>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</si>
  <si>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</si>
  <si>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</si>
  <si>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</si>
  <si>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</si>
  <si>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</si>
  <si>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</si>
  <si>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</si>
  <si>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</si>
  <si>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</si>
  <si>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</si>
  <si>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</si>
  <si>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</si>
  <si>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</si>
  <si>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</si>
  <si>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</si>
  <si>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</si>
  <si>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</si>
  <si>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</si>
  <si>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</si>
  <si>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</si>
  <si>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</si>
  <si>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</si>
  <si>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</si>
  <si>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</si>
  <si>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</si>
  <si>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</si>
  <si>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</si>
  <si>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</si>
  <si>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</si>
  <si>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</si>
  <si>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</si>
  <si>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</si>
  <si>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</si>
  <si>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</si>
  <si>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</si>
  <si>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</si>
  <si>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</si>
  <si>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</si>
  <si>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</si>
  <si>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</si>
  <si>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</si>
  <si>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</si>
  <si>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</si>
  <si>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</si>
  <si>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</si>
  <si>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</si>
  <si>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</si>
  <si>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</si>
  <si>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</si>
  <si>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</si>
  <si>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</si>
  <si>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</si>
  <si>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</si>
  <si>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</si>
  <si>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</si>
  <si>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</si>
  <si>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</si>
  <si>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</si>
  <si>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</si>
  <si>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</si>
  <si>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</si>
  <si>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</si>
  <si>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</si>
  <si>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</si>
  <si>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</si>
  <si>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</si>
  <si>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</si>
  <si>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</si>
  <si>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</si>
  <si>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</si>
  <si>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</si>
  <si>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</si>
  <si>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</si>
  <si>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</si>
  <si>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</si>
  <si>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</si>
  <si>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</si>
  <si>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</si>
  <si>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</si>
  <si>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</si>
  <si>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</si>
  <si>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</si>
  <si>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</si>
  <si>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</si>
  <si>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</si>
  <si>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</si>
  <si>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</si>
  <si>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</si>
  <si>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</si>
  <si>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</si>
  <si>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</si>
  <si>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</si>
  <si>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</si>
  <si>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</si>
  <si>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</si>
  <si>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</si>
  <si>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</si>
  <si>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</si>
  <si>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</si>
  <si>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</si>
  <si>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</si>
  <si>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</si>
  <si>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</si>
  <si>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</si>
  <si>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</si>
  <si>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</si>
  <si>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</si>
  <si>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</si>
  <si>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</si>
  <si>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</si>
  <si>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</si>
  <si>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</si>
  <si>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</si>
  <si>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</si>
  <si>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</si>
  <si>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</si>
  <si>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</si>
  <si>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</si>
  <si>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</si>
  <si>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</si>
  <si>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</si>
  <si>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</si>
  <si>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</si>
  <si>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</si>
  <si>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</si>
  <si>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</si>
  <si>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</si>
  <si>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</si>
  <si>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</si>
  <si>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</si>
  <si>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</si>
  <si>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</si>
  <si>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</si>
  <si>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</si>
  <si>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</si>
  <si>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</si>
  <si>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</si>
  <si>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</si>
  <si>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</si>
  <si>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</si>
  <si>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</si>
  <si>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</si>
  <si>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</si>
  <si>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</si>
  <si>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</si>
  <si>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</si>
  <si>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</si>
  <si>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</si>
  <si>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</si>
  <si>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</si>
  <si>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</si>
  <si>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</si>
  <si>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</si>
  <si>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</si>
  <si>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</si>
  <si>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</si>
  <si>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</si>
  <si>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</si>
  <si>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</si>
  <si>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</si>
  <si>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</si>
  <si>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</si>
  <si>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</si>
  <si>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</si>
  <si>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</si>
  <si>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</si>
  <si>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</si>
  <si>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</si>
  <si>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</si>
  <si>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</si>
  <si>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</si>
  <si>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</si>
  <si>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</si>
  <si>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</si>
  <si>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</si>
  <si>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</si>
  <si>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</si>
  <si>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</si>
  <si>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</si>
  <si>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</si>
  <si>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</si>
  <si>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</si>
  <si>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</si>
  <si>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</si>
  <si>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</si>
  <si>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</si>
  <si>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</si>
  <si>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</si>
  <si>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</si>
  <si>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</si>
  <si>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</si>
  <si>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</si>
  <si>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</si>
  <si>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</si>
  <si>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</si>
  <si>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</si>
  <si>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</si>
  <si>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</si>
  <si>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</si>
  <si>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</si>
  <si>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</si>
  <si>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</si>
  <si>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</si>
  <si>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</si>
  <si>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</si>
  <si>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</si>
  <si>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</si>
  <si>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</si>
  <si>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</si>
  <si>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</si>
  <si>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</si>
  <si>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</si>
  <si>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</si>
  <si>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</si>
  <si>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</si>
  <si>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</si>
  <si>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</si>
  <si>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</si>
  <si>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</si>
  <si>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</si>
  <si>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</si>
  <si>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</si>
  <si>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</si>
  <si>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</si>
  <si>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</si>
  <si>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</si>
  <si>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</si>
  <si>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</si>
  <si>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</si>
  <si>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</si>
  <si>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</si>
  <si>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</si>
  <si>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</si>
  <si>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</si>
  <si>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</si>
  <si>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</si>
  <si>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</si>
  <si>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</si>
  <si>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</si>
  <si>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</si>
  <si>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</si>
  <si>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</si>
  <si>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</si>
  <si>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</si>
  <si>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</si>
  <si>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</si>
  <si>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</si>
  <si>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</si>
  <si>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</si>
  <si>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</si>
  <si>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</si>
  <si>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</si>
  <si>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</si>
  <si>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</si>
  <si>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</si>
  <si>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</si>
  <si>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</si>
  <si>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</si>
  <si>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</si>
  <si>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</si>
  <si>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</si>
  <si>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</si>
  <si>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</si>
  <si>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</si>
  <si>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</si>
  <si>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</si>
  <si>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</si>
  <si>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</si>
  <si>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</si>
  <si>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</si>
  <si>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</si>
  <si>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</si>
  <si>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</si>
  <si>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</si>
  <si>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</si>
  <si>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</si>
  <si>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</si>
  <si>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</si>
  <si>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</si>
  <si>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</si>
  <si>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</si>
  <si>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</si>
  <si>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</si>
  <si>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</si>
  <si>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</si>
  <si>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</si>
  <si>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</si>
  <si>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</si>
  <si>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</si>
  <si>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</si>
  <si>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</si>
  <si>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</si>
  <si>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</si>
  <si>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</si>
  <si>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</si>
  <si>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</si>
  <si>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</si>
  <si>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</si>
  <si>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</si>
  <si>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</si>
  <si>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</si>
  <si>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</si>
  <si>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</si>
  <si>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</si>
  <si>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</si>
  <si>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</si>
  <si>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</si>
  <si>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</si>
  <si>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</si>
  <si>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</si>
  <si>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</si>
  <si>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</si>
  <si>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</si>
  <si>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</si>
  <si>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</si>
  <si>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</si>
  <si>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</si>
  <si>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</si>
  <si>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</si>
  <si>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</si>
  <si>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</si>
  <si>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</si>
  <si>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</si>
  <si>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</si>
  <si>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</si>
  <si>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</si>
  <si>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</si>
  <si>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</si>
  <si>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</si>
  <si>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</si>
  <si>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</si>
  <si>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</si>
  <si>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</si>
  <si>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</si>
  <si>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</si>
  <si>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</si>
  <si>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</si>
  <si>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</si>
  <si>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</si>
  <si>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</si>
  <si>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</si>
  <si>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</si>
  <si>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</si>
  <si>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</si>
  <si>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</si>
  <si>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</si>
  <si>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</si>
  <si>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</si>
  <si>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</si>
  <si>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</si>
  <si>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</si>
  <si>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</si>
  <si>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</si>
  <si>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</si>
  <si>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</si>
  <si>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</si>
  <si>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</si>
  <si>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</si>
  <si>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</si>
  <si>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</si>
  <si>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</si>
  <si>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</si>
  <si>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</si>
  <si>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</si>
  <si>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</si>
  <si>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</si>
  <si>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</si>
  <si>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</si>
  <si>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</si>
  <si>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</si>
  <si>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</si>
  <si>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</si>
  <si>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</si>
  <si>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</si>
  <si>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</si>
  <si>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</si>
  <si>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</si>
  <si>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</si>
  <si>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</si>
  <si>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</si>
  <si>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</si>
  <si>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</si>
  <si>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</si>
  <si>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</si>
  <si>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</si>
  <si>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</si>
  <si>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</si>
  <si>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</si>
  <si>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</si>
  <si>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</si>
  <si>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</si>
  <si>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</si>
  <si>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</si>
  <si>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</si>
  <si>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</si>
  <si>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</si>
  <si>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</si>
  <si>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</si>
  <si>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</si>
  <si>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</si>
  <si>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</si>
  <si>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</si>
  <si>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</si>
  <si>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</si>
  <si>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</si>
  <si>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</si>
  <si>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</si>
  <si>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</si>
  <si>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</si>
  <si>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</si>
  <si>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</si>
  <si>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</si>
  <si>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</si>
  <si>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</si>
  <si>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</si>
  <si>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</si>
  <si>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</si>
  <si>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</si>
  <si>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</si>
  <si>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</si>
  <si>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</si>
  <si>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</si>
  <si>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</si>
  <si>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</si>
  <si>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</si>
  <si>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</si>
  <si>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</si>
  <si>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</si>
  <si>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</si>
  <si>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</si>
  <si>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</si>
  <si>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</si>
  <si>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</si>
  <si>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</si>
  <si>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</si>
  <si>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</si>
  <si>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</si>
  <si>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</si>
  <si>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</si>
  <si>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</si>
  <si>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</si>
  <si>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</si>
  <si>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</si>
  <si>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</si>
  <si>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</si>
  <si>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</si>
  <si>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</si>
  <si>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</si>
  <si>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</si>
  <si>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</si>
  <si>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</si>
  <si>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</si>
  <si>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</si>
  <si>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</si>
  <si>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</si>
  <si>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</si>
  <si>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</si>
  <si>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</si>
  <si>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</si>
  <si>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</si>
  <si>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</si>
  <si>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</si>
  <si>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</si>
  <si>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</si>
  <si>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</si>
  <si>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</si>
  <si>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</si>
  <si>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</si>
  <si>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</si>
  <si>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</si>
  <si>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</si>
  <si>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</si>
  <si>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</si>
  <si>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</si>
  <si>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</si>
  <si>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</si>
  <si>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</si>
  <si>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</si>
  <si>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</si>
  <si>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</si>
  <si>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</si>
  <si>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</si>
  <si>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</si>
  <si>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</si>
  <si>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</si>
  <si>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</si>
  <si>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</si>
  <si>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</si>
  <si>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</si>
  <si>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</si>
  <si>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</si>
  <si>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</si>
  <si>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</si>
  <si>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</si>
  <si>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</si>
  <si>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</si>
  <si>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</si>
  <si>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</si>
  <si>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</si>
  <si>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</si>
  <si>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</si>
  <si>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</si>
  <si>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</si>
  <si>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</si>
  <si>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</si>
  <si>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</si>
  <si>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</si>
  <si>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</si>
  <si>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</si>
  <si>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</si>
  <si>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</si>
  <si>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</si>
  <si>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</si>
  <si>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</si>
  <si>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</si>
  <si>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</si>
  <si>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</si>
  <si>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</si>
  <si>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</si>
  <si>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</si>
  <si>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</si>
  <si>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</si>
  <si>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</si>
  <si>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</si>
  <si>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</si>
  <si>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</si>
  <si>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</si>
  <si>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</si>
  <si>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</si>
  <si>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</si>
  <si>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</si>
  <si>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</si>
  <si>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</si>
  <si>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</si>
  <si>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</si>
  <si>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</si>
  <si>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</si>
  <si>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</si>
  <si>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</si>
  <si>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</si>
  <si>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</si>
  <si>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</si>
  <si>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</si>
  <si>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</si>
  <si>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</si>
  <si>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</si>
  <si>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</si>
  <si>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</si>
  <si>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</si>
  <si>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</si>
  <si>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</si>
  <si>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</si>
  <si>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</si>
  <si>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</si>
  <si>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</si>
  <si>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</si>
  <si>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</si>
  <si>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</si>
  <si>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</si>
  <si>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</si>
  <si>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</si>
  <si>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</si>
  <si>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</si>
  <si>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</si>
  <si>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</si>
  <si>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</si>
  <si>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</si>
  <si>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</si>
  <si>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</si>
  <si>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</si>
  <si>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</si>
  <si>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</si>
  <si>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</si>
  <si>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</si>
  <si>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</si>
  <si>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</si>
  <si>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</si>
  <si>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</si>
  <si>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</si>
  <si>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</si>
  <si>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</si>
  <si>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</si>
  <si>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</si>
  <si>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</si>
  <si>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</si>
  <si>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</si>
  <si>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</si>
  <si>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</si>
  <si>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</si>
  <si>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</si>
  <si>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</si>
  <si>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</si>
  <si>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</si>
  <si>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</si>
  <si>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</si>
  <si>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</si>
  <si>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</si>
  <si>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</si>
  <si>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</si>
  <si>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</si>
  <si>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</si>
  <si>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</si>
  <si>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</si>
  <si>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</si>
  <si>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</si>
  <si>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</si>
  <si>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</si>
  <si>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</si>
  <si>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</si>
  <si>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</si>
  <si>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</si>
  <si>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</si>
  <si>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</si>
  <si>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</si>
  <si>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</si>
  <si>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</si>
  <si>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</si>
  <si>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</si>
  <si>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</si>
  <si>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</si>
  <si>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</si>
  <si>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</si>
  <si>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</si>
  <si>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</si>
  <si>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</si>
  <si>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</si>
  <si>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</si>
  <si>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</si>
  <si>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</si>
  <si>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</si>
  <si>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</si>
  <si>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</si>
  <si>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</si>
  <si>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</si>
  <si>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</si>
  <si>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</si>
  <si>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</si>
  <si>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</si>
  <si>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</si>
  <si>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</si>
  <si>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</si>
  <si>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</si>
  <si>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</si>
  <si>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</si>
  <si>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</si>
  <si>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</si>
  <si>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</si>
  <si>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</si>
  <si>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</si>
  <si>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</si>
  <si>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</si>
  <si>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</si>
  <si>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</si>
  <si>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</si>
  <si>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</si>
  <si>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</si>
  <si>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</si>
  <si>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</si>
  <si>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</si>
  <si>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</si>
  <si>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</si>
  <si>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</si>
  <si>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</si>
  <si>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</si>
  <si>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</si>
  <si>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</si>
  <si>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</si>
  <si>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</si>
  <si>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</si>
  <si>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</si>
  <si>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</si>
  <si>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</si>
  <si>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</si>
  <si>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</si>
  <si>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</si>
  <si>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</si>
  <si>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</si>
  <si>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</si>
  <si>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</si>
  <si>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</si>
  <si>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</si>
  <si>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</si>
  <si>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</si>
  <si>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</si>
  <si>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</si>
  <si>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</si>
  <si>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</si>
  <si>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</si>
  <si>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</si>
  <si>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</si>
  <si>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</si>
  <si>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</si>
  <si>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</si>
  <si>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</si>
  <si>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</si>
  <si>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</si>
  <si>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</si>
  <si>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</si>
  <si>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</si>
  <si>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</si>
  <si>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</si>
  <si>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</si>
  <si>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</si>
  <si>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</si>
  <si>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</si>
  <si>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</si>
  <si>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</si>
  <si>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</si>
  <si>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</si>
  <si>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</si>
  <si>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</si>
  <si>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</si>
  <si>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</si>
  <si>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</si>
  <si>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</si>
  <si>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</si>
  <si>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</si>
  <si>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</si>
  <si>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</si>
  <si>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</si>
  <si>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</si>
  <si>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</si>
  <si>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</si>
  <si>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</si>
  <si>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</si>
  <si>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</si>
  <si>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</si>
  <si>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</si>
  <si>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</si>
  <si>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</si>
  <si>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</si>
  <si>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</si>
  <si>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</si>
  <si>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</si>
  <si>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</si>
  <si>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</si>
  <si>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</si>
  <si>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</si>
  <si>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</si>
  <si>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</si>
  <si>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</si>
  <si>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</si>
  <si>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</si>
  <si>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</si>
  <si>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</si>
  <si>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</si>
  <si>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</si>
  <si>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</si>
  <si>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</si>
  <si>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</si>
  <si>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</si>
  <si>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</si>
  <si>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</si>
  <si>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</si>
  <si>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</si>
  <si>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</si>
  <si>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</si>
  <si>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</si>
  <si>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</si>
  <si>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</si>
  <si>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</si>
  <si>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</si>
  <si>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</si>
  <si>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</si>
  <si>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</si>
  <si>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</si>
  <si>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</si>
  <si>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</si>
  <si>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</si>
  <si>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</si>
  <si>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</si>
  <si>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</si>
  <si>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</si>
  <si>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</si>
  <si>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</si>
  <si>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</si>
  <si>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</si>
  <si>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</si>
  <si>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</si>
  <si>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</si>
  <si>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</si>
  <si>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</si>
  <si>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</si>
  <si>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</si>
  <si>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</si>
  <si>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</si>
  <si>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</si>
  <si>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</si>
  <si>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</si>
  <si>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</si>
  <si>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</si>
  <si>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</si>
  <si>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</si>
  <si>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</si>
  <si>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</si>
  <si>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</si>
  <si>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</si>
  <si>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</si>
  <si>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</si>
  <si>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</si>
  <si>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</si>
  <si>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</si>
  <si>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</si>
  <si>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</si>
  <si>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</si>
  <si>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</si>
  <si>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</si>
  <si>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</si>
  <si>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</si>
  <si>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</si>
  <si>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</si>
  <si>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</si>
  <si>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</si>
  <si>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</si>
  <si>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</si>
  <si>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</si>
  <si>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</si>
  <si>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</si>
  <si>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</si>
  <si>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</si>
  <si>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</si>
  <si>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</si>
  <si>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</si>
  <si>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</si>
  <si>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</si>
  <si>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</si>
  <si>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</si>
  <si>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</si>
  <si>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</si>
  <si>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</si>
  <si>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</si>
  <si>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</si>
  <si>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</si>
  <si>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</si>
  <si>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</si>
  <si>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</si>
  <si>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</si>
  <si>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</si>
  <si>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</si>
  <si>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</si>
  <si>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</si>
  <si>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</si>
  <si>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</si>
  <si>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</si>
  <si>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</si>
  <si>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</si>
  <si>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</si>
  <si>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</si>
  <si>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</si>
  <si>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</si>
  <si>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</si>
  <si>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</si>
  <si>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</si>
  <si>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</si>
  <si>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</si>
  <si>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</si>
  <si>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</si>
  <si>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</si>
  <si>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</si>
  <si>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</si>
  <si>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</si>
  <si>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</si>
  <si>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</si>
  <si>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</si>
  <si>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</si>
  <si>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</si>
  <si>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</si>
  <si>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</si>
  <si>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</si>
  <si>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</si>
  <si>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</si>
  <si>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</si>
  <si>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</si>
  <si>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</si>
  <si>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</si>
  <si>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</si>
  <si>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</si>
  <si>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</si>
  <si>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</si>
  <si>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</si>
  <si>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</si>
  <si>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</si>
  <si>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</si>
  <si>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</si>
  <si>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</si>
  <si>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</si>
  <si>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</si>
  <si>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</si>
  <si>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</si>
  <si>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</si>
  <si>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</si>
  <si>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</si>
  <si>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</si>
  <si>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</si>
  <si>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</si>
  <si>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</si>
  <si>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</si>
  <si>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</si>
  <si>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</si>
  <si>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</si>
  <si>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</si>
  <si>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</si>
  <si>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</si>
  <si>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</si>
  <si>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</si>
  <si>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</si>
  <si>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减员偷取</t>
  </si>
  <si>
    <t>烹饪玩法</t>
  </si>
  <si>
    <t>总共农场坑位</t>
  </si>
  <si>
    <t>过硬的菜肴</t>
  </si>
  <si>
    <t>奇怪的菜肴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</si>
  <si>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</si>
  <si>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</si>
  <si>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</si>
  <si>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</si>
  <si>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</si>
  <si>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</si>
  <si>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</si>
  <si>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</si>
  <si>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</si>
  <si>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</si>
  <si>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</si>
  <si>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</si>
  <si>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</si>
  <si>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</si>
  <si>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</si>
  <si>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</si>
  <si>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</si>
  <si>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</si>
  <si>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</si>
  <si>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</si>
  <si>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</si>
  <si>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</si>
  <si>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</si>
  <si>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</si>
  <si>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</si>
  <si>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</si>
  <si>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</si>
  <si>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</si>
  <si>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</si>
  <si>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</si>
  <si>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</si>
  <si>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</si>
  <si>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</si>
  <si>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</si>
  <si>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</si>
  <si>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</si>
  <si>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</si>
  <si>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</si>
  <si>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</si>
  <si>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</si>
  <si>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</si>
  <si>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</si>
  <si>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</si>
  <si>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</si>
  <si>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</si>
  <si>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</si>
  <si>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</si>
  <si>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</si>
  <si>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</si>
  <si>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</si>
  <si>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</si>
  <si>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</si>
  <si>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</si>
  <si>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</si>
  <si>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</si>
  <si>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</si>
  <si>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</si>
  <si>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</si>
  <si>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</si>
  <si>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</si>
  <si>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</si>
  <si>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</si>
  <si>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</si>
  <si>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</si>
  <si>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</si>
  <si>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</si>
  <si>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</si>
  <si>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</si>
  <si>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</si>
  <si>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</si>
  <si>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</si>
  <si>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</si>
  <si>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</si>
  <si>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</si>
  <si>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</si>
  <si>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</si>
  <si>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</si>
  <si>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</si>
  <si>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</si>
  <si>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鸡蛋</t>
  </si>
  <si>
    <t>鸭蛋</t>
  </si>
  <si>
    <t>鸡肉</t>
  </si>
  <si>
    <t>兔绒</t>
  </si>
  <si>
    <t>猫毛</t>
  </si>
  <si>
    <t>狗肉</t>
  </si>
  <si>
    <t>猪肉</t>
  </si>
  <si>
    <t>牛皮</t>
  </si>
  <si>
    <t>羊毛</t>
  </si>
  <si>
    <t>牛奶</t>
  </si>
  <si>
    <t>驴肉</t>
  </si>
  <si>
    <t>马奶</t>
  </si>
  <si>
    <t>鸵鸟蛋</t>
  </si>
  <si>
    <t>骆驼奶</t>
  </si>
  <si>
    <t>需要材料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</si>
  <si>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</si>
  <si>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</si>
  <si>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</si>
  <si>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</si>
  <si>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</si>
  <si>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</si>
  <si>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</si>
  <si>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</si>
  <si>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</si>
  <si>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</si>
  <si>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</si>
  <si>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</si>
  <si>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</si>
  <si>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</si>
  <si>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</si>
  <si>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</si>
  <si>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</si>
  <si>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</si>
  <si>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</si>
  <si>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</si>
  <si>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</si>
  <si>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</si>
  <si>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</si>
  <si>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</si>
  <si>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</si>
  <si>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</si>
  <si>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</si>
  <si>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</si>
  <si>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</si>
  <si>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</si>
  <si>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</si>
  <si>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</si>
  <si>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</si>
  <si>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</si>
  <si>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</si>
  <si>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</si>
  <si>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</si>
  <si>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</si>
  <si>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</si>
  <si>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</si>
  <si>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</si>
  <si>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配方不对的失败菜肴</t>
  </si>
  <si>
    <t>失败的菜肴</t>
  </si>
  <si>
    <t>每次制造有概率失败？</t>
  </si>
  <si>
    <t>综合道具的等级按照等级出现列表</t>
  </si>
  <si>
    <t>收购随机列表在家园表配置,所有概率均分</t>
  </si>
  <si>
    <t>烹饪属性加成</t>
    <phoneticPr fontId="23" type="noConversion"/>
  </si>
  <si>
    <t>食用烤鸡蛋有概率提升自身1点力量</t>
    <phoneticPr fontId="23" type="noConversion"/>
  </si>
  <si>
    <t>饱食度&gt;80</t>
    <phoneticPr fontId="23" type="noConversion"/>
  </si>
  <si>
    <t>游戏内爆率提升5%</t>
    <phoneticPr fontId="23" type="noConversion"/>
  </si>
  <si>
    <t>精力充沛</t>
    <phoneticPr fontId="23" type="noConversion"/>
  </si>
  <si>
    <t>饱食度&lt;50</t>
    <phoneticPr fontId="23" type="noConversion"/>
  </si>
  <si>
    <t>烹饪附加属性减半</t>
    <phoneticPr fontId="23" type="noConversion"/>
  </si>
  <si>
    <t>饱食度&lt;20</t>
    <phoneticPr fontId="23" type="noConversion"/>
  </si>
  <si>
    <t>烹饪附加属性失效</t>
    <phoneticPr fontId="23" type="noConversion"/>
  </si>
  <si>
    <t>初始化50饱食度</t>
    <phoneticPr fontId="23" type="noConversion"/>
  </si>
  <si>
    <t>饱食度</t>
    <phoneticPr fontId="23" type="noConversion"/>
  </si>
  <si>
    <t>想法</t>
    <phoneticPr fontId="23" type="noConversion"/>
  </si>
  <si>
    <t>种摇钱树每天来摇一下?</t>
    <phoneticPr fontId="23" type="noConversion"/>
  </si>
  <si>
    <t>扣除</t>
    <phoneticPr fontId="23" type="noConversion"/>
  </si>
  <si>
    <t>1个领主扣除1点</t>
    <phoneticPr fontId="23" type="noConversion"/>
  </si>
  <si>
    <t>5体力扣除1点</t>
    <phoneticPr fontId="23" type="noConversion"/>
  </si>
  <si>
    <t>随机烹饪就是放入的材料等级相加/4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</si>
</sst>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thin">
        <color theme="4" tint="0.39963988158818325"/>
      </bottom>
      <diagonal/>
    </border>
  </borders>
  <cellStyleXfs count="4">
    <xf numFmtId="0" fontId="0" fillId="0" borderId="0"/>
    <xf numFmtId="0" fontId="22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2" applyNumberFormat="1" applyFont="1" applyFill="1" applyBorder="1" applyAlignment="1">
      <alignment horizontal="center" vertical="center"/>
    </xf>
    <xf numFmtId="49" fontId="5" fillId="17" borderId="7" xfId="2" applyNumberFormat="1" applyFont="1" applyFill="1" applyBorder="1" applyAlignment="1">
      <alignment horizontal="center" vertical="center"/>
    </xf>
    <xf numFmtId="0" fontId="5" fillId="17" borderId="7" xfId="3" applyNumberFormat="1" applyFont="1" applyFill="1" applyBorder="1" applyAlignment="1">
      <alignment horizontal="center" vertical="center"/>
    </xf>
    <xf numFmtId="49" fontId="5" fillId="17" borderId="7" xfId="3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quotePrefix="1" applyNumberFormat="1" applyFont="1" applyFill="1" applyAlignment="1">
      <alignment horizontal="center" vertical="center"/>
    </xf>
    <xf numFmtId="0" fontId="3" fillId="8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8" fillId="0" borderId="0" xfId="0" applyFont="1"/>
    <xf numFmtId="58" fontId="18" fillId="0" borderId="0" xfId="0" applyNumberFormat="1" applyFont="1"/>
    <xf numFmtId="0" fontId="18" fillId="0" borderId="0" xfId="0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8">
          <cell r="C258">
            <v>10033001</v>
          </cell>
          <cell r="O258">
            <v>533</v>
          </cell>
        </row>
        <row r="259">
          <cell r="C259">
            <v>10033002</v>
          </cell>
          <cell r="O259">
            <v>840</v>
          </cell>
        </row>
        <row r="260">
          <cell r="C260">
            <v>10033003</v>
          </cell>
          <cell r="O260">
            <v>1232</v>
          </cell>
        </row>
        <row r="261">
          <cell r="C261">
            <v>10033004</v>
          </cell>
          <cell r="O261">
            <v>1717</v>
          </cell>
        </row>
        <row r="262">
          <cell r="C262">
            <v>10033005</v>
          </cell>
          <cell r="O262">
            <v>2304</v>
          </cell>
        </row>
        <row r="263">
          <cell r="C263">
            <v>10033006</v>
          </cell>
          <cell r="O263">
            <v>3000</v>
          </cell>
        </row>
        <row r="264">
          <cell r="C264">
            <v>10033007</v>
          </cell>
          <cell r="O264">
            <v>3987</v>
          </cell>
        </row>
        <row r="265">
          <cell r="C265">
            <v>10033008</v>
          </cell>
          <cell r="O265">
            <v>5148</v>
          </cell>
        </row>
        <row r="266">
          <cell r="C266">
            <v>10033009</v>
          </cell>
          <cell r="O266">
            <v>6160</v>
          </cell>
        </row>
        <row r="267">
          <cell r="C267">
            <v>10033010</v>
          </cell>
          <cell r="O267">
            <v>7888</v>
          </cell>
        </row>
        <row r="268">
          <cell r="C268">
            <v>10033011</v>
          </cell>
          <cell r="O268">
            <v>9120</v>
          </cell>
        </row>
        <row r="269">
          <cell r="C269">
            <v>10033012</v>
          </cell>
          <cell r="O269">
            <v>11284</v>
          </cell>
        </row>
        <row r="270">
          <cell r="C270">
            <v>10033013</v>
          </cell>
          <cell r="O270">
            <v>13739</v>
          </cell>
        </row>
        <row r="271">
          <cell r="C271">
            <v>10033014</v>
          </cell>
          <cell r="O271">
            <v>16500</v>
          </cell>
        </row>
        <row r="272">
          <cell r="C272">
            <v>10034001</v>
          </cell>
          <cell r="O272">
            <v>300</v>
          </cell>
        </row>
        <row r="273">
          <cell r="C273">
            <v>10034002</v>
          </cell>
          <cell r="O273">
            <v>360</v>
          </cell>
        </row>
        <row r="274">
          <cell r="C274">
            <v>10034003</v>
          </cell>
          <cell r="O274">
            <v>420</v>
          </cell>
        </row>
        <row r="275">
          <cell r="C275">
            <v>10034004</v>
          </cell>
          <cell r="O275">
            <v>480</v>
          </cell>
        </row>
        <row r="276">
          <cell r="C276">
            <v>10034005</v>
          </cell>
          <cell r="O276">
            <v>540</v>
          </cell>
        </row>
        <row r="277">
          <cell r="C277">
            <v>10034006</v>
          </cell>
          <cell r="O277">
            <v>600</v>
          </cell>
        </row>
        <row r="278">
          <cell r="C278">
            <v>10034007</v>
          </cell>
          <cell r="O278">
            <v>690</v>
          </cell>
        </row>
        <row r="279">
          <cell r="C279">
            <v>10034008</v>
          </cell>
          <cell r="O279">
            <v>780</v>
          </cell>
        </row>
        <row r="280">
          <cell r="C280">
            <v>10034009</v>
          </cell>
          <cell r="O280">
            <v>900</v>
          </cell>
        </row>
        <row r="281">
          <cell r="C281">
            <v>10034010</v>
          </cell>
          <cell r="O281">
            <v>1020</v>
          </cell>
        </row>
        <row r="282">
          <cell r="C282">
            <v>10034011</v>
          </cell>
          <cell r="O282">
            <v>1140</v>
          </cell>
        </row>
        <row r="283">
          <cell r="C283">
            <v>10034012</v>
          </cell>
          <cell r="O283">
            <v>1260</v>
          </cell>
        </row>
        <row r="284">
          <cell r="C284">
            <v>10034013</v>
          </cell>
          <cell r="O284">
            <v>1380</v>
          </cell>
        </row>
        <row r="285">
          <cell r="C285">
            <v>10034014</v>
          </cell>
          <cell r="O285">
            <v>1500</v>
          </cell>
        </row>
        <row r="286">
          <cell r="C286">
            <v>10035001</v>
          </cell>
          <cell r="O286">
            <v>800</v>
          </cell>
        </row>
        <row r="287">
          <cell r="C287">
            <v>10035002</v>
          </cell>
          <cell r="O287">
            <v>1260</v>
          </cell>
        </row>
        <row r="288">
          <cell r="C288">
            <v>10035003</v>
          </cell>
          <cell r="O288">
            <v>1848</v>
          </cell>
        </row>
        <row r="289">
          <cell r="C289">
            <v>10035004</v>
          </cell>
          <cell r="O289">
            <v>2576</v>
          </cell>
        </row>
        <row r="290">
          <cell r="C290">
            <v>10035005</v>
          </cell>
          <cell r="O290">
            <v>3456</v>
          </cell>
        </row>
        <row r="291">
          <cell r="C291">
            <v>10035006</v>
          </cell>
          <cell r="O291">
            <v>4500</v>
          </cell>
        </row>
        <row r="292">
          <cell r="C292">
            <v>10035007</v>
          </cell>
          <cell r="O292">
            <v>5980</v>
          </cell>
        </row>
        <row r="293">
          <cell r="C293">
            <v>10035008</v>
          </cell>
          <cell r="O293">
            <v>7722</v>
          </cell>
        </row>
        <row r="294">
          <cell r="C294">
            <v>10035009</v>
          </cell>
          <cell r="O294">
            <v>9240</v>
          </cell>
        </row>
        <row r="295">
          <cell r="C295">
            <v>10035010</v>
          </cell>
          <cell r="O295">
            <v>11832</v>
          </cell>
        </row>
        <row r="296">
          <cell r="C296">
            <v>10035011</v>
          </cell>
          <cell r="O296">
            <v>13680</v>
          </cell>
        </row>
        <row r="297">
          <cell r="C297">
            <v>10035012</v>
          </cell>
          <cell r="O297">
            <v>16926</v>
          </cell>
        </row>
        <row r="298">
          <cell r="C298">
            <v>10035013</v>
          </cell>
          <cell r="O298">
            <v>20608</v>
          </cell>
        </row>
        <row r="299">
          <cell r="C299">
            <v>10035014</v>
          </cell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15" t="s">
        <v>0</v>
      </c>
      <c r="B1" s="115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5" t="s">
        <v>6</v>
      </c>
      <c r="H1" s="115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15" t="s">
        <v>13</v>
      </c>
      <c r="O1" s="115" t="s">
        <v>14</v>
      </c>
      <c r="P1" s="115" t="s">
        <v>15</v>
      </c>
      <c r="R1" s="83" t="s">
        <v>16</v>
      </c>
      <c r="S1" s="2">
        <v>0.15</v>
      </c>
      <c r="U1" s="110" t="s">
        <v>17</v>
      </c>
    </row>
    <row r="2" spans="1:23" ht="20.100000000000001" customHeight="1" x14ac:dyDescent="0.2">
      <c r="A2" s="116">
        <v>1</v>
      </c>
      <c r="B2" s="117">
        <f>[1]总表!E2</f>
        <v>5.0000000000000001E-3</v>
      </c>
      <c r="C2" s="117">
        <f>E2*B2+J2*I2</f>
        <v>547.5</v>
      </c>
      <c r="D2" s="117">
        <f>SUM($C$2:C2)</f>
        <v>547.5</v>
      </c>
      <c r="E2" s="117">
        <f>(H2+O2)*$S$3</f>
        <v>19500</v>
      </c>
      <c r="F2" s="117">
        <v>10</v>
      </c>
      <c r="G2" s="117">
        <f t="shared" ref="G2:G33" si="0">F2*5</f>
        <v>50</v>
      </c>
      <c r="H2" s="117">
        <f t="shared" ref="H2:H33" si="1">ROUND(G2*$S$1,0)</f>
        <v>8</v>
      </c>
      <c r="I2" s="117">
        <v>3</v>
      </c>
      <c r="J2" s="117">
        <f>I2*任务!C2</f>
        <v>150</v>
      </c>
      <c r="K2" s="117">
        <v>20</v>
      </c>
      <c r="L2" s="117">
        <f t="shared" ref="L2:L33" si="2">K2*F2</f>
        <v>200</v>
      </c>
      <c r="M2" s="117">
        <v>1.5</v>
      </c>
      <c r="N2" s="117">
        <f t="shared" ref="N2:N33" si="3">ROUND(F2*M2,0)</f>
        <v>15</v>
      </c>
      <c r="O2" s="117">
        <f t="shared" ref="O2:O33" si="4">ROUND(N2*$S$2,0)</f>
        <v>5</v>
      </c>
      <c r="P2" s="118">
        <v>0.1</v>
      </c>
      <c r="R2" s="83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16">
        <v>2</v>
      </c>
      <c r="B3" s="117">
        <f>[1]总表!E3</f>
        <v>0.01</v>
      </c>
      <c r="C3" s="117">
        <f t="shared" ref="C3:C66" si="5">E3*B3+J3*I3</f>
        <v>825</v>
      </c>
      <c r="D3" s="117">
        <f>SUM($C$2:C3)</f>
        <v>1372.5</v>
      </c>
      <c r="E3" s="117">
        <f t="shared" ref="E3:E66" si="6">(H3+O3)*$S$3</f>
        <v>24000</v>
      </c>
      <c r="F3" s="117">
        <f t="shared" ref="F3:F66" si="7">F2+3</f>
        <v>13</v>
      </c>
      <c r="G3" s="117">
        <f t="shared" si="0"/>
        <v>65</v>
      </c>
      <c r="H3" s="117">
        <f t="shared" si="1"/>
        <v>10</v>
      </c>
      <c r="I3" s="117">
        <v>3</v>
      </c>
      <c r="J3" s="117">
        <f>I3*任务!C3</f>
        <v>195</v>
      </c>
      <c r="K3" s="117">
        <v>20</v>
      </c>
      <c r="L3" s="117">
        <f t="shared" si="2"/>
        <v>260</v>
      </c>
      <c r="M3" s="117">
        <v>1.5</v>
      </c>
      <c r="N3" s="117">
        <f t="shared" si="3"/>
        <v>20</v>
      </c>
      <c r="O3" s="117">
        <f t="shared" si="4"/>
        <v>6</v>
      </c>
      <c r="P3" s="118">
        <v>0.1</v>
      </c>
      <c r="R3" s="83" t="s">
        <v>20</v>
      </c>
      <c r="S3" s="2">
        <v>1500</v>
      </c>
    </row>
    <row r="4" spans="1:23" ht="20.100000000000001" customHeight="1" x14ac:dyDescent="0.2">
      <c r="A4" s="116">
        <v>3</v>
      </c>
      <c r="B4" s="117">
        <f>[1]总表!E4</f>
        <v>0.02</v>
      </c>
      <c r="C4" s="117">
        <f t="shared" si="5"/>
        <v>1290</v>
      </c>
      <c r="D4" s="117">
        <f>SUM($C$2:C4)</f>
        <v>2662.5</v>
      </c>
      <c r="E4" s="117">
        <f t="shared" si="6"/>
        <v>28500</v>
      </c>
      <c r="F4" s="117">
        <f t="shared" si="7"/>
        <v>16</v>
      </c>
      <c r="G4" s="117">
        <f t="shared" si="0"/>
        <v>80</v>
      </c>
      <c r="H4" s="117">
        <f t="shared" si="1"/>
        <v>12</v>
      </c>
      <c r="I4" s="117">
        <v>3</v>
      </c>
      <c r="J4" s="117">
        <f>I4*任务!C4</f>
        <v>240</v>
      </c>
      <c r="K4" s="117">
        <v>20</v>
      </c>
      <c r="L4" s="117">
        <f t="shared" si="2"/>
        <v>320</v>
      </c>
      <c r="M4" s="117">
        <v>1.5</v>
      </c>
      <c r="N4" s="117">
        <f t="shared" si="3"/>
        <v>24</v>
      </c>
      <c r="O4" s="117">
        <f t="shared" si="4"/>
        <v>7</v>
      </c>
      <c r="P4" s="118">
        <v>0.1</v>
      </c>
      <c r="R4" s="83" t="s">
        <v>12</v>
      </c>
      <c r="S4" s="2">
        <v>10</v>
      </c>
    </row>
    <row r="5" spans="1:23" ht="20.100000000000001" customHeight="1" x14ac:dyDescent="0.2">
      <c r="A5" s="116">
        <v>4</v>
      </c>
      <c r="B5" s="117">
        <f>[1]总表!E5</f>
        <v>0.03</v>
      </c>
      <c r="C5" s="117">
        <f t="shared" si="5"/>
        <v>2745</v>
      </c>
      <c r="D5" s="117">
        <f>SUM($C$2:C5)</f>
        <v>5407.5</v>
      </c>
      <c r="E5" s="117">
        <f t="shared" si="6"/>
        <v>34500</v>
      </c>
      <c r="F5" s="117">
        <f t="shared" si="7"/>
        <v>19</v>
      </c>
      <c r="G5" s="117">
        <f t="shared" si="0"/>
        <v>95</v>
      </c>
      <c r="H5" s="117">
        <f t="shared" si="1"/>
        <v>14</v>
      </c>
      <c r="I5" s="117">
        <v>3</v>
      </c>
      <c r="J5" s="117">
        <f>I5*任务!C5</f>
        <v>570</v>
      </c>
      <c r="K5" s="117">
        <v>20</v>
      </c>
      <c r="L5" s="117">
        <f t="shared" si="2"/>
        <v>380</v>
      </c>
      <c r="M5" s="117">
        <v>1.5</v>
      </c>
      <c r="N5" s="117">
        <f t="shared" si="3"/>
        <v>29</v>
      </c>
      <c r="O5" s="117">
        <f t="shared" si="4"/>
        <v>9</v>
      </c>
      <c r="P5" s="118">
        <v>0.1</v>
      </c>
      <c r="R5" s="83"/>
      <c r="S5" s="2"/>
    </row>
    <row r="6" spans="1:23" ht="20.100000000000001" customHeight="1" x14ac:dyDescent="0.2">
      <c r="A6" s="116">
        <v>5</v>
      </c>
      <c r="B6" s="117">
        <f>[1]总表!E6</f>
        <v>0.05</v>
      </c>
      <c r="C6" s="117">
        <f t="shared" si="5"/>
        <v>4005</v>
      </c>
      <c r="D6" s="117">
        <f>SUM($C$2:C6)</f>
        <v>9412.5</v>
      </c>
      <c r="E6" s="117">
        <f t="shared" si="6"/>
        <v>40500</v>
      </c>
      <c r="F6" s="117">
        <f t="shared" si="7"/>
        <v>22</v>
      </c>
      <c r="G6" s="117">
        <f t="shared" si="0"/>
        <v>110</v>
      </c>
      <c r="H6" s="117">
        <f t="shared" si="1"/>
        <v>17</v>
      </c>
      <c r="I6" s="117">
        <v>3</v>
      </c>
      <c r="J6" s="117">
        <f>I6*任务!C6</f>
        <v>660</v>
      </c>
      <c r="K6" s="117">
        <v>20</v>
      </c>
      <c r="L6" s="117">
        <f t="shared" si="2"/>
        <v>440</v>
      </c>
      <c r="M6" s="117">
        <v>1.5</v>
      </c>
      <c r="N6" s="117">
        <f t="shared" si="3"/>
        <v>33</v>
      </c>
      <c r="O6" s="117">
        <f t="shared" si="4"/>
        <v>10</v>
      </c>
      <c r="P6" s="118">
        <v>0.1</v>
      </c>
    </row>
    <row r="7" spans="1:23" ht="20.100000000000001" customHeight="1" x14ac:dyDescent="0.2">
      <c r="A7" s="116">
        <v>6</v>
      </c>
      <c r="B7" s="117">
        <f>[1]总表!E7</f>
        <v>7.4999999999999997E-2</v>
      </c>
      <c r="C7" s="117">
        <f t="shared" si="5"/>
        <v>5625</v>
      </c>
      <c r="D7" s="117">
        <f>SUM($C$2:C7)</f>
        <v>15037.5</v>
      </c>
      <c r="E7" s="117">
        <f t="shared" si="6"/>
        <v>45000</v>
      </c>
      <c r="F7" s="117">
        <f t="shared" si="7"/>
        <v>25</v>
      </c>
      <c r="G7" s="117">
        <f t="shared" si="0"/>
        <v>125</v>
      </c>
      <c r="H7" s="117">
        <f t="shared" si="1"/>
        <v>19</v>
      </c>
      <c r="I7" s="117">
        <v>3</v>
      </c>
      <c r="J7" s="117">
        <f>I7*任务!C7</f>
        <v>750</v>
      </c>
      <c r="K7" s="117">
        <v>20</v>
      </c>
      <c r="L7" s="117">
        <f t="shared" si="2"/>
        <v>500</v>
      </c>
      <c r="M7" s="117">
        <v>1.5</v>
      </c>
      <c r="N7" s="117">
        <f t="shared" si="3"/>
        <v>38</v>
      </c>
      <c r="O7" s="117">
        <f t="shared" si="4"/>
        <v>11</v>
      </c>
      <c r="P7" s="118">
        <v>0.1</v>
      </c>
      <c r="R7" s="83"/>
    </row>
    <row r="8" spans="1:23" ht="20.100000000000001" customHeight="1" x14ac:dyDescent="0.2">
      <c r="A8" s="116">
        <v>7</v>
      </c>
      <c r="B8" s="117">
        <f>[1]总表!E8</f>
        <v>0.1</v>
      </c>
      <c r="C8" s="117">
        <f t="shared" si="5"/>
        <v>8880</v>
      </c>
      <c r="D8" s="117">
        <f>SUM($C$2:C8)</f>
        <v>23917.5</v>
      </c>
      <c r="E8" s="117">
        <f t="shared" si="6"/>
        <v>51000</v>
      </c>
      <c r="F8" s="117">
        <f t="shared" si="7"/>
        <v>28</v>
      </c>
      <c r="G8" s="117">
        <f t="shared" si="0"/>
        <v>140</v>
      </c>
      <c r="H8" s="117">
        <f t="shared" si="1"/>
        <v>21</v>
      </c>
      <c r="I8" s="117">
        <v>3</v>
      </c>
      <c r="J8" s="117">
        <f>I8*任务!C8</f>
        <v>1260</v>
      </c>
      <c r="K8" s="117">
        <v>20</v>
      </c>
      <c r="L8" s="117">
        <f t="shared" si="2"/>
        <v>560</v>
      </c>
      <c r="M8" s="117">
        <v>1.5</v>
      </c>
      <c r="N8" s="117">
        <f t="shared" si="3"/>
        <v>42</v>
      </c>
      <c r="O8" s="117">
        <f t="shared" si="4"/>
        <v>13</v>
      </c>
      <c r="P8" s="118">
        <v>0.1</v>
      </c>
      <c r="R8" s="119"/>
      <c r="S8" s="120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16">
        <v>8</v>
      </c>
      <c r="B9" s="117">
        <f>[1]总表!E9</f>
        <v>0.11</v>
      </c>
      <c r="C9" s="117">
        <f t="shared" si="5"/>
        <v>10290</v>
      </c>
      <c r="D9" s="117">
        <f>SUM($C$2:C9)</f>
        <v>34207.5</v>
      </c>
      <c r="E9" s="117">
        <f t="shared" si="6"/>
        <v>55500</v>
      </c>
      <c r="F9" s="117">
        <f t="shared" si="7"/>
        <v>31</v>
      </c>
      <c r="G9" s="117">
        <f t="shared" si="0"/>
        <v>155</v>
      </c>
      <c r="H9" s="117">
        <f t="shared" si="1"/>
        <v>23</v>
      </c>
      <c r="I9" s="117">
        <v>3</v>
      </c>
      <c r="J9" s="117">
        <f>I9*任务!C9</f>
        <v>1395</v>
      </c>
      <c r="K9" s="117">
        <v>20</v>
      </c>
      <c r="L9" s="117">
        <f t="shared" si="2"/>
        <v>620</v>
      </c>
      <c r="M9" s="117">
        <v>1.5</v>
      </c>
      <c r="N9" s="117">
        <f t="shared" si="3"/>
        <v>47</v>
      </c>
      <c r="O9" s="117">
        <f t="shared" si="4"/>
        <v>14</v>
      </c>
      <c r="P9" s="118">
        <v>0.1</v>
      </c>
      <c r="R9" s="83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16">
        <v>9</v>
      </c>
      <c r="B10" s="117">
        <f>[1]总表!E10</f>
        <v>0.12</v>
      </c>
      <c r="C10" s="117">
        <f t="shared" si="5"/>
        <v>11970</v>
      </c>
      <c r="D10" s="117">
        <f>SUM($C$2:C10)</f>
        <v>46177.5</v>
      </c>
      <c r="E10" s="117">
        <f t="shared" si="6"/>
        <v>61500</v>
      </c>
      <c r="F10" s="117">
        <f t="shared" si="7"/>
        <v>34</v>
      </c>
      <c r="G10" s="117">
        <f t="shared" si="0"/>
        <v>170</v>
      </c>
      <c r="H10" s="117">
        <f t="shared" si="1"/>
        <v>26</v>
      </c>
      <c r="I10" s="117">
        <v>3</v>
      </c>
      <c r="J10" s="117">
        <f>I10*任务!C10</f>
        <v>1530</v>
      </c>
      <c r="K10" s="117">
        <v>20</v>
      </c>
      <c r="L10" s="117">
        <f t="shared" si="2"/>
        <v>680</v>
      </c>
      <c r="M10" s="117">
        <v>1.5</v>
      </c>
      <c r="N10" s="117">
        <f t="shared" si="3"/>
        <v>51</v>
      </c>
      <c r="O10" s="117">
        <f t="shared" si="4"/>
        <v>15</v>
      </c>
      <c r="P10" s="118">
        <v>0.1</v>
      </c>
      <c r="R10" s="119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16">
        <v>10</v>
      </c>
      <c r="B11" s="117">
        <f>[1]总表!E11</f>
        <v>0.13</v>
      </c>
      <c r="C11" s="117">
        <f t="shared" si="5"/>
        <v>15435</v>
      </c>
      <c r="D11" s="117">
        <f>SUM($C$2:C11)</f>
        <v>61612.5</v>
      </c>
      <c r="E11" s="117">
        <f t="shared" si="6"/>
        <v>67500</v>
      </c>
      <c r="F11" s="117">
        <f t="shared" si="7"/>
        <v>37</v>
      </c>
      <c r="G11" s="117">
        <f t="shared" si="0"/>
        <v>185</v>
      </c>
      <c r="H11" s="117">
        <f t="shared" si="1"/>
        <v>28</v>
      </c>
      <c r="I11" s="117">
        <v>3</v>
      </c>
      <c r="J11" s="117">
        <f>I11*任务!C11</f>
        <v>2220</v>
      </c>
      <c r="K11" s="117">
        <v>20</v>
      </c>
      <c r="L11" s="117">
        <f t="shared" si="2"/>
        <v>740</v>
      </c>
      <c r="M11" s="117">
        <v>1.5</v>
      </c>
      <c r="N11" s="117">
        <f t="shared" si="3"/>
        <v>56</v>
      </c>
      <c r="O11" s="117">
        <f t="shared" si="4"/>
        <v>17</v>
      </c>
      <c r="P11" s="118">
        <v>0.1</v>
      </c>
      <c r="R11" s="119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16">
        <v>11</v>
      </c>
      <c r="B12" s="117">
        <f>[1]总表!E12</f>
        <v>0.14000000000000001</v>
      </c>
      <c r="C12" s="117">
        <f t="shared" si="5"/>
        <v>17280</v>
      </c>
      <c r="D12" s="117">
        <f>SUM($C$2:C12)</f>
        <v>78892.5</v>
      </c>
      <c r="E12" s="117">
        <f t="shared" si="6"/>
        <v>72000</v>
      </c>
      <c r="F12" s="117">
        <f t="shared" si="7"/>
        <v>40</v>
      </c>
      <c r="G12" s="117">
        <f t="shared" si="0"/>
        <v>200</v>
      </c>
      <c r="H12" s="117">
        <f t="shared" si="1"/>
        <v>30</v>
      </c>
      <c r="I12" s="117">
        <v>3</v>
      </c>
      <c r="J12" s="117">
        <f>I12*任务!C12</f>
        <v>2400</v>
      </c>
      <c r="K12" s="117">
        <v>20</v>
      </c>
      <c r="L12" s="117">
        <f t="shared" si="2"/>
        <v>800</v>
      </c>
      <c r="M12" s="117">
        <v>1.5</v>
      </c>
      <c r="N12" s="117">
        <f t="shared" si="3"/>
        <v>60</v>
      </c>
      <c r="O12" s="117">
        <f t="shared" si="4"/>
        <v>18</v>
      </c>
      <c r="P12" s="118">
        <v>0.1</v>
      </c>
      <c r="R12" s="119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16">
        <v>12</v>
      </c>
      <c r="B13" s="117">
        <f>[1]总表!E13</f>
        <v>0.15</v>
      </c>
      <c r="C13" s="117">
        <f t="shared" si="5"/>
        <v>19440</v>
      </c>
      <c r="D13" s="117">
        <f>SUM($C$2:C13)</f>
        <v>98332.5</v>
      </c>
      <c r="E13" s="117">
        <f t="shared" si="6"/>
        <v>78000</v>
      </c>
      <c r="F13" s="117">
        <f t="shared" si="7"/>
        <v>43</v>
      </c>
      <c r="G13" s="117">
        <f t="shared" si="0"/>
        <v>215</v>
      </c>
      <c r="H13" s="117">
        <f t="shared" si="1"/>
        <v>32</v>
      </c>
      <c r="I13" s="117">
        <v>3</v>
      </c>
      <c r="J13" s="117">
        <f>I13*任务!C13</f>
        <v>2580</v>
      </c>
      <c r="K13" s="117">
        <v>20</v>
      </c>
      <c r="L13" s="117">
        <f t="shared" si="2"/>
        <v>860</v>
      </c>
      <c r="M13" s="117">
        <v>1.5</v>
      </c>
      <c r="N13" s="117">
        <f t="shared" si="3"/>
        <v>65</v>
      </c>
      <c r="O13" s="117">
        <f t="shared" si="4"/>
        <v>20</v>
      </c>
      <c r="P13" s="118">
        <v>0.1</v>
      </c>
      <c r="R13" s="119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16">
        <v>13</v>
      </c>
      <c r="B14" s="117">
        <f>[1]总表!E14</f>
        <v>0.16</v>
      </c>
      <c r="C14" s="117">
        <f t="shared" si="5"/>
        <v>21720</v>
      </c>
      <c r="D14" s="117">
        <f>SUM($C$2:C14)</f>
        <v>120052.5</v>
      </c>
      <c r="E14" s="117">
        <f t="shared" si="6"/>
        <v>84000</v>
      </c>
      <c r="F14" s="117">
        <f t="shared" si="7"/>
        <v>46</v>
      </c>
      <c r="G14" s="117">
        <f t="shared" si="0"/>
        <v>230</v>
      </c>
      <c r="H14" s="117">
        <f t="shared" si="1"/>
        <v>35</v>
      </c>
      <c r="I14" s="117">
        <v>3</v>
      </c>
      <c r="J14" s="117">
        <f>I14*任务!C14</f>
        <v>2760</v>
      </c>
      <c r="K14" s="117">
        <v>20</v>
      </c>
      <c r="L14" s="117">
        <f t="shared" si="2"/>
        <v>920</v>
      </c>
      <c r="M14" s="117">
        <v>1.5</v>
      </c>
      <c r="N14" s="117">
        <f t="shared" si="3"/>
        <v>69</v>
      </c>
      <c r="O14" s="117">
        <f t="shared" si="4"/>
        <v>21</v>
      </c>
      <c r="P14" s="118">
        <v>0.1</v>
      </c>
      <c r="R14" s="121"/>
      <c r="S14" s="4"/>
      <c r="T14" s="4"/>
      <c r="U14" s="4"/>
      <c r="V14" s="4"/>
      <c r="W14" s="4"/>
    </row>
    <row r="15" spans="1:23" ht="20.100000000000001" customHeight="1" x14ac:dyDescent="0.2">
      <c r="A15" s="116">
        <v>14</v>
      </c>
      <c r="B15" s="117">
        <f>[1]总表!E15</f>
        <v>0.17</v>
      </c>
      <c r="C15" s="117">
        <f t="shared" si="5"/>
        <v>23865</v>
      </c>
      <c r="D15" s="117">
        <f>SUM($C$2:C15)</f>
        <v>143917.5</v>
      </c>
      <c r="E15" s="117">
        <f t="shared" si="6"/>
        <v>88500</v>
      </c>
      <c r="F15" s="117">
        <f t="shared" si="7"/>
        <v>49</v>
      </c>
      <c r="G15" s="117">
        <f t="shared" si="0"/>
        <v>245</v>
      </c>
      <c r="H15" s="117">
        <f t="shared" si="1"/>
        <v>37</v>
      </c>
      <c r="I15" s="117">
        <v>3</v>
      </c>
      <c r="J15" s="117">
        <f>I15*任务!C15</f>
        <v>2940</v>
      </c>
      <c r="K15" s="117">
        <v>20</v>
      </c>
      <c r="L15" s="117">
        <f t="shared" si="2"/>
        <v>980</v>
      </c>
      <c r="M15" s="117">
        <v>1.5</v>
      </c>
      <c r="N15" s="117">
        <f t="shared" si="3"/>
        <v>74</v>
      </c>
      <c r="O15" s="117">
        <f t="shared" si="4"/>
        <v>22</v>
      </c>
      <c r="P15" s="118">
        <v>0.1</v>
      </c>
      <c r="R15" s="83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16">
        <v>15</v>
      </c>
      <c r="B16" s="117">
        <f>[1]总表!E16</f>
        <v>0.1</v>
      </c>
      <c r="C16" s="117">
        <f t="shared" si="5"/>
        <v>18660</v>
      </c>
      <c r="D16" s="117">
        <f>SUM($C$2:C16)</f>
        <v>162577.5</v>
      </c>
      <c r="E16" s="117">
        <f t="shared" si="6"/>
        <v>93000</v>
      </c>
      <c r="F16" s="117">
        <f t="shared" si="7"/>
        <v>52</v>
      </c>
      <c r="G16" s="117">
        <f t="shared" si="0"/>
        <v>260</v>
      </c>
      <c r="H16" s="117">
        <f t="shared" si="1"/>
        <v>39</v>
      </c>
      <c r="I16" s="117">
        <v>3</v>
      </c>
      <c r="J16" s="117">
        <f>I16*任务!C16</f>
        <v>3120</v>
      </c>
      <c r="K16" s="117">
        <v>20</v>
      </c>
      <c r="L16" s="117">
        <f t="shared" si="2"/>
        <v>1040</v>
      </c>
      <c r="M16" s="117">
        <v>1.5</v>
      </c>
      <c r="N16" s="117">
        <f t="shared" si="3"/>
        <v>78</v>
      </c>
      <c r="O16" s="117">
        <f t="shared" si="4"/>
        <v>23</v>
      </c>
      <c r="P16" s="118">
        <v>0.1</v>
      </c>
      <c r="R16" s="83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16">
        <v>16</v>
      </c>
      <c r="B17" s="117">
        <f>[1]总表!E17</f>
        <v>0.11</v>
      </c>
      <c r="C17" s="117">
        <f t="shared" si="5"/>
        <v>20790</v>
      </c>
      <c r="D17" s="117">
        <f>SUM($C$2:C17)</f>
        <v>183367.5</v>
      </c>
      <c r="E17" s="117">
        <f t="shared" si="6"/>
        <v>99000</v>
      </c>
      <c r="F17" s="117">
        <f t="shared" si="7"/>
        <v>55</v>
      </c>
      <c r="G17" s="117">
        <f t="shared" si="0"/>
        <v>275</v>
      </c>
      <c r="H17" s="117">
        <f t="shared" si="1"/>
        <v>41</v>
      </c>
      <c r="I17" s="117">
        <v>3</v>
      </c>
      <c r="J17" s="117">
        <f>I17*任务!C17</f>
        <v>3300</v>
      </c>
      <c r="K17" s="117">
        <v>20</v>
      </c>
      <c r="L17" s="117">
        <f t="shared" si="2"/>
        <v>1100</v>
      </c>
      <c r="M17" s="117">
        <v>1.5</v>
      </c>
      <c r="N17" s="117">
        <f t="shared" si="3"/>
        <v>83</v>
      </c>
      <c r="O17" s="117">
        <f t="shared" si="4"/>
        <v>25</v>
      </c>
      <c r="P17" s="118">
        <v>0.1</v>
      </c>
      <c r="R17" s="119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16">
        <v>17</v>
      </c>
      <c r="B18" s="117">
        <f>[1]总表!E18</f>
        <v>0.12</v>
      </c>
      <c r="C18" s="117">
        <f t="shared" si="5"/>
        <v>23040</v>
      </c>
      <c r="D18" s="117">
        <f>SUM($C$2:C18)</f>
        <v>206407.5</v>
      </c>
      <c r="E18" s="117">
        <f t="shared" si="6"/>
        <v>105000</v>
      </c>
      <c r="F18" s="117">
        <f t="shared" si="7"/>
        <v>58</v>
      </c>
      <c r="G18" s="117">
        <f t="shared" si="0"/>
        <v>290</v>
      </c>
      <c r="H18" s="117">
        <f t="shared" si="1"/>
        <v>44</v>
      </c>
      <c r="I18" s="117">
        <v>3</v>
      </c>
      <c r="J18" s="117">
        <f>I18*任务!C18</f>
        <v>3480</v>
      </c>
      <c r="K18" s="117">
        <v>20</v>
      </c>
      <c r="L18" s="117">
        <f t="shared" si="2"/>
        <v>1160</v>
      </c>
      <c r="M18" s="117">
        <v>1.5</v>
      </c>
      <c r="N18" s="117">
        <f t="shared" si="3"/>
        <v>87</v>
      </c>
      <c r="O18" s="117">
        <f t="shared" si="4"/>
        <v>26</v>
      </c>
      <c r="P18" s="118">
        <v>0.1</v>
      </c>
      <c r="R18" s="119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16">
        <v>18</v>
      </c>
      <c r="B19" s="117">
        <f>[1]总表!E19</f>
        <v>0.13</v>
      </c>
      <c r="C19" s="117">
        <f t="shared" si="5"/>
        <v>25410</v>
      </c>
      <c r="D19" s="117">
        <f>SUM($C$2:C19)</f>
        <v>231817.5</v>
      </c>
      <c r="E19" s="117">
        <f t="shared" si="6"/>
        <v>111000</v>
      </c>
      <c r="F19" s="117">
        <f t="shared" si="7"/>
        <v>61</v>
      </c>
      <c r="G19" s="117">
        <f t="shared" si="0"/>
        <v>305</v>
      </c>
      <c r="H19" s="117">
        <f t="shared" si="1"/>
        <v>46</v>
      </c>
      <c r="I19" s="117">
        <v>3</v>
      </c>
      <c r="J19" s="117">
        <f>I19*任务!C19</f>
        <v>3660</v>
      </c>
      <c r="K19" s="117">
        <v>20</v>
      </c>
      <c r="L19" s="117">
        <f t="shared" si="2"/>
        <v>1220</v>
      </c>
      <c r="M19" s="117">
        <v>1.5</v>
      </c>
      <c r="N19" s="117">
        <f t="shared" si="3"/>
        <v>92</v>
      </c>
      <c r="O19" s="117">
        <f t="shared" si="4"/>
        <v>28</v>
      </c>
      <c r="P19" s="118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16">
        <v>19</v>
      </c>
      <c r="B20" s="117">
        <f>[1]总表!E20</f>
        <v>0.2</v>
      </c>
      <c r="C20" s="117">
        <f t="shared" si="5"/>
        <v>34620</v>
      </c>
      <c r="D20" s="117">
        <f>SUM($C$2:C20)</f>
        <v>266437.5</v>
      </c>
      <c r="E20" s="117">
        <f t="shared" si="6"/>
        <v>115500</v>
      </c>
      <c r="F20" s="117">
        <f t="shared" si="7"/>
        <v>64</v>
      </c>
      <c r="G20" s="117">
        <f t="shared" si="0"/>
        <v>320</v>
      </c>
      <c r="H20" s="117">
        <f t="shared" si="1"/>
        <v>48</v>
      </c>
      <c r="I20" s="117">
        <v>3</v>
      </c>
      <c r="J20" s="117">
        <f>I20*任务!C20</f>
        <v>3840</v>
      </c>
      <c r="K20" s="117">
        <v>20</v>
      </c>
      <c r="L20" s="117">
        <f t="shared" si="2"/>
        <v>1280</v>
      </c>
      <c r="M20" s="117">
        <v>1.5</v>
      </c>
      <c r="N20" s="117">
        <f t="shared" si="3"/>
        <v>96</v>
      </c>
      <c r="O20" s="117">
        <f t="shared" si="4"/>
        <v>29</v>
      </c>
      <c r="P20" s="118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16">
        <v>20</v>
      </c>
      <c r="B21" s="117">
        <f>[1]总表!E21</f>
        <v>0.21</v>
      </c>
      <c r="C21" s="117">
        <f t="shared" si="5"/>
        <v>37260</v>
      </c>
      <c r="D21" s="117">
        <f>SUM($C$2:C21)</f>
        <v>303697.5</v>
      </c>
      <c r="E21" s="117">
        <f t="shared" si="6"/>
        <v>120000</v>
      </c>
      <c r="F21" s="117">
        <f t="shared" si="7"/>
        <v>67</v>
      </c>
      <c r="G21" s="117">
        <f t="shared" si="0"/>
        <v>335</v>
      </c>
      <c r="H21" s="117">
        <f t="shared" si="1"/>
        <v>50</v>
      </c>
      <c r="I21" s="117">
        <v>3</v>
      </c>
      <c r="J21" s="117">
        <f>I21*任务!C21</f>
        <v>4020</v>
      </c>
      <c r="K21" s="117">
        <v>20</v>
      </c>
      <c r="L21" s="117">
        <f t="shared" si="2"/>
        <v>1340</v>
      </c>
      <c r="M21" s="117">
        <v>1.5</v>
      </c>
      <c r="N21" s="117">
        <f t="shared" si="3"/>
        <v>101</v>
      </c>
      <c r="O21" s="117">
        <f t="shared" si="4"/>
        <v>30</v>
      </c>
      <c r="P21" s="118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16">
        <v>21</v>
      </c>
      <c r="B22" s="117">
        <f>[1]总表!E22</f>
        <v>0.22</v>
      </c>
      <c r="C22" s="117">
        <f t="shared" si="5"/>
        <v>40650</v>
      </c>
      <c r="D22" s="117">
        <f>SUM($C$2:C22)</f>
        <v>344347.5</v>
      </c>
      <c r="E22" s="117">
        <f t="shared" si="6"/>
        <v>127500</v>
      </c>
      <c r="F22" s="117">
        <f t="shared" si="7"/>
        <v>70</v>
      </c>
      <c r="G22" s="117">
        <f t="shared" si="0"/>
        <v>350</v>
      </c>
      <c r="H22" s="117">
        <f t="shared" si="1"/>
        <v>53</v>
      </c>
      <c r="I22" s="117">
        <v>3</v>
      </c>
      <c r="J22" s="117">
        <f>I22*任务!C22</f>
        <v>4200</v>
      </c>
      <c r="K22" s="117">
        <v>20</v>
      </c>
      <c r="L22" s="117">
        <f t="shared" si="2"/>
        <v>1400</v>
      </c>
      <c r="M22" s="117">
        <v>1.5</v>
      </c>
      <c r="N22" s="117">
        <f t="shared" si="3"/>
        <v>105</v>
      </c>
      <c r="O22" s="117">
        <f t="shared" si="4"/>
        <v>32</v>
      </c>
      <c r="P22" s="118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16">
        <v>22</v>
      </c>
      <c r="B23" s="117">
        <f>[1]总表!E23</f>
        <v>0.23</v>
      </c>
      <c r="C23" s="117">
        <f t="shared" si="5"/>
        <v>43500</v>
      </c>
      <c r="D23" s="117">
        <f>SUM($C$2:C23)</f>
        <v>387847.5</v>
      </c>
      <c r="E23" s="117">
        <f t="shared" si="6"/>
        <v>132000</v>
      </c>
      <c r="F23" s="117">
        <f t="shared" si="7"/>
        <v>73</v>
      </c>
      <c r="G23" s="117">
        <f t="shared" si="0"/>
        <v>365</v>
      </c>
      <c r="H23" s="117">
        <f t="shared" si="1"/>
        <v>55</v>
      </c>
      <c r="I23" s="117">
        <v>3</v>
      </c>
      <c r="J23" s="117">
        <f>I23*任务!C23</f>
        <v>4380</v>
      </c>
      <c r="K23" s="117">
        <v>20</v>
      </c>
      <c r="L23" s="117">
        <f t="shared" si="2"/>
        <v>1460</v>
      </c>
      <c r="M23" s="117">
        <v>1.5</v>
      </c>
      <c r="N23" s="117">
        <f t="shared" si="3"/>
        <v>110</v>
      </c>
      <c r="O23" s="117">
        <f t="shared" si="4"/>
        <v>33</v>
      </c>
      <c r="P23" s="118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16">
        <v>23</v>
      </c>
      <c r="B24" s="117">
        <f>[1]总表!E24</f>
        <v>0.24</v>
      </c>
      <c r="C24" s="117">
        <f t="shared" si="5"/>
        <v>46440</v>
      </c>
      <c r="D24" s="117">
        <f>SUM($C$2:C24)</f>
        <v>434287.5</v>
      </c>
      <c r="E24" s="117">
        <f t="shared" si="6"/>
        <v>136500</v>
      </c>
      <c r="F24" s="117">
        <f t="shared" si="7"/>
        <v>76</v>
      </c>
      <c r="G24" s="117">
        <f t="shared" si="0"/>
        <v>380</v>
      </c>
      <c r="H24" s="117">
        <f t="shared" si="1"/>
        <v>57</v>
      </c>
      <c r="I24" s="117">
        <v>3</v>
      </c>
      <c r="J24" s="117">
        <f>I24*任务!C24</f>
        <v>4560</v>
      </c>
      <c r="K24" s="117">
        <v>20</v>
      </c>
      <c r="L24" s="117">
        <f t="shared" si="2"/>
        <v>1520</v>
      </c>
      <c r="M24" s="117">
        <v>1.5</v>
      </c>
      <c r="N24" s="117">
        <f t="shared" si="3"/>
        <v>114</v>
      </c>
      <c r="O24" s="117">
        <f t="shared" si="4"/>
        <v>34</v>
      </c>
      <c r="P24" s="118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16">
        <v>24</v>
      </c>
      <c r="B25" s="117">
        <f>[1]总表!E25</f>
        <v>0.25</v>
      </c>
      <c r="C25" s="117">
        <f t="shared" si="5"/>
        <v>49845</v>
      </c>
      <c r="D25" s="117">
        <f>SUM($C$2:C25)</f>
        <v>484132.5</v>
      </c>
      <c r="E25" s="117">
        <f t="shared" si="6"/>
        <v>142500</v>
      </c>
      <c r="F25" s="117">
        <f t="shared" si="7"/>
        <v>79</v>
      </c>
      <c r="G25" s="117">
        <f t="shared" si="0"/>
        <v>395</v>
      </c>
      <c r="H25" s="117">
        <f t="shared" si="1"/>
        <v>59</v>
      </c>
      <c r="I25" s="117">
        <v>3</v>
      </c>
      <c r="J25" s="117">
        <f>I25*任务!C25</f>
        <v>4740</v>
      </c>
      <c r="K25" s="117">
        <v>20</v>
      </c>
      <c r="L25" s="117">
        <f t="shared" si="2"/>
        <v>1580</v>
      </c>
      <c r="M25" s="117">
        <v>1.5</v>
      </c>
      <c r="N25" s="117">
        <f t="shared" si="3"/>
        <v>119</v>
      </c>
      <c r="O25" s="117">
        <f t="shared" si="4"/>
        <v>36</v>
      </c>
      <c r="P25" s="118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16">
        <v>25</v>
      </c>
      <c r="B26" s="117">
        <f>[1]总表!E26</f>
        <v>0.26</v>
      </c>
      <c r="C26" s="117">
        <f t="shared" si="5"/>
        <v>53370</v>
      </c>
      <c r="D26" s="117">
        <f>SUM($C$2:C26)</f>
        <v>537502.5</v>
      </c>
      <c r="E26" s="117">
        <f t="shared" si="6"/>
        <v>148500</v>
      </c>
      <c r="F26" s="117">
        <f t="shared" si="7"/>
        <v>82</v>
      </c>
      <c r="G26" s="117">
        <f t="shared" si="0"/>
        <v>410</v>
      </c>
      <c r="H26" s="117">
        <f t="shared" si="1"/>
        <v>62</v>
      </c>
      <c r="I26" s="117">
        <v>3</v>
      </c>
      <c r="J26" s="117">
        <f>I26*任务!C26</f>
        <v>4920</v>
      </c>
      <c r="K26" s="117">
        <v>20</v>
      </c>
      <c r="L26" s="117">
        <f t="shared" si="2"/>
        <v>1640</v>
      </c>
      <c r="M26" s="117">
        <v>1.5</v>
      </c>
      <c r="N26" s="117">
        <f t="shared" si="3"/>
        <v>123</v>
      </c>
      <c r="O26" s="117">
        <f t="shared" si="4"/>
        <v>37</v>
      </c>
      <c r="P26" s="118">
        <v>0.1</v>
      </c>
    </row>
    <row r="27" spans="1:23" ht="20.100000000000001" customHeight="1" x14ac:dyDescent="0.2">
      <c r="A27" s="116">
        <v>26</v>
      </c>
      <c r="B27" s="117">
        <f>[1]总表!E27</f>
        <v>0.27</v>
      </c>
      <c r="C27" s="117">
        <f t="shared" si="5"/>
        <v>56610</v>
      </c>
      <c r="D27" s="117">
        <f>SUM($C$2:C27)</f>
        <v>594112.5</v>
      </c>
      <c r="E27" s="117">
        <f t="shared" si="6"/>
        <v>153000</v>
      </c>
      <c r="F27" s="117">
        <f t="shared" si="7"/>
        <v>85</v>
      </c>
      <c r="G27" s="117">
        <f t="shared" si="0"/>
        <v>425</v>
      </c>
      <c r="H27" s="117">
        <f t="shared" si="1"/>
        <v>64</v>
      </c>
      <c r="I27" s="117">
        <v>3</v>
      </c>
      <c r="J27" s="117">
        <f>I27*任务!C27</f>
        <v>5100</v>
      </c>
      <c r="K27" s="117">
        <v>20</v>
      </c>
      <c r="L27" s="117">
        <f t="shared" si="2"/>
        <v>1700</v>
      </c>
      <c r="M27" s="117">
        <v>1.5</v>
      </c>
      <c r="N27" s="117">
        <f t="shared" si="3"/>
        <v>128</v>
      </c>
      <c r="O27" s="117">
        <f t="shared" si="4"/>
        <v>38</v>
      </c>
      <c r="P27" s="118">
        <v>0.1</v>
      </c>
    </row>
    <row r="28" spans="1:23" ht="20.100000000000001" customHeight="1" x14ac:dyDescent="0.2">
      <c r="A28" s="116">
        <v>27</v>
      </c>
      <c r="B28" s="117">
        <f>[1]总表!E28</f>
        <v>0.28000000000000003</v>
      </c>
      <c r="C28" s="117">
        <f t="shared" si="5"/>
        <v>60360.000000000007</v>
      </c>
      <c r="D28" s="117">
        <f>SUM($C$2:C28)</f>
        <v>654472.5</v>
      </c>
      <c r="E28" s="117">
        <f t="shared" si="6"/>
        <v>159000</v>
      </c>
      <c r="F28" s="117">
        <f t="shared" si="7"/>
        <v>88</v>
      </c>
      <c r="G28" s="117">
        <f t="shared" si="0"/>
        <v>440</v>
      </c>
      <c r="H28" s="117">
        <f t="shared" si="1"/>
        <v>66</v>
      </c>
      <c r="I28" s="117">
        <v>3</v>
      </c>
      <c r="J28" s="117">
        <f>I28*任务!C28</f>
        <v>5280</v>
      </c>
      <c r="K28" s="117">
        <v>20</v>
      </c>
      <c r="L28" s="117">
        <f t="shared" si="2"/>
        <v>1760</v>
      </c>
      <c r="M28" s="117">
        <v>1.5</v>
      </c>
      <c r="N28" s="117">
        <f t="shared" si="3"/>
        <v>132</v>
      </c>
      <c r="O28" s="117">
        <f t="shared" si="4"/>
        <v>40</v>
      </c>
      <c r="P28" s="118">
        <v>0.1</v>
      </c>
    </row>
    <row r="29" spans="1:23" ht="20.100000000000001" customHeight="1" x14ac:dyDescent="0.2">
      <c r="A29" s="116">
        <v>28</v>
      </c>
      <c r="B29" s="117">
        <f>[1]总表!E29</f>
        <v>0.28999999999999998</v>
      </c>
      <c r="C29" s="117">
        <f t="shared" si="5"/>
        <v>63795</v>
      </c>
      <c r="D29" s="117">
        <f>SUM($C$2:C29)</f>
        <v>718267.5</v>
      </c>
      <c r="E29" s="117">
        <f t="shared" si="6"/>
        <v>163500</v>
      </c>
      <c r="F29" s="117">
        <f t="shared" si="7"/>
        <v>91</v>
      </c>
      <c r="G29" s="117">
        <f t="shared" si="0"/>
        <v>455</v>
      </c>
      <c r="H29" s="117">
        <f t="shared" si="1"/>
        <v>68</v>
      </c>
      <c r="I29" s="117">
        <v>3</v>
      </c>
      <c r="J29" s="117">
        <f>I29*任务!C29</f>
        <v>5460</v>
      </c>
      <c r="K29" s="117">
        <v>20</v>
      </c>
      <c r="L29" s="117">
        <f t="shared" si="2"/>
        <v>1820</v>
      </c>
      <c r="M29" s="117">
        <v>1.5</v>
      </c>
      <c r="N29" s="117">
        <f t="shared" si="3"/>
        <v>137</v>
      </c>
      <c r="O29" s="117">
        <f t="shared" si="4"/>
        <v>41</v>
      </c>
      <c r="P29" s="118">
        <v>0.1</v>
      </c>
    </row>
    <row r="30" spans="1:23" ht="20.100000000000001" customHeight="1" x14ac:dyDescent="0.2">
      <c r="A30" s="116">
        <v>29</v>
      </c>
      <c r="B30" s="117">
        <f>[1]总表!E30</f>
        <v>0.35</v>
      </c>
      <c r="C30" s="117">
        <f t="shared" si="5"/>
        <v>76245</v>
      </c>
      <c r="D30" s="117">
        <f>SUM($C$2:C30)</f>
        <v>794512.5</v>
      </c>
      <c r="E30" s="117">
        <f t="shared" si="6"/>
        <v>169500</v>
      </c>
      <c r="F30" s="117">
        <f t="shared" si="7"/>
        <v>94</v>
      </c>
      <c r="G30" s="117">
        <f t="shared" si="0"/>
        <v>470</v>
      </c>
      <c r="H30" s="117">
        <f t="shared" si="1"/>
        <v>71</v>
      </c>
      <c r="I30" s="117">
        <v>3</v>
      </c>
      <c r="J30" s="117">
        <f>I30*任务!C30</f>
        <v>5640</v>
      </c>
      <c r="K30" s="117">
        <v>20</v>
      </c>
      <c r="L30" s="117">
        <f t="shared" si="2"/>
        <v>1880</v>
      </c>
      <c r="M30" s="117">
        <v>1.5</v>
      </c>
      <c r="N30" s="117">
        <f t="shared" si="3"/>
        <v>141</v>
      </c>
      <c r="O30" s="117">
        <f t="shared" si="4"/>
        <v>42</v>
      </c>
      <c r="P30" s="118">
        <v>0.1</v>
      </c>
    </row>
    <row r="31" spans="1:23" ht="20.100000000000001" customHeight="1" x14ac:dyDescent="0.2">
      <c r="A31" s="116">
        <v>30</v>
      </c>
      <c r="B31" s="117">
        <f>[1]总表!E31</f>
        <v>0.36</v>
      </c>
      <c r="C31" s="117">
        <f t="shared" si="5"/>
        <v>80640</v>
      </c>
      <c r="D31" s="117">
        <f>SUM($C$2:C31)</f>
        <v>875152.5</v>
      </c>
      <c r="E31" s="117">
        <f t="shared" si="6"/>
        <v>175500</v>
      </c>
      <c r="F31" s="117">
        <f t="shared" si="7"/>
        <v>97</v>
      </c>
      <c r="G31" s="117">
        <f t="shared" si="0"/>
        <v>485</v>
      </c>
      <c r="H31" s="117">
        <f t="shared" si="1"/>
        <v>73</v>
      </c>
      <c r="I31" s="117">
        <v>3</v>
      </c>
      <c r="J31" s="117">
        <f>I31*任务!C31</f>
        <v>5820</v>
      </c>
      <c r="K31" s="117">
        <v>20</v>
      </c>
      <c r="L31" s="117">
        <f t="shared" si="2"/>
        <v>1940</v>
      </c>
      <c r="M31" s="117">
        <v>1.5</v>
      </c>
      <c r="N31" s="117">
        <f t="shared" si="3"/>
        <v>146</v>
      </c>
      <c r="O31" s="117">
        <f t="shared" si="4"/>
        <v>44</v>
      </c>
      <c r="P31" s="118">
        <v>0.1</v>
      </c>
    </row>
    <row r="32" spans="1:23" ht="20.100000000000001" customHeight="1" x14ac:dyDescent="0.2">
      <c r="A32" s="116">
        <v>31</v>
      </c>
      <c r="B32" s="117">
        <f>[1]总表!E32</f>
        <v>0.37</v>
      </c>
      <c r="C32" s="117">
        <f t="shared" si="5"/>
        <v>84600</v>
      </c>
      <c r="D32" s="117">
        <f>SUM($C$2:C32)</f>
        <v>959752.5</v>
      </c>
      <c r="E32" s="117">
        <f t="shared" si="6"/>
        <v>180000</v>
      </c>
      <c r="F32" s="117">
        <f t="shared" si="7"/>
        <v>100</v>
      </c>
      <c r="G32" s="117">
        <f t="shared" si="0"/>
        <v>500</v>
      </c>
      <c r="H32" s="117">
        <f t="shared" si="1"/>
        <v>75</v>
      </c>
      <c r="I32" s="117">
        <v>3</v>
      </c>
      <c r="J32" s="117">
        <f>I32*任务!C32</f>
        <v>6000</v>
      </c>
      <c r="K32" s="117">
        <v>20</v>
      </c>
      <c r="L32" s="117">
        <f t="shared" si="2"/>
        <v>2000</v>
      </c>
      <c r="M32" s="117">
        <v>1.5</v>
      </c>
      <c r="N32" s="117">
        <f t="shared" si="3"/>
        <v>150</v>
      </c>
      <c r="O32" s="117">
        <f t="shared" si="4"/>
        <v>45</v>
      </c>
      <c r="P32" s="118">
        <v>0.1</v>
      </c>
    </row>
    <row r="33" spans="1:16" ht="20.100000000000001" customHeight="1" x14ac:dyDescent="0.2">
      <c r="A33" s="116">
        <v>32</v>
      </c>
      <c r="B33" s="117">
        <f>[1]总表!E33</f>
        <v>0.38</v>
      </c>
      <c r="C33" s="117">
        <f t="shared" si="5"/>
        <v>89220</v>
      </c>
      <c r="D33" s="117">
        <f>SUM($C$2:C33)</f>
        <v>1048972.5</v>
      </c>
      <c r="E33" s="117">
        <f t="shared" si="6"/>
        <v>186000</v>
      </c>
      <c r="F33" s="117">
        <f t="shared" si="7"/>
        <v>103</v>
      </c>
      <c r="G33" s="117">
        <f t="shared" si="0"/>
        <v>515</v>
      </c>
      <c r="H33" s="117">
        <f t="shared" si="1"/>
        <v>77</v>
      </c>
      <c r="I33" s="117">
        <v>3</v>
      </c>
      <c r="J33" s="117">
        <f>I33*任务!C33</f>
        <v>6180</v>
      </c>
      <c r="K33" s="117">
        <v>20</v>
      </c>
      <c r="L33" s="117">
        <f t="shared" si="2"/>
        <v>2060</v>
      </c>
      <c r="M33" s="117">
        <v>1.5</v>
      </c>
      <c r="N33" s="117">
        <f t="shared" si="3"/>
        <v>155</v>
      </c>
      <c r="O33" s="117">
        <f t="shared" si="4"/>
        <v>47</v>
      </c>
      <c r="P33" s="118">
        <v>0.1</v>
      </c>
    </row>
    <row r="34" spans="1:16" ht="20.100000000000001" customHeight="1" x14ac:dyDescent="0.2">
      <c r="A34" s="116">
        <v>33</v>
      </c>
      <c r="B34" s="117">
        <f>[1]总表!E34</f>
        <v>0.39</v>
      </c>
      <c r="C34" s="117">
        <f t="shared" si="5"/>
        <v>93960</v>
      </c>
      <c r="D34" s="117">
        <f>SUM($C$2:C34)</f>
        <v>1142932.5</v>
      </c>
      <c r="E34" s="117">
        <f t="shared" si="6"/>
        <v>192000</v>
      </c>
      <c r="F34" s="117">
        <f t="shared" si="7"/>
        <v>106</v>
      </c>
      <c r="G34" s="117">
        <f t="shared" ref="G34:G65" si="8">F34*5</f>
        <v>530</v>
      </c>
      <c r="H34" s="117">
        <f t="shared" ref="H34:H65" si="9">ROUND(G34*$S$1,0)</f>
        <v>80</v>
      </c>
      <c r="I34" s="117">
        <v>3</v>
      </c>
      <c r="J34" s="117">
        <f>I34*任务!C34</f>
        <v>6360</v>
      </c>
      <c r="K34" s="117">
        <v>20</v>
      </c>
      <c r="L34" s="117">
        <f t="shared" ref="L34:L65" si="10">K34*F34</f>
        <v>2120</v>
      </c>
      <c r="M34" s="117">
        <v>1.5</v>
      </c>
      <c r="N34" s="117">
        <f t="shared" ref="N34:N65" si="11">ROUND(F34*M34,0)</f>
        <v>159</v>
      </c>
      <c r="O34" s="117">
        <f t="shared" ref="O34:O65" si="12">ROUND(N34*$S$2,0)</f>
        <v>48</v>
      </c>
      <c r="P34" s="118">
        <v>0.1</v>
      </c>
    </row>
    <row r="35" spans="1:16" ht="20.100000000000001" customHeight="1" x14ac:dyDescent="0.2">
      <c r="A35" s="116">
        <v>34</v>
      </c>
      <c r="B35" s="117">
        <f>[1]总表!E35</f>
        <v>0.4</v>
      </c>
      <c r="C35" s="117">
        <f t="shared" si="5"/>
        <v>98220</v>
      </c>
      <c r="D35" s="117">
        <f>SUM($C$2:C35)</f>
        <v>1241152.5</v>
      </c>
      <c r="E35" s="117">
        <f t="shared" si="6"/>
        <v>196500</v>
      </c>
      <c r="F35" s="117">
        <f t="shared" si="7"/>
        <v>109</v>
      </c>
      <c r="G35" s="117">
        <f t="shared" si="8"/>
        <v>545</v>
      </c>
      <c r="H35" s="117">
        <f t="shared" si="9"/>
        <v>82</v>
      </c>
      <c r="I35" s="117">
        <v>3</v>
      </c>
      <c r="J35" s="117">
        <f>I35*任务!C35</f>
        <v>6540</v>
      </c>
      <c r="K35" s="117">
        <v>20</v>
      </c>
      <c r="L35" s="117">
        <f t="shared" si="10"/>
        <v>2180</v>
      </c>
      <c r="M35" s="117">
        <v>1.5</v>
      </c>
      <c r="N35" s="117">
        <f t="shared" si="11"/>
        <v>164</v>
      </c>
      <c r="O35" s="117">
        <f t="shared" si="12"/>
        <v>49</v>
      </c>
      <c r="P35" s="118">
        <v>0.1</v>
      </c>
    </row>
    <row r="36" spans="1:16" ht="20.100000000000001" customHeight="1" x14ac:dyDescent="0.2">
      <c r="A36" s="116">
        <v>35</v>
      </c>
      <c r="B36" s="117">
        <f>[1]总表!E36</f>
        <v>0.41</v>
      </c>
      <c r="C36" s="117">
        <f t="shared" si="5"/>
        <v>102570</v>
      </c>
      <c r="D36" s="117">
        <f>SUM($C$2:C36)</f>
        <v>1343722.5</v>
      </c>
      <c r="E36" s="117">
        <f t="shared" si="6"/>
        <v>201000</v>
      </c>
      <c r="F36" s="117">
        <f t="shared" si="7"/>
        <v>112</v>
      </c>
      <c r="G36" s="117">
        <f t="shared" si="8"/>
        <v>560</v>
      </c>
      <c r="H36" s="117">
        <f t="shared" si="9"/>
        <v>84</v>
      </c>
      <c r="I36" s="117">
        <v>3</v>
      </c>
      <c r="J36" s="117">
        <f>I36*任务!C36</f>
        <v>6720</v>
      </c>
      <c r="K36" s="117">
        <v>20</v>
      </c>
      <c r="L36" s="117">
        <f t="shared" si="10"/>
        <v>2240</v>
      </c>
      <c r="M36" s="117">
        <v>1.5</v>
      </c>
      <c r="N36" s="117">
        <f t="shared" si="11"/>
        <v>168</v>
      </c>
      <c r="O36" s="117">
        <f t="shared" si="12"/>
        <v>50</v>
      </c>
      <c r="P36" s="118">
        <v>0.1</v>
      </c>
    </row>
    <row r="37" spans="1:16" ht="20.100000000000001" customHeight="1" x14ac:dyDescent="0.2">
      <c r="A37" s="116">
        <v>36</v>
      </c>
      <c r="B37" s="117">
        <f>[1]总表!E37</f>
        <v>0.42</v>
      </c>
      <c r="C37" s="117">
        <f t="shared" si="5"/>
        <v>107640</v>
      </c>
      <c r="D37" s="117">
        <f>SUM($C$2:C37)</f>
        <v>1451362.5</v>
      </c>
      <c r="E37" s="117">
        <f t="shared" si="6"/>
        <v>207000</v>
      </c>
      <c r="F37" s="117">
        <f t="shared" si="7"/>
        <v>115</v>
      </c>
      <c r="G37" s="117">
        <f t="shared" si="8"/>
        <v>575</v>
      </c>
      <c r="H37" s="117">
        <f t="shared" si="9"/>
        <v>86</v>
      </c>
      <c r="I37" s="117">
        <v>3</v>
      </c>
      <c r="J37" s="117">
        <f>I37*任务!C37</f>
        <v>6900</v>
      </c>
      <c r="K37" s="117">
        <v>20</v>
      </c>
      <c r="L37" s="117">
        <f t="shared" si="10"/>
        <v>2300</v>
      </c>
      <c r="M37" s="117">
        <v>1.5</v>
      </c>
      <c r="N37" s="117">
        <f t="shared" si="11"/>
        <v>173</v>
      </c>
      <c r="O37" s="117">
        <f t="shared" si="12"/>
        <v>52</v>
      </c>
      <c r="P37" s="118">
        <v>0.1</v>
      </c>
    </row>
    <row r="38" spans="1:16" ht="20.100000000000001" customHeight="1" x14ac:dyDescent="0.2">
      <c r="A38" s="116">
        <v>37</v>
      </c>
      <c r="B38" s="117">
        <f>[1]总表!E38</f>
        <v>0.43</v>
      </c>
      <c r="C38" s="117">
        <f t="shared" si="5"/>
        <v>112830</v>
      </c>
      <c r="D38" s="117">
        <f>SUM($C$2:C38)</f>
        <v>1564192.5</v>
      </c>
      <c r="E38" s="117">
        <f t="shared" si="6"/>
        <v>213000</v>
      </c>
      <c r="F38" s="117">
        <f t="shared" si="7"/>
        <v>118</v>
      </c>
      <c r="G38" s="117">
        <f t="shared" si="8"/>
        <v>590</v>
      </c>
      <c r="H38" s="117">
        <f t="shared" si="9"/>
        <v>89</v>
      </c>
      <c r="I38" s="117">
        <v>3</v>
      </c>
      <c r="J38" s="117">
        <f>I38*任务!C38</f>
        <v>7080</v>
      </c>
      <c r="K38" s="117">
        <v>20</v>
      </c>
      <c r="L38" s="117">
        <f t="shared" si="10"/>
        <v>2360</v>
      </c>
      <c r="M38" s="117">
        <v>1.5</v>
      </c>
      <c r="N38" s="117">
        <f t="shared" si="11"/>
        <v>177</v>
      </c>
      <c r="O38" s="117">
        <f t="shared" si="12"/>
        <v>53</v>
      </c>
      <c r="P38" s="118">
        <v>0.1</v>
      </c>
    </row>
    <row r="39" spans="1:16" ht="20.100000000000001" customHeight="1" x14ac:dyDescent="0.2">
      <c r="A39" s="116">
        <v>38</v>
      </c>
      <c r="B39" s="117">
        <f>[1]总表!E39</f>
        <v>0.44</v>
      </c>
      <c r="C39" s="117">
        <f t="shared" si="5"/>
        <v>118140</v>
      </c>
      <c r="D39" s="117">
        <f>SUM($C$2:C39)</f>
        <v>1682332.5</v>
      </c>
      <c r="E39" s="117">
        <f t="shared" si="6"/>
        <v>219000</v>
      </c>
      <c r="F39" s="117">
        <f t="shared" si="7"/>
        <v>121</v>
      </c>
      <c r="G39" s="117">
        <f t="shared" si="8"/>
        <v>605</v>
      </c>
      <c r="H39" s="117">
        <f t="shared" si="9"/>
        <v>91</v>
      </c>
      <c r="I39" s="117">
        <v>3</v>
      </c>
      <c r="J39" s="117">
        <f>I39*任务!C39</f>
        <v>7260</v>
      </c>
      <c r="K39" s="117">
        <v>20</v>
      </c>
      <c r="L39" s="117">
        <f t="shared" si="10"/>
        <v>2420</v>
      </c>
      <c r="M39" s="117">
        <v>1.5</v>
      </c>
      <c r="N39" s="117">
        <f t="shared" si="11"/>
        <v>182</v>
      </c>
      <c r="O39" s="117">
        <f t="shared" si="12"/>
        <v>55</v>
      </c>
      <c r="P39" s="118">
        <v>0.1</v>
      </c>
    </row>
    <row r="40" spans="1:16" ht="20.100000000000001" customHeight="1" x14ac:dyDescent="0.2">
      <c r="A40" s="116">
        <v>39</v>
      </c>
      <c r="B40" s="117">
        <f>[1]总表!E40</f>
        <v>0.5</v>
      </c>
      <c r="C40" s="117">
        <f t="shared" si="5"/>
        <v>134070</v>
      </c>
      <c r="D40" s="117">
        <f>SUM($C$2:C40)</f>
        <v>1816402.5</v>
      </c>
      <c r="E40" s="117">
        <f t="shared" si="6"/>
        <v>223500</v>
      </c>
      <c r="F40" s="117">
        <f t="shared" si="7"/>
        <v>124</v>
      </c>
      <c r="G40" s="117">
        <f t="shared" si="8"/>
        <v>620</v>
      </c>
      <c r="H40" s="117">
        <f t="shared" si="9"/>
        <v>93</v>
      </c>
      <c r="I40" s="117">
        <v>3</v>
      </c>
      <c r="J40" s="117">
        <f>I40*任务!C40</f>
        <v>7440</v>
      </c>
      <c r="K40" s="117">
        <v>20</v>
      </c>
      <c r="L40" s="117">
        <f t="shared" si="10"/>
        <v>2480</v>
      </c>
      <c r="M40" s="117">
        <v>1.5</v>
      </c>
      <c r="N40" s="117">
        <f t="shared" si="11"/>
        <v>186</v>
      </c>
      <c r="O40" s="117">
        <f t="shared" si="12"/>
        <v>56</v>
      </c>
      <c r="P40" s="118">
        <v>0.1</v>
      </c>
    </row>
    <row r="41" spans="1:16" ht="20.100000000000001" customHeight="1" x14ac:dyDescent="0.2">
      <c r="A41" s="116">
        <v>40</v>
      </c>
      <c r="B41" s="117">
        <f>[1]总表!E41</f>
        <v>0.51</v>
      </c>
      <c r="C41" s="117">
        <f t="shared" si="5"/>
        <v>139140</v>
      </c>
      <c r="D41" s="117">
        <f>SUM($C$2:C41)</f>
        <v>1955542.5</v>
      </c>
      <c r="E41" s="117">
        <f t="shared" si="6"/>
        <v>228000</v>
      </c>
      <c r="F41" s="117">
        <f t="shared" si="7"/>
        <v>127</v>
      </c>
      <c r="G41" s="117">
        <f t="shared" si="8"/>
        <v>635</v>
      </c>
      <c r="H41" s="117">
        <f t="shared" si="9"/>
        <v>95</v>
      </c>
      <c r="I41" s="117">
        <v>3</v>
      </c>
      <c r="J41" s="117">
        <f>I41*任务!C41</f>
        <v>7620</v>
      </c>
      <c r="K41" s="117">
        <v>20</v>
      </c>
      <c r="L41" s="117">
        <f t="shared" si="10"/>
        <v>2540</v>
      </c>
      <c r="M41" s="117">
        <v>1.5</v>
      </c>
      <c r="N41" s="117">
        <f t="shared" si="11"/>
        <v>191</v>
      </c>
      <c r="O41" s="117">
        <f t="shared" si="12"/>
        <v>57</v>
      </c>
      <c r="P41" s="118">
        <v>0.1</v>
      </c>
    </row>
    <row r="42" spans="1:16" ht="20.100000000000001" customHeight="1" x14ac:dyDescent="0.2">
      <c r="A42" s="116">
        <v>41</v>
      </c>
      <c r="B42" s="117">
        <f>[1]总表!E42</f>
        <v>0.52</v>
      </c>
      <c r="C42" s="117">
        <f t="shared" si="5"/>
        <v>145860</v>
      </c>
      <c r="D42" s="117">
        <f>SUM($C$2:C42)</f>
        <v>2101402.5</v>
      </c>
      <c r="E42" s="117">
        <f t="shared" si="6"/>
        <v>235500</v>
      </c>
      <c r="F42" s="117">
        <f t="shared" si="7"/>
        <v>130</v>
      </c>
      <c r="G42" s="117">
        <f t="shared" si="8"/>
        <v>650</v>
      </c>
      <c r="H42" s="117">
        <f t="shared" si="9"/>
        <v>98</v>
      </c>
      <c r="I42" s="117">
        <v>3</v>
      </c>
      <c r="J42" s="117">
        <f>I42*任务!C42</f>
        <v>7800</v>
      </c>
      <c r="K42" s="117">
        <v>20</v>
      </c>
      <c r="L42" s="117">
        <f t="shared" si="10"/>
        <v>2600</v>
      </c>
      <c r="M42" s="117">
        <v>1.5</v>
      </c>
      <c r="N42" s="117">
        <f t="shared" si="11"/>
        <v>195</v>
      </c>
      <c r="O42" s="117">
        <f t="shared" si="12"/>
        <v>59</v>
      </c>
      <c r="P42" s="118">
        <v>0.1</v>
      </c>
    </row>
    <row r="43" spans="1:16" ht="20.100000000000001" customHeight="1" x14ac:dyDescent="0.2">
      <c r="A43" s="116">
        <v>42</v>
      </c>
      <c r="B43" s="117">
        <f>[1]总表!E43</f>
        <v>0.53</v>
      </c>
      <c r="C43" s="117">
        <f t="shared" si="5"/>
        <v>151140</v>
      </c>
      <c r="D43" s="117">
        <f>SUM($C$2:C43)</f>
        <v>2252542.5</v>
      </c>
      <c r="E43" s="117">
        <f t="shared" si="6"/>
        <v>240000</v>
      </c>
      <c r="F43" s="117">
        <f t="shared" si="7"/>
        <v>133</v>
      </c>
      <c r="G43" s="117">
        <f t="shared" si="8"/>
        <v>665</v>
      </c>
      <c r="H43" s="117">
        <f t="shared" si="9"/>
        <v>100</v>
      </c>
      <c r="I43" s="117">
        <v>3</v>
      </c>
      <c r="J43" s="117">
        <f>I43*任务!C43</f>
        <v>7980</v>
      </c>
      <c r="K43" s="117">
        <v>20</v>
      </c>
      <c r="L43" s="117">
        <f t="shared" si="10"/>
        <v>2660</v>
      </c>
      <c r="M43" s="117">
        <v>1.5</v>
      </c>
      <c r="N43" s="117">
        <f t="shared" si="11"/>
        <v>200</v>
      </c>
      <c r="O43" s="117">
        <f t="shared" si="12"/>
        <v>60</v>
      </c>
      <c r="P43" s="118">
        <v>0.1</v>
      </c>
    </row>
    <row r="44" spans="1:16" ht="20.100000000000001" customHeight="1" x14ac:dyDescent="0.2">
      <c r="A44" s="116">
        <v>43</v>
      </c>
      <c r="B44" s="117">
        <f>[1]总表!E44</f>
        <v>0.54</v>
      </c>
      <c r="C44" s="117">
        <f t="shared" si="5"/>
        <v>156510</v>
      </c>
      <c r="D44" s="117">
        <f>SUM($C$2:C44)</f>
        <v>2409052.5</v>
      </c>
      <c r="E44" s="117">
        <f t="shared" si="6"/>
        <v>244500</v>
      </c>
      <c r="F44" s="117">
        <f t="shared" si="7"/>
        <v>136</v>
      </c>
      <c r="G44" s="117">
        <f t="shared" si="8"/>
        <v>680</v>
      </c>
      <c r="H44" s="117">
        <f t="shared" si="9"/>
        <v>102</v>
      </c>
      <c r="I44" s="117">
        <v>3</v>
      </c>
      <c r="J44" s="117">
        <f>I44*任务!C44</f>
        <v>8160</v>
      </c>
      <c r="K44" s="117">
        <v>20</v>
      </c>
      <c r="L44" s="117">
        <f t="shared" si="10"/>
        <v>2720</v>
      </c>
      <c r="M44" s="117">
        <v>1.5</v>
      </c>
      <c r="N44" s="117">
        <f t="shared" si="11"/>
        <v>204</v>
      </c>
      <c r="O44" s="117">
        <f t="shared" si="12"/>
        <v>61</v>
      </c>
      <c r="P44" s="118">
        <v>0.1</v>
      </c>
    </row>
    <row r="45" spans="1:16" ht="20.100000000000001" customHeight="1" x14ac:dyDescent="0.2">
      <c r="A45" s="116">
        <v>44</v>
      </c>
      <c r="B45" s="117">
        <f>[1]总表!E45</f>
        <v>0.55000000000000004</v>
      </c>
      <c r="C45" s="117">
        <f t="shared" si="5"/>
        <v>162795</v>
      </c>
      <c r="D45" s="117">
        <f>SUM($C$2:C45)</f>
        <v>2571847.5</v>
      </c>
      <c r="E45" s="117">
        <f t="shared" si="6"/>
        <v>250500</v>
      </c>
      <c r="F45" s="117">
        <f t="shared" si="7"/>
        <v>139</v>
      </c>
      <c r="G45" s="117">
        <f t="shared" si="8"/>
        <v>695</v>
      </c>
      <c r="H45" s="117">
        <f t="shared" si="9"/>
        <v>104</v>
      </c>
      <c r="I45" s="117">
        <v>3</v>
      </c>
      <c r="J45" s="117">
        <f>I45*任务!C45</f>
        <v>8340</v>
      </c>
      <c r="K45" s="117">
        <v>20</v>
      </c>
      <c r="L45" s="117">
        <f t="shared" si="10"/>
        <v>2780</v>
      </c>
      <c r="M45" s="117">
        <v>1.5</v>
      </c>
      <c r="N45" s="117">
        <f t="shared" si="11"/>
        <v>209</v>
      </c>
      <c r="O45" s="117">
        <f t="shared" si="12"/>
        <v>63</v>
      </c>
      <c r="P45" s="118">
        <v>0.1</v>
      </c>
    </row>
    <row r="46" spans="1:16" ht="20.100000000000001" customHeight="1" x14ac:dyDescent="0.2">
      <c r="A46" s="116">
        <v>45</v>
      </c>
      <c r="B46" s="117">
        <f>[1]总表!E46</f>
        <v>0.56000000000000005</v>
      </c>
      <c r="C46" s="117">
        <f t="shared" si="5"/>
        <v>169200</v>
      </c>
      <c r="D46" s="117">
        <f>SUM($C$2:C46)</f>
        <v>2741047.5</v>
      </c>
      <c r="E46" s="117">
        <f t="shared" si="6"/>
        <v>256500</v>
      </c>
      <c r="F46" s="117">
        <f t="shared" si="7"/>
        <v>142</v>
      </c>
      <c r="G46" s="117">
        <f t="shared" si="8"/>
        <v>710</v>
      </c>
      <c r="H46" s="117">
        <f t="shared" si="9"/>
        <v>107</v>
      </c>
      <c r="I46" s="117">
        <v>3</v>
      </c>
      <c r="J46" s="117">
        <f>I46*任务!C46</f>
        <v>8520</v>
      </c>
      <c r="K46" s="117">
        <v>20</v>
      </c>
      <c r="L46" s="117">
        <f t="shared" si="10"/>
        <v>2840</v>
      </c>
      <c r="M46" s="117">
        <v>1.5</v>
      </c>
      <c r="N46" s="117">
        <f t="shared" si="11"/>
        <v>213</v>
      </c>
      <c r="O46" s="117">
        <f t="shared" si="12"/>
        <v>64</v>
      </c>
      <c r="P46" s="118">
        <v>0.1</v>
      </c>
    </row>
    <row r="47" spans="1:16" ht="20.100000000000001" customHeight="1" x14ac:dyDescent="0.2">
      <c r="A47" s="116">
        <v>46</v>
      </c>
      <c r="B47" s="117">
        <f>[1]总表!E47</f>
        <v>0.56999999999999995</v>
      </c>
      <c r="C47" s="117">
        <f t="shared" si="5"/>
        <v>174870</v>
      </c>
      <c r="D47" s="117">
        <f>SUM($C$2:C47)</f>
        <v>2915917.5</v>
      </c>
      <c r="E47" s="117">
        <f t="shared" si="6"/>
        <v>261000</v>
      </c>
      <c r="F47" s="117">
        <f t="shared" si="7"/>
        <v>145</v>
      </c>
      <c r="G47" s="117">
        <f t="shared" si="8"/>
        <v>725</v>
      </c>
      <c r="H47" s="117">
        <f t="shared" si="9"/>
        <v>109</v>
      </c>
      <c r="I47" s="117">
        <v>3</v>
      </c>
      <c r="J47" s="117">
        <f>I47*任务!C47</f>
        <v>8700</v>
      </c>
      <c r="K47" s="117">
        <v>20</v>
      </c>
      <c r="L47" s="117">
        <f t="shared" si="10"/>
        <v>2900</v>
      </c>
      <c r="M47" s="117">
        <v>1.5</v>
      </c>
      <c r="N47" s="117">
        <f t="shared" si="11"/>
        <v>218</v>
      </c>
      <c r="O47" s="117">
        <f t="shared" si="12"/>
        <v>65</v>
      </c>
      <c r="P47" s="118">
        <v>0.1</v>
      </c>
    </row>
    <row r="48" spans="1:16" ht="20.100000000000001" customHeight="1" x14ac:dyDescent="0.2">
      <c r="A48" s="116">
        <v>47</v>
      </c>
      <c r="B48" s="117">
        <f>[1]总表!E48</f>
        <v>0.57999999999999996</v>
      </c>
      <c r="C48" s="117">
        <f t="shared" si="5"/>
        <v>181500</v>
      </c>
      <c r="D48" s="117">
        <f>SUM($C$2:C48)</f>
        <v>3097417.5</v>
      </c>
      <c r="E48" s="117">
        <f t="shared" si="6"/>
        <v>267000</v>
      </c>
      <c r="F48" s="117">
        <f t="shared" si="7"/>
        <v>148</v>
      </c>
      <c r="G48" s="117">
        <f t="shared" si="8"/>
        <v>740</v>
      </c>
      <c r="H48" s="117">
        <f t="shared" si="9"/>
        <v>111</v>
      </c>
      <c r="I48" s="117">
        <v>3</v>
      </c>
      <c r="J48" s="117">
        <f>I48*任务!C48</f>
        <v>8880</v>
      </c>
      <c r="K48" s="117">
        <v>20</v>
      </c>
      <c r="L48" s="117">
        <f t="shared" si="10"/>
        <v>2960</v>
      </c>
      <c r="M48" s="117">
        <v>1.5</v>
      </c>
      <c r="N48" s="117">
        <f t="shared" si="11"/>
        <v>222</v>
      </c>
      <c r="O48" s="117">
        <f t="shared" si="12"/>
        <v>67</v>
      </c>
      <c r="P48" s="118">
        <v>0.1</v>
      </c>
    </row>
    <row r="49" spans="1:16" ht="20.100000000000001" customHeight="1" x14ac:dyDescent="0.2">
      <c r="A49" s="116">
        <v>48</v>
      </c>
      <c r="B49" s="117">
        <f>[1]总表!E49</f>
        <v>0.59</v>
      </c>
      <c r="C49" s="117">
        <f t="shared" si="5"/>
        <v>187365</v>
      </c>
      <c r="D49" s="117">
        <f>SUM($C$2:C49)</f>
        <v>3284782.5</v>
      </c>
      <c r="E49" s="117">
        <f t="shared" si="6"/>
        <v>271500</v>
      </c>
      <c r="F49" s="117">
        <f t="shared" si="7"/>
        <v>151</v>
      </c>
      <c r="G49" s="117">
        <f t="shared" si="8"/>
        <v>755</v>
      </c>
      <c r="H49" s="117">
        <f t="shared" si="9"/>
        <v>113</v>
      </c>
      <c r="I49" s="117">
        <v>3</v>
      </c>
      <c r="J49" s="117">
        <f>I49*任务!C49</f>
        <v>9060</v>
      </c>
      <c r="K49" s="117">
        <v>20</v>
      </c>
      <c r="L49" s="117">
        <f t="shared" si="10"/>
        <v>3020</v>
      </c>
      <c r="M49" s="117">
        <v>1.5</v>
      </c>
      <c r="N49" s="117">
        <f t="shared" si="11"/>
        <v>227</v>
      </c>
      <c r="O49" s="117">
        <f t="shared" si="12"/>
        <v>68</v>
      </c>
      <c r="P49" s="118">
        <v>0.1</v>
      </c>
    </row>
    <row r="50" spans="1:16" ht="20.100000000000001" customHeight="1" x14ac:dyDescent="0.2">
      <c r="A50" s="116">
        <v>49</v>
      </c>
      <c r="B50" s="117">
        <f>[1]总表!E50</f>
        <v>0.7</v>
      </c>
      <c r="C50" s="117">
        <f t="shared" si="5"/>
        <v>221970</v>
      </c>
      <c r="D50" s="117">
        <f>SUM($C$2:C50)</f>
        <v>3506752.5</v>
      </c>
      <c r="E50" s="117">
        <f t="shared" si="6"/>
        <v>277500</v>
      </c>
      <c r="F50" s="117">
        <f t="shared" si="7"/>
        <v>154</v>
      </c>
      <c r="G50" s="117">
        <f t="shared" si="8"/>
        <v>770</v>
      </c>
      <c r="H50" s="117">
        <f t="shared" si="9"/>
        <v>116</v>
      </c>
      <c r="I50" s="117">
        <v>3</v>
      </c>
      <c r="J50" s="117">
        <f>I50*任务!C50</f>
        <v>9240</v>
      </c>
      <c r="K50" s="117">
        <v>20</v>
      </c>
      <c r="L50" s="117">
        <f t="shared" si="10"/>
        <v>3080</v>
      </c>
      <c r="M50" s="117">
        <v>1.5</v>
      </c>
      <c r="N50" s="117">
        <f t="shared" si="11"/>
        <v>231</v>
      </c>
      <c r="O50" s="117">
        <f t="shared" si="12"/>
        <v>69</v>
      </c>
      <c r="P50" s="118">
        <v>0.1</v>
      </c>
    </row>
    <row r="51" spans="1:16" ht="20.100000000000001" customHeight="1" x14ac:dyDescent="0.2">
      <c r="A51" s="116">
        <v>50</v>
      </c>
      <c r="B51" s="117">
        <f>[1]总表!E51</f>
        <v>0.75</v>
      </c>
      <c r="C51" s="117">
        <f t="shared" si="5"/>
        <v>240885</v>
      </c>
      <c r="D51" s="117">
        <f>SUM($C$2:C51)</f>
        <v>3747637.5</v>
      </c>
      <c r="E51" s="117">
        <f t="shared" si="6"/>
        <v>283500</v>
      </c>
      <c r="F51" s="117">
        <f t="shared" si="7"/>
        <v>157</v>
      </c>
      <c r="G51" s="117">
        <f t="shared" si="8"/>
        <v>785</v>
      </c>
      <c r="H51" s="117">
        <f t="shared" si="9"/>
        <v>118</v>
      </c>
      <c r="I51" s="117">
        <v>3</v>
      </c>
      <c r="J51" s="117">
        <f>I51*任务!C51</f>
        <v>9420</v>
      </c>
      <c r="K51" s="117">
        <v>20</v>
      </c>
      <c r="L51" s="117">
        <f t="shared" si="10"/>
        <v>3140</v>
      </c>
      <c r="M51" s="117">
        <v>1.5</v>
      </c>
      <c r="N51" s="117">
        <f t="shared" si="11"/>
        <v>236</v>
      </c>
      <c r="O51" s="117">
        <f t="shared" si="12"/>
        <v>71</v>
      </c>
      <c r="P51" s="118">
        <v>0.1</v>
      </c>
    </row>
    <row r="52" spans="1:16" ht="20.100000000000001" customHeight="1" x14ac:dyDescent="0.2">
      <c r="A52" s="116">
        <v>51</v>
      </c>
      <c r="B52" s="117">
        <f>[1]总表!E52</f>
        <v>0.8</v>
      </c>
      <c r="C52" s="117">
        <f t="shared" si="5"/>
        <v>259200</v>
      </c>
      <c r="D52" s="117">
        <f>SUM($C$2:C52)</f>
        <v>4006837.5</v>
      </c>
      <c r="E52" s="117">
        <f t="shared" si="6"/>
        <v>288000</v>
      </c>
      <c r="F52" s="117">
        <f t="shared" si="7"/>
        <v>160</v>
      </c>
      <c r="G52" s="117">
        <f t="shared" si="8"/>
        <v>800</v>
      </c>
      <c r="H52" s="117">
        <f t="shared" si="9"/>
        <v>120</v>
      </c>
      <c r="I52" s="117">
        <v>3</v>
      </c>
      <c r="J52" s="117">
        <f>I52*任务!C52</f>
        <v>9600</v>
      </c>
      <c r="K52" s="117">
        <v>20</v>
      </c>
      <c r="L52" s="117">
        <f t="shared" si="10"/>
        <v>3200</v>
      </c>
      <c r="M52" s="117">
        <v>1.5</v>
      </c>
      <c r="N52" s="117">
        <f t="shared" si="11"/>
        <v>240</v>
      </c>
      <c r="O52" s="117">
        <f t="shared" si="12"/>
        <v>72</v>
      </c>
      <c r="P52" s="118">
        <v>0.1</v>
      </c>
    </row>
    <row r="53" spans="1:16" ht="20.100000000000001" customHeight="1" x14ac:dyDescent="0.2">
      <c r="A53" s="116">
        <v>52</v>
      </c>
      <c r="B53" s="117">
        <f>[1]总表!E53</f>
        <v>0.85</v>
      </c>
      <c r="C53" s="117">
        <f t="shared" si="5"/>
        <v>279240</v>
      </c>
      <c r="D53" s="117">
        <f>SUM($C$2:C53)</f>
        <v>4286077.5</v>
      </c>
      <c r="E53" s="117">
        <f t="shared" si="6"/>
        <v>294000</v>
      </c>
      <c r="F53" s="117">
        <f t="shared" si="7"/>
        <v>163</v>
      </c>
      <c r="G53" s="117">
        <f t="shared" si="8"/>
        <v>815</v>
      </c>
      <c r="H53" s="117">
        <f t="shared" si="9"/>
        <v>122</v>
      </c>
      <c r="I53" s="117">
        <v>3</v>
      </c>
      <c r="J53" s="117">
        <f>I53*任务!C53</f>
        <v>9780</v>
      </c>
      <c r="K53" s="117">
        <v>20</v>
      </c>
      <c r="L53" s="117">
        <f t="shared" si="10"/>
        <v>3260</v>
      </c>
      <c r="M53" s="117">
        <v>1.5</v>
      </c>
      <c r="N53" s="117">
        <f t="shared" si="11"/>
        <v>245</v>
      </c>
      <c r="O53" s="117">
        <f t="shared" si="12"/>
        <v>74</v>
      </c>
      <c r="P53" s="118">
        <v>0.1</v>
      </c>
    </row>
    <row r="54" spans="1:16" ht="20.100000000000001" customHeight="1" x14ac:dyDescent="0.2">
      <c r="A54" s="116">
        <v>53</v>
      </c>
      <c r="B54" s="117">
        <f>[1]总表!E54</f>
        <v>0.9</v>
      </c>
      <c r="C54" s="117">
        <f t="shared" si="5"/>
        <v>299880</v>
      </c>
      <c r="D54" s="117">
        <f>SUM($C$2:C54)</f>
        <v>4585957.5</v>
      </c>
      <c r="E54" s="117">
        <f t="shared" si="6"/>
        <v>300000</v>
      </c>
      <c r="F54" s="117">
        <f t="shared" si="7"/>
        <v>166</v>
      </c>
      <c r="G54" s="117">
        <f t="shared" si="8"/>
        <v>830</v>
      </c>
      <c r="H54" s="117">
        <f t="shared" si="9"/>
        <v>125</v>
      </c>
      <c r="I54" s="117">
        <v>3</v>
      </c>
      <c r="J54" s="117">
        <f>I54*任务!C54</f>
        <v>9960</v>
      </c>
      <c r="K54" s="117">
        <v>20</v>
      </c>
      <c r="L54" s="117">
        <f t="shared" si="10"/>
        <v>3320</v>
      </c>
      <c r="M54" s="117">
        <v>1.5</v>
      </c>
      <c r="N54" s="117">
        <f t="shared" si="11"/>
        <v>249</v>
      </c>
      <c r="O54" s="117">
        <f t="shared" si="12"/>
        <v>75</v>
      </c>
      <c r="P54" s="118">
        <v>0.1</v>
      </c>
    </row>
    <row r="55" spans="1:16" ht="20.100000000000001" customHeight="1" x14ac:dyDescent="0.2">
      <c r="A55" s="116">
        <v>54</v>
      </c>
      <c r="B55" s="117">
        <f>[1]总表!E55</f>
        <v>0.95</v>
      </c>
      <c r="C55" s="117">
        <f t="shared" si="5"/>
        <v>319695</v>
      </c>
      <c r="D55" s="117">
        <f>SUM($C$2:C55)</f>
        <v>4905652.5</v>
      </c>
      <c r="E55" s="117">
        <f t="shared" si="6"/>
        <v>304500</v>
      </c>
      <c r="F55" s="117">
        <f t="shared" si="7"/>
        <v>169</v>
      </c>
      <c r="G55" s="117">
        <f t="shared" si="8"/>
        <v>845</v>
      </c>
      <c r="H55" s="117">
        <f t="shared" si="9"/>
        <v>127</v>
      </c>
      <c r="I55" s="117">
        <v>3</v>
      </c>
      <c r="J55" s="117">
        <f>I55*任务!C55</f>
        <v>10140</v>
      </c>
      <c r="K55" s="117">
        <v>20</v>
      </c>
      <c r="L55" s="117">
        <f t="shared" si="10"/>
        <v>3380</v>
      </c>
      <c r="M55" s="117">
        <v>1.5</v>
      </c>
      <c r="N55" s="117">
        <f t="shared" si="11"/>
        <v>254</v>
      </c>
      <c r="O55" s="117">
        <f t="shared" si="12"/>
        <v>76</v>
      </c>
      <c r="P55" s="118">
        <v>0.1</v>
      </c>
    </row>
    <row r="56" spans="1:16" ht="20.100000000000001" customHeight="1" x14ac:dyDescent="0.2">
      <c r="A56" s="116">
        <v>55</v>
      </c>
      <c r="B56" s="117">
        <f>[1]总表!E56</f>
        <v>1</v>
      </c>
      <c r="C56" s="117">
        <f t="shared" si="5"/>
        <v>339960</v>
      </c>
      <c r="D56" s="117">
        <f>SUM($C$2:C56)</f>
        <v>5245612.5</v>
      </c>
      <c r="E56" s="117">
        <f t="shared" si="6"/>
        <v>309000</v>
      </c>
      <c r="F56" s="117">
        <f t="shared" si="7"/>
        <v>172</v>
      </c>
      <c r="G56" s="117">
        <f t="shared" si="8"/>
        <v>860</v>
      </c>
      <c r="H56" s="117">
        <f t="shared" si="9"/>
        <v>129</v>
      </c>
      <c r="I56" s="117">
        <v>3</v>
      </c>
      <c r="J56" s="117">
        <f>I56*任务!C56</f>
        <v>10320</v>
      </c>
      <c r="K56" s="117">
        <v>20</v>
      </c>
      <c r="L56" s="117">
        <f t="shared" si="10"/>
        <v>3440</v>
      </c>
      <c r="M56" s="117">
        <v>1.5</v>
      </c>
      <c r="N56" s="117">
        <f t="shared" si="11"/>
        <v>258</v>
      </c>
      <c r="O56" s="117">
        <f t="shared" si="12"/>
        <v>77</v>
      </c>
      <c r="P56" s="118">
        <v>0.1</v>
      </c>
    </row>
    <row r="57" spans="1:16" ht="20.100000000000001" customHeight="1" x14ac:dyDescent="0.2">
      <c r="A57" s="116">
        <v>56</v>
      </c>
      <c r="B57" s="117">
        <f>[1]总表!E57</f>
        <v>1.05</v>
      </c>
      <c r="C57" s="117">
        <f t="shared" si="5"/>
        <v>362250</v>
      </c>
      <c r="D57" s="117">
        <f>SUM($C$2:C57)</f>
        <v>5607862.5</v>
      </c>
      <c r="E57" s="117">
        <f t="shared" si="6"/>
        <v>315000</v>
      </c>
      <c r="F57" s="117">
        <f t="shared" si="7"/>
        <v>175</v>
      </c>
      <c r="G57" s="117">
        <f t="shared" si="8"/>
        <v>875</v>
      </c>
      <c r="H57" s="117">
        <f t="shared" si="9"/>
        <v>131</v>
      </c>
      <c r="I57" s="117">
        <v>3</v>
      </c>
      <c r="J57" s="117">
        <f>I57*任务!C57</f>
        <v>10500</v>
      </c>
      <c r="K57" s="117">
        <v>20</v>
      </c>
      <c r="L57" s="117">
        <f t="shared" si="10"/>
        <v>3500</v>
      </c>
      <c r="M57" s="117">
        <v>1.5</v>
      </c>
      <c r="N57" s="117">
        <f t="shared" si="11"/>
        <v>263</v>
      </c>
      <c r="O57" s="117">
        <f t="shared" si="12"/>
        <v>79</v>
      </c>
      <c r="P57" s="118">
        <v>0.1</v>
      </c>
    </row>
    <row r="58" spans="1:16" ht="20.100000000000001" customHeight="1" x14ac:dyDescent="0.2">
      <c r="A58" s="116">
        <v>57</v>
      </c>
      <c r="B58" s="117">
        <f>[1]总表!E58</f>
        <v>1.1000000000000001</v>
      </c>
      <c r="C58" s="117">
        <f t="shared" si="5"/>
        <v>385140</v>
      </c>
      <c r="D58" s="117">
        <f>SUM($C$2:C58)</f>
        <v>5993002.5</v>
      </c>
      <c r="E58" s="117">
        <f t="shared" si="6"/>
        <v>321000</v>
      </c>
      <c r="F58" s="117">
        <f t="shared" si="7"/>
        <v>178</v>
      </c>
      <c r="G58" s="117">
        <f t="shared" si="8"/>
        <v>890</v>
      </c>
      <c r="H58" s="117">
        <f t="shared" si="9"/>
        <v>134</v>
      </c>
      <c r="I58" s="117">
        <v>3</v>
      </c>
      <c r="J58" s="117">
        <f>I58*任务!C58</f>
        <v>10680</v>
      </c>
      <c r="K58" s="117">
        <v>20</v>
      </c>
      <c r="L58" s="117">
        <f t="shared" si="10"/>
        <v>3560</v>
      </c>
      <c r="M58" s="117">
        <v>1.5</v>
      </c>
      <c r="N58" s="117">
        <f t="shared" si="11"/>
        <v>267</v>
      </c>
      <c r="O58" s="117">
        <f t="shared" si="12"/>
        <v>80</v>
      </c>
      <c r="P58" s="118">
        <v>0.1</v>
      </c>
    </row>
    <row r="59" spans="1:16" ht="20.100000000000001" customHeight="1" x14ac:dyDescent="0.2">
      <c r="A59" s="116">
        <v>58</v>
      </c>
      <c r="B59" s="117">
        <f>[1]总表!E59</f>
        <v>1.1499999999999999</v>
      </c>
      <c r="C59" s="117">
        <f t="shared" si="5"/>
        <v>408630</v>
      </c>
      <c r="D59" s="117">
        <f>SUM($C$2:C59)</f>
        <v>6401632.5</v>
      </c>
      <c r="E59" s="117">
        <f t="shared" si="6"/>
        <v>327000</v>
      </c>
      <c r="F59" s="117">
        <f t="shared" si="7"/>
        <v>181</v>
      </c>
      <c r="G59" s="117">
        <f t="shared" si="8"/>
        <v>905</v>
      </c>
      <c r="H59" s="117">
        <f t="shared" si="9"/>
        <v>136</v>
      </c>
      <c r="I59" s="117">
        <v>3</v>
      </c>
      <c r="J59" s="117">
        <f>I59*任务!C59</f>
        <v>10860</v>
      </c>
      <c r="K59" s="117">
        <v>20</v>
      </c>
      <c r="L59" s="117">
        <f t="shared" si="10"/>
        <v>3620</v>
      </c>
      <c r="M59" s="117">
        <v>1.5</v>
      </c>
      <c r="N59" s="117">
        <f t="shared" si="11"/>
        <v>272</v>
      </c>
      <c r="O59" s="117">
        <f t="shared" si="12"/>
        <v>82</v>
      </c>
      <c r="P59" s="118">
        <v>0.1</v>
      </c>
    </row>
    <row r="60" spans="1:16" ht="20.100000000000001" customHeight="1" x14ac:dyDescent="0.2">
      <c r="A60" s="116">
        <v>59</v>
      </c>
      <c r="B60" s="117">
        <f>[1]总表!E60</f>
        <v>1.2</v>
      </c>
      <c r="C60" s="117">
        <f t="shared" si="5"/>
        <v>430920</v>
      </c>
      <c r="D60" s="117">
        <f>SUM($C$2:C60)</f>
        <v>6832552.5</v>
      </c>
      <c r="E60" s="117">
        <f t="shared" si="6"/>
        <v>331500</v>
      </c>
      <c r="F60" s="117">
        <f t="shared" si="7"/>
        <v>184</v>
      </c>
      <c r="G60" s="117">
        <f t="shared" si="8"/>
        <v>920</v>
      </c>
      <c r="H60" s="117">
        <f t="shared" si="9"/>
        <v>138</v>
      </c>
      <c r="I60" s="117">
        <v>3</v>
      </c>
      <c r="J60" s="117">
        <f>I60*任务!C60</f>
        <v>11040</v>
      </c>
      <c r="K60" s="117">
        <v>20</v>
      </c>
      <c r="L60" s="117">
        <f t="shared" si="10"/>
        <v>3680</v>
      </c>
      <c r="M60" s="117">
        <v>1.5</v>
      </c>
      <c r="N60" s="117">
        <f t="shared" si="11"/>
        <v>276</v>
      </c>
      <c r="O60" s="117">
        <f t="shared" si="12"/>
        <v>83</v>
      </c>
      <c r="P60" s="118">
        <v>0.1</v>
      </c>
    </row>
    <row r="61" spans="1:16" ht="20.100000000000001" customHeight="1" x14ac:dyDescent="0.2">
      <c r="A61" s="116">
        <v>60</v>
      </c>
      <c r="B61" s="117">
        <f>[1]总表!E61</f>
        <v>1.25</v>
      </c>
      <c r="C61" s="117">
        <f t="shared" si="5"/>
        <v>453660</v>
      </c>
      <c r="D61" s="117">
        <f>SUM($C$2:C61)</f>
        <v>7286212.5</v>
      </c>
      <c r="E61" s="117">
        <f t="shared" si="6"/>
        <v>336000</v>
      </c>
      <c r="F61" s="117">
        <f t="shared" si="7"/>
        <v>187</v>
      </c>
      <c r="G61" s="117">
        <f t="shared" si="8"/>
        <v>935</v>
      </c>
      <c r="H61" s="117">
        <f t="shared" si="9"/>
        <v>140</v>
      </c>
      <c r="I61" s="117">
        <v>3</v>
      </c>
      <c r="J61" s="117">
        <f>I61*任务!C61</f>
        <v>11220</v>
      </c>
      <c r="K61" s="117">
        <v>20</v>
      </c>
      <c r="L61" s="117">
        <f t="shared" si="10"/>
        <v>3740</v>
      </c>
      <c r="M61" s="117">
        <v>1.5</v>
      </c>
      <c r="N61" s="117">
        <f t="shared" si="11"/>
        <v>281</v>
      </c>
      <c r="O61" s="117">
        <f t="shared" si="12"/>
        <v>84</v>
      </c>
      <c r="P61" s="118">
        <v>0.1</v>
      </c>
    </row>
    <row r="62" spans="1:16" ht="20.100000000000001" customHeight="1" x14ac:dyDescent="0.2">
      <c r="A62" s="116">
        <v>61</v>
      </c>
      <c r="B62" s="117">
        <f>[1]总表!E62</f>
        <v>1.75</v>
      </c>
      <c r="C62" s="117">
        <f t="shared" si="5"/>
        <v>635325</v>
      </c>
      <c r="D62" s="117">
        <f>SUM($C$2:C62)</f>
        <v>7921537.5</v>
      </c>
      <c r="E62" s="117">
        <f t="shared" si="6"/>
        <v>343500</v>
      </c>
      <c r="F62" s="117">
        <f t="shared" si="7"/>
        <v>190</v>
      </c>
      <c r="G62" s="117">
        <f t="shared" si="8"/>
        <v>950</v>
      </c>
      <c r="H62" s="117">
        <f t="shared" si="9"/>
        <v>143</v>
      </c>
      <c r="I62" s="117">
        <v>3</v>
      </c>
      <c r="J62" s="117">
        <f>I62*任务!C62</f>
        <v>11400</v>
      </c>
      <c r="K62" s="117">
        <v>20</v>
      </c>
      <c r="L62" s="117">
        <f t="shared" si="10"/>
        <v>3800</v>
      </c>
      <c r="M62" s="117">
        <v>1.5</v>
      </c>
      <c r="N62" s="117">
        <f t="shared" si="11"/>
        <v>285</v>
      </c>
      <c r="O62" s="117">
        <f t="shared" si="12"/>
        <v>86</v>
      </c>
      <c r="P62" s="118">
        <v>0.1</v>
      </c>
    </row>
    <row r="63" spans="1:16" ht="20.100000000000001" customHeight="1" x14ac:dyDescent="0.2">
      <c r="A63" s="116">
        <v>62</v>
      </c>
      <c r="B63" s="117">
        <f>[1]总表!E63</f>
        <v>2.25</v>
      </c>
      <c r="C63" s="117">
        <f t="shared" si="5"/>
        <v>817740</v>
      </c>
      <c r="D63" s="117">
        <f>SUM($C$2:C63)</f>
        <v>8739277.5</v>
      </c>
      <c r="E63" s="117">
        <f t="shared" si="6"/>
        <v>348000</v>
      </c>
      <c r="F63" s="117">
        <f t="shared" si="7"/>
        <v>193</v>
      </c>
      <c r="G63" s="117">
        <f t="shared" si="8"/>
        <v>965</v>
      </c>
      <c r="H63" s="117">
        <f t="shared" si="9"/>
        <v>145</v>
      </c>
      <c r="I63" s="117">
        <v>3</v>
      </c>
      <c r="J63" s="117">
        <f>I63*任务!C63</f>
        <v>11580</v>
      </c>
      <c r="K63" s="117">
        <v>20</v>
      </c>
      <c r="L63" s="117">
        <f t="shared" si="10"/>
        <v>3860</v>
      </c>
      <c r="M63" s="117">
        <v>1.5</v>
      </c>
      <c r="N63" s="117">
        <f t="shared" si="11"/>
        <v>290</v>
      </c>
      <c r="O63" s="117">
        <f t="shared" si="12"/>
        <v>87</v>
      </c>
      <c r="P63" s="118">
        <v>0.1</v>
      </c>
    </row>
    <row r="64" spans="1:16" ht="20.100000000000001" customHeight="1" x14ac:dyDescent="0.2">
      <c r="A64" s="116">
        <v>63</v>
      </c>
      <c r="B64" s="117">
        <f>[1]总表!E64</f>
        <v>2.75</v>
      </c>
      <c r="C64" s="117">
        <f t="shared" si="5"/>
        <v>1004655</v>
      </c>
      <c r="D64" s="117">
        <f>SUM($C$2:C64)</f>
        <v>9743932.5</v>
      </c>
      <c r="E64" s="117">
        <f t="shared" si="6"/>
        <v>352500</v>
      </c>
      <c r="F64" s="117">
        <f t="shared" si="7"/>
        <v>196</v>
      </c>
      <c r="G64" s="117">
        <f t="shared" si="8"/>
        <v>980</v>
      </c>
      <c r="H64" s="117">
        <f t="shared" si="9"/>
        <v>147</v>
      </c>
      <c r="I64" s="117">
        <v>3</v>
      </c>
      <c r="J64" s="117">
        <f>I64*任务!C64</f>
        <v>11760</v>
      </c>
      <c r="K64" s="117">
        <v>20</v>
      </c>
      <c r="L64" s="117">
        <f t="shared" si="10"/>
        <v>3920</v>
      </c>
      <c r="M64" s="117">
        <v>1.5</v>
      </c>
      <c r="N64" s="117">
        <f t="shared" si="11"/>
        <v>294</v>
      </c>
      <c r="O64" s="117">
        <f t="shared" si="12"/>
        <v>88</v>
      </c>
      <c r="P64" s="118">
        <v>0.1</v>
      </c>
    </row>
    <row r="65" spans="1:16" ht="20.100000000000001" customHeight="1" x14ac:dyDescent="0.2">
      <c r="A65" s="116">
        <v>64</v>
      </c>
      <c r="B65" s="117">
        <f>[1]总表!E65</f>
        <v>3.25</v>
      </c>
      <c r="C65" s="117">
        <f t="shared" si="5"/>
        <v>1200945</v>
      </c>
      <c r="D65" s="117">
        <f>SUM($C$2:C65)</f>
        <v>10944877.5</v>
      </c>
      <c r="E65" s="117">
        <f t="shared" si="6"/>
        <v>358500</v>
      </c>
      <c r="F65" s="117">
        <f t="shared" si="7"/>
        <v>199</v>
      </c>
      <c r="G65" s="117">
        <f t="shared" si="8"/>
        <v>995</v>
      </c>
      <c r="H65" s="117">
        <f t="shared" si="9"/>
        <v>149</v>
      </c>
      <c r="I65" s="117">
        <v>3</v>
      </c>
      <c r="J65" s="117">
        <f>I65*任务!C65</f>
        <v>11940</v>
      </c>
      <c r="K65" s="117">
        <v>20</v>
      </c>
      <c r="L65" s="117">
        <f t="shared" si="10"/>
        <v>3980</v>
      </c>
      <c r="M65" s="117">
        <v>1.5</v>
      </c>
      <c r="N65" s="117">
        <f t="shared" si="11"/>
        <v>299</v>
      </c>
      <c r="O65" s="117">
        <f t="shared" si="12"/>
        <v>90</v>
      </c>
      <c r="P65" s="118">
        <v>0.1</v>
      </c>
    </row>
    <row r="66" spans="1:16" ht="20.100000000000001" customHeight="1" x14ac:dyDescent="0.2">
      <c r="A66" s="116">
        <v>65</v>
      </c>
      <c r="B66" s="117">
        <f>[1]总表!E66</f>
        <v>3.75</v>
      </c>
      <c r="C66" s="117">
        <f t="shared" si="5"/>
        <v>1403235</v>
      </c>
      <c r="D66" s="117">
        <f>SUM($C$2:C66)</f>
        <v>12348112.5</v>
      </c>
      <c r="E66" s="117">
        <f t="shared" si="6"/>
        <v>364500</v>
      </c>
      <c r="F66" s="117">
        <f t="shared" si="7"/>
        <v>202</v>
      </c>
      <c r="G66" s="117">
        <f t="shared" ref="G66" si="13">F66*5</f>
        <v>1010</v>
      </c>
      <c r="H66" s="117">
        <f t="shared" ref="H66" si="14">ROUND(G66*$S$1,0)</f>
        <v>152</v>
      </c>
      <c r="I66" s="117">
        <v>3</v>
      </c>
      <c r="J66" s="117">
        <f>I66*任务!C66</f>
        <v>12120</v>
      </c>
      <c r="K66" s="117">
        <v>20</v>
      </c>
      <c r="L66" s="117">
        <f t="shared" ref="L66" si="15">K66*F66</f>
        <v>4040</v>
      </c>
      <c r="M66" s="117">
        <v>1.5</v>
      </c>
      <c r="N66" s="117">
        <f t="shared" ref="N66" si="16">ROUND(F66*M66,0)</f>
        <v>303</v>
      </c>
      <c r="O66" s="117">
        <f t="shared" ref="O66" si="17">ROUND(N66*$S$2,0)</f>
        <v>91</v>
      </c>
      <c r="P66" s="118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4" customFormat="1" ht="20.100000000000001" customHeight="1" x14ac:dyDescent="0.2"/>
    <row r="2" spans="2:22" s="4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10" t="s">
        <v>845</v>
      </c>
    </row>
    <row r="3" spans="2:22" s="4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pans="2:22" s="4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4" customFormat="1" ht="20.100000000000001" customHeight="1" x14ac:dyDescent="0.2">
      <c r="B5" s="20">
        <v>10000143</v>
      </c>
      <c r="C5" s="2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38">
        <v>10020001</v>
      </c>
      <c r="K5" s="41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0">
        <v>1</v>
      </c>
      <c r="V5" s="10">
        <v>18</v>
      </c>
    </row>
    <row r="6" spans="2:22" s="4" customFormat="1" ht="20.100000000000001" customHeight="1" x14ac:dyDescent="0.2">
      <c r="B6" s="20">
        <v>10000141</v>
      </c>
      <c r="C6" s="2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38">
        <v>10021001</v>
      </c>
      <c r="K6" s="40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0">
        <v>2</v>
      </c>
      <c r="V6" s="10">
        <v>25</v>
      </c>
    </row>
    <row r="7" spans="2:22" s="4" customFormat="1" ht="20.100000000000001" customHeight="1" x14ac:dyDescent="0.2">
      <c r="B7" s="20">
        <v>10000142</v>
      </c>
      <c r="C7" s="2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38">
        <v>10021002</v>
      </c>
      <c r="K7" s="40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0">
        <v>3</v>
      </c>
      <c r="V7" s="10">
        <v>30</v>
      </c>
    </row>
    <row r="8" spans="2:22" s="4" customFormat="1" ht="20.100000000000001" customHeight="1" x14ac:dyDescent="0.2">
      <c r="B8" s="20">
        <v>10010087</v>
      </c>
      <c r="C8" s="23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38">
        <v>10021003</v>
      </c>
      <c r="K8" s="40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0">
        <v>4</v>
      </c>
      <c r="V8" s="10">
        <v>35</v>
      </c>
    </row>
    <row r="9" spans="2:22" s="4" customFormat="1" ht="20.100000000000001" customHeight="1" x14ac:dyDescent="0.2">
      <c r="B9" s="20">
        <v>10010091</v>
      </c>
      <c r="C9" s="23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38">
        <v>10021004</v>
      </c>
      <c r="K9" s="40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0">
        <v>5</v>
      </c>
      <c r="V9" s="10">
        <v>40</v>
      </c>
    </row>
    <row r="10" spans="2:22" s="4" customFormat="1" ht="20.100000000000001" customHeight="1" x14ac:dyDescent="0.2">
      <c r="B10" s="20">
        <v>10010092</v>
      </c>
      <c r="C10" s="23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38">
        <v>10021005</v>
      </c>
      <c r="K10" s="40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0">
        <v>6</v>
      </c>
      <c r="V10" s="10">
        <v>45</v>
      </c>
    </row>
    <row r="11" spans="2:22" s="4" customFormat="1" ht="20.100000000000001" customHeight="1" x14ac:dyDescent="0.2">
      <c r="B11" s="20">
        <v>10010093</v>
      </c>
      <c r="C11" s="23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38">
        <v>10021006</v>
      </c>
      <c r="K11" s="40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0">
        <v>7</v>
      </c>
      <c r="V11" s="10">
        <v>50</v>
      </c>
    </row>
    <row r="12" spans="2:22" s="4" customFormat="1" ht="20.100000000000001" customHeight="1" x14ac:dyDescent="0.2">
      <c r="B12" s="24">
        <v>10010098</v>
      </c>
      <c r="C12" s="25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38">
        <v>10021007</v>
      </c>
      <c r="K12" s="40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0">
        <v>8</v>
      </c>
      <c r="V12" s="10">
        <v>55</v>
      </c>
    </row>
    <row r="13" spans="2:22" s="4" customFormat="1" ht="20.100000000000001" customHeight="1" x14ac:dyDescent="0.2">
      <c r="B13" s="24">
        <v>10010099</v>
      </c>
      <c r="C13" s="25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38">
        <v>10021008</v>
      </c>
      <c r="K13" s="39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0">
        <v>9</v>
      </c>
      <c r="V13" s="10">
        <v>58</v>
      </c>
    </row>
    <row r="14" spans="2:22" s="4" customFormat="1" ht="20.100000000000001" customHeight="1" x14ac:dyDescent="0.2">
      <c r="B14" s="20">
        <v>10000101</v>
      </c>
      <c r="C14" s="2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38">
        <v>10021009</v>
      </c>
      <c r="K14" s="39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0">
        <v>10</v>
      </c>
      <c r="V14" s="10">
        <v>60</v>
      </c>
    </row>
    <row r="15" spans="2:22" s="4" customFormat="1" ht="20.100000000000001" customHeight="1" x14ac:dyDescent="0.2">
      <c r="B15" s="20">
        <v>10000102</v>
      </c>
      <c r="C15" s="2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38">
        <v>10021010</v>
      </c>
      <c r="K15" s="39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4" customFormat="1" ht="20.100000000000001" customHeight="1" x14ac:dyDescent="0.2">
      <c r="B16" s="20">
        <v>10000103</v>
      </c>
      <c r="C16" s="2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38">
        <v>10022001</v>
      </c>
      <c r="K16" s="40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4" customFormat="1" ht="20.100000000000001" customHeight="1" x14ac:dyDescent="0.2">
      <c r="B17" s="20">
        <v>10000104</v>
      </c>
      <c r="C17" s="2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38">
        <v>10022002</v>
      </c>
      <c r="K17" s="40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4" customFormat="1" ht="20.100000000000001" customHeight="1" x14ac:dyDescent="0.2">
      <c r="B18" s="20">
        <v>10000121</v>
      </c>
      <c r="C18" s="2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38">
        <v>10022003</v>
      </c>
      <c r="K18" s="40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4" customFormat="1" ht="20.100000000000001" customHeight="1" x14ac:dyDescent="0.2">
      <c r="B19" s="20">
        <v>10000122</v>
      </c>
      <c r="C19" s="2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38">
        <v>10022004</v>
      </c>
      <c r="K19" s="40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4" customFormat="1" ht="20.100000000000001" customHeight="1" x14ac:dyDescent="0.2">
      <c r="B20" s="20">
        <v>10000123</v>
      </c>
      <c r="C20" s="2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38">
        <v>10022005</v>
      </c>
      <c r="K20" s="40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4" customFormat="1" ht="20.100000000000001" customHeight="1" x14ac:dyDescent="0.2">
      <c r="B21" s="20">
        <v>10000124</v>
      </c>
      <c r="C21" s="2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38">
        <v>10022006</v>
      </c>
      <c r="K21" s="44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4" customFormat="1" ht="20.100000000000001" customHeight="1" x14ac:dyDescent="0.2">
      <c r="B22" s="20">
        <v>10000125</v>
      </c>
      <c r="C22" s="2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38">
        <v>10022007</v>
      </c>
      <c r="K22" s="40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4" customFormat="1" ht="20.100000000000001" customHeight="1" x14ac:dyDescent="0.2">
      <c r="J23" s="38">
        <v>10022008</v>
      </c>
      <c r="K23" s="39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4" customFormat="1" ht="20.100000000000001" customHeight="1" x14ac:dyDescent="0.2">
      <c r="J24" s="38">
        <v>10022009</v>
      </c>
      <c r="K24" s="39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4" customFormat="1" ht="20.100000000000001" customHeight="1" x14ac:dyDescent="0.2">
      <c r="J25" s="38">
        <v>10022010</v>
      </c>
      <c r="K25" s="40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4" customFormat="1" ht="20.100000000000001" customHeight="1" x14ac:dyDescent="0.2">
      <c r="J26" s="38">
        <v>10023001</v>
      </c>
      <c r="K26" s="40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4" customFormat="1" ht="20.100000000000001" customHeight="1" x14ac:dyDescent="0.2">
      <c r="J27" s="38">
        <v>10023002</v>
      </c>
      <c r="K27" s="40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4" customFormat="1" ht="20.100000000000001" customHeight="1" x14ac:dyDescent="0.2">
      <c r="J28" s="38">
        <v>10023003</v>
      </c>
      <c r="K28" s="40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4" customFormat="1" ht="20.100000000000001" customHeight="1" x14ac:dyDescent="0.2">
      <c r="J29" s="38">
        <v>10023004</v>
      </c>
      <c r="K29" s="40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4" customFormat="1" ht="20.100000000000001" customHeight="1" x14ac:dyDescent="0.2">
      <c r="J30" s="38">
        <v>10023005</v>
      </c>
      <c r="K30" s="40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4" customFormat="1" ht="20.100000000000001" customHeight="1" x14ac:dyDescent="0.2">
      <c r="J31" s="38">
        <v>10023006</v>
      </c>
      <c r="K31" s="40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4" customFormat="1" ht="20.100000000000001" customHeight="1" x14ac:dyDescent="0.2">
      <c r="J32" s="38">
        <v>10023007</v>
      </c>
      <c r="K32" s="40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4" customFormat="1" ht="20.100000000000001" customHeight="1" x14ac:dyDescent="0.2">
      <c r="J33" s="38">
        <v>10023008</v>
      </c>
      <c r="K33" s="39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4" customFormat="1" ht="20.100000000000001" customHeight="1" x14ac:dyDescent="0.2">
      <c r="J34" s="38">
        <v>10023009</v>
      </c>
      <c r="K34" s="39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4" customFormat="1" ht="20.100000000000001" customHeight="1" x14ac:dyDescent="0.2">
      <c r="J35" s="38">
        <v>10023010</v>
      </c>
      <c r="K35" s="40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4" customFormat="1" ht="20.100000000000001" customHeight="1" x14ac:dyDescent="0.2">
      <c r="J36" s="38">
        <v>10024001</v>
      </c>
      <c r="K36" s="40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4" customFormat="1" ht="20.100000000000001" customHeight="1" x14ac:dyDescent="0.2">
      <c r="J37" s="38">
        <v>10024002</v>
      </c>
      <c r="K37" s="40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4" customFormat="1" ht="20.100000000000001" customHeight="1" x14ac:dyDescent="0.2">
      <c r="J38" s="38">
        <v>10024003</v>
      </c>
      <c r="K38" s="40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4" customFormat="1" ht="20.100000000000001" customHeight="1" x14ac:dyDescent="0.2">
      <c r="J39" s="38">
        <v>10024004</v>
      </c>
      <c r="K39" s="40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4" customFormat="1" ht="20.100000000000001" customHeight="1" x14ac:dyDescent="0.2">
      <c r="J40" s="38">
        <v>10024005</v>
      </c>
      <c r="K40" s="40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4" customFormat="1" ht="20.100000000000001" customHeight="1" x14ac:dyDescent="0.2">
      <c r="J41" s="38">
        <v>10024006</v>
      </c>
      <c r="K41" s="40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4" customFormat="1" ht="20.100000000000001" customHeight="1" x14ac:dyDescent="0.2">
      <c r="J42" s="38">
        <v>10024007</v>
      </c>
      <c r="K42" s="40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4" customFormat="1" ht="20.100000000000001" customHeight="1" x14ac:dyDescent="0.2">
      <c r="J43" s="38">
        <v>10024008</v>
      </c>
      <c r="K43" s="39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4" customFormat="1" ht="20.100000000000001" customHeight="1" x14ac:dyDescent="0.2">
      <c r="J44" s="38">
        <v>10024009</v>
      </c>
      <c r="K44" s="39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4" customFormat="1" ht="20.100000000000001" customHeight="1" x14ac:dyDescent="0.2">
      <c r="J45" s="38">
        <v>10024010</v>
      </c>
      <c r="K45" s="40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4" customFormat="1" ht="20.100000000000001" customHeight="1" x14ac:dyDescent="0.2">
      <c r="J46" s="38">
        <v>10025001</v>
      </c>
      <c r="K46" s="40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4" customFormat="1" ht="20.100000000000001" customHeight="1" x14ac:dyDescent="0.2">
      <c r="J47" s="38">
        <v>10025002</v>
      </c>
      <c r="K47" s="40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4" customFormat="1" ht="20.100000000000001" customHeight="1" x14ac:dyDescent="0.2">
      <c r="J48" s="38">
        <v>10025003</v>
      </c>
      <c r="K48" s="40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4" customFormat="1" ht="20.100000000000001" customHeight="1" x14ac:dyDescent="0.2">
      <c r="J49" s="38">
        <v>10025004</v>
      </c>
      <c r="K49" s="40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4" customFormat="1" ht="20.100000000000001" customHeight="1" x14ac:dyDescent="0.2">
      <c r="J50" s="38">
        <v>10025005</v>
      </c>
      <c r="K50" s="40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4" customFormat="1" ht="20.100000000000001" customHeight="1" x14ac:dyDescent="0.2">
      <c r="J51" s="38">
        <v>10025006</v>
      </c>
      <c r="K51" s="40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4" customFormat="1" ht="20.100000000000001" customHeight="1" x14ac:dyDescent="0.2">
      <c r="J52" s="38">
        <v>10025007</v>
      </c>
      <c r="K52" s="40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4" customFormat="1" ht="20.100000000000001" customHeight="1" x14ac:dyDescent="0.2">
      <c r="J53" s="38">
        <v>10025008</v>
      </c>
      <c r="K53" s="39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4" customFormat="1" ht="20.100000000000001" customHeight="1" x14ac:dyDescent="0.2">
      <c r="J54" s="38">
        <v>10025009</v>
      </c>
      <c r="K54" s="39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4" customFormat="1" ht="20.100000000000001" customHeight="1" x14ac:dyDescent="0.2">
      <c r="J55" s="38">
        <v>10025010</v>
      </c>
      <c r="K55" s="39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4" customFormat="1" ht="20.100000000000001" customHeight="1" x14ac:dyDescent="0.2"/>
    <row r="57" spans="10:17" s="4" customFormat="1" ht="20.100000000000001" customHeight="1" x14ac:dyDescent="0.2"/>
    <row r="58" spans="10:17" s="4" customFormat="1" ht="20.100000000000001" customHeight="1" x14ac:dyDescent="0.2"/>
    <row r="59" spans="10:17" s="4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0" customFormat="1" ht="20.100000000000001" customHeight="1" x14ac:dyDescent="0.2"/>
    <row r="2" spans="2:23" s="10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0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0" t="s">
        <v>864</v>
      </c>
      <c r="S3" s="10" t="s">
        <v>865</v>
      </c>
      <c r="T3" s="10">
        <v>10</v>
      </c>
      <c r="V3" s="10">
        <v>35</v>
      </c>
    </row>
    <row r="4" spans="2:23" s="10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0">
        <v>10010083</v>
      </c>
      <c r="J4" s="26" t="s">
        <v>804</v>
      </c>
      <c r="K4" s="2">
        <v>1</v>
      </c>
      <c r="L4" s="2">
        <v>5</v>
      </c>
      <c r="M4" s="2" t="s">
        <v>841</v>
      </c>
      <c r="N4" s="2"/>
      <c r="S4" s="10" t="s">
        <v>867</v>
      </c>
      <c r="T4" s="10">
        <v>3</v>
      </c>
      <c r="V4" s="10">
        <v>45</v>
      </c>
    </row>
    <row r="5" spans="2:23" s="10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0">
        <v>10010045</v>
      </c>
      <c r="J5" s="21" t="s">
        <v>92</v>
      </c>
      <c r="K5" s="2">
        <v>1</v>
      </c>
      <c r="L5" s="2">
        <v>500</v>
      </c>
      <c r="M5" s="2"/>
      <c r="N5" s="2"/>
      <c r="V5" s="10">
        <v>55</v>
      </c>
      <c r="W5"/>
    </row>
    <row r="6" spans="2:23" s="10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0">
        <v>10000131</v>
      </c>
      <c r="J6" s="21" t="s">
        <v>661</v>
      </c>
      <c r="K6" s="2">
        <v>1</v>
      </c>
      <c r="L6" s="2">
        <v>3</v>
      </c>
      <c r="M6" s="2"/>
      <c r="N6" s="2"/>
      <c r="V6" s="10" t="s">
        <v>870</v>
      </c>
      <c r="W6"/>
    </row>
    <row r="7" spans="2:23" s="10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24">
        <v>10010098</v>
      </c>
      <c r="J7" s="25" t="s">
        <v>669</v>
      </c>
      <c r="K7" s="2">
        <v>1</v>
      </c>
      <c r="L7" s="2">
        <v>2</v>
      </c>
      <c r="M7" s="2"/>
      <c r="N7" s="2"/>
    </row>
    <row r="8" spans="2:23" s="10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0">
        <v>10000132</v>
      </c>
      <c r="J8" s="21" t="s">
        <v>114</v>
      </c>
      <c r="K8" s="2">
        <v>1</v>
      </c>
      <c r="L8" s="2">
        <v>5</v>
      </c>
      <c r="M8" s="2"/>
      <c r="N8" s="2"/>
      <c r="R8" s="20">
        <v>10000142</v>
      </c>
      <c r="S8" s="21" t="s">
        <v>108</v>
      </c>
      <c r="T8" s="2">
        <v>1</v>
      </c>
    </row>
    <row r="9" spans="2:23" s="10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0">
        <v>10000144</v>
      </c>
      <c r="J9" s="20" t="s">
        <v>874</v>
      </c>
      <c r="K9" s="2">
        <v>1</v>
      </c>
      <c r="L9" s="2">
        <v>5</v>
      </c>
      <c r="M9" s="2"/>
      <c r="N9" s="2"/>
    </row>
    <row r="10" spans="2:23" s="10" customFormat="1" ht="20.100000000000001" customHeight="1" x14ac:dyDescent="0.2">
      <c r="H10" s="2"/>
      <c r="I10" s="20">
        <v>10000145</v>
      </c>
      <c r="J10" s="20" t="s">
        <v>875</v>
      </c>
      <c r="K10" s="2">
        <v>1</v>
      </c>
      <c r="L10" s="2">
        <v>5</v>
      </c>
      <c r="M10" s="2"/>
      <c r="N10" s="2"/>
    </row>
    <row r="11" spans="2:23" s="10" customFormat="1" ht="20.100000000000001" customHeight="1" x14ac:dyDescent="0.2">
      <c r="D11" s="10">
        <f>SUM(D4:D9)</f>
        <v>50</v>
      </c>
      <c r="H11" s="2"/>
      <c r="I11" s="20">
        <v>10000146</v>
      </c>
      <c r="J11" s="20" t="s">
        <v>876</v>
      </c>
      <c r="K11" s="2">
        <v>1</v>
      </c>
      <c r="L11" s="2">
        <v>5</v>
      </c>
      <c r="M11" s="2"/>
      <c r="N11" s="2"/>
    </row>
    <row r="12" spans="2:23" s="10" customFormat="1" ht="20.100000000000001" customHeight="1" x14ac:dyDescent="0.2">
      <c r="B12" s="10" t="s">
        <v>877</v>
      </c>
      <c r="D12" s="10">
        <v>10</v>
      </c>
      <c r="I12" s="20">
        <v>10000147</v>
      </c>
      <c r="J12" s="20" t="s">
        <v>878</v>
      </c>
      <c r="K12" s="2">
        <v>1</v>
      </c>
      <c r="L12" s="2">
        <v>5</v>
      </c>
    </row>
    <row r="13" spans="2:23" s="10" customFormat="1" ht="20.100000000000001" customHeight="1" x14ac:dyDescent="0.2">
      <c r="I13" s="20">
        <v>10000121</v>
      </c>
      <c r="J13" s="21" t="s">
        <v>855</v>
      </c>
      <c r="K13" s="2">
        <v>1</v>
      </c>
      <c r="L13" s="2">
        <v>35</v>
      </c>
    </row>
    <row r="14" spans="2:23" s="10" customFormat="1" ht="20.100000000000001" customHeight="1" x14ac:dyDescent="0.2">
      <c r="I14" s="20">
        <v>10000122</v>
      </c>
      <c r="J14" s="21" t="s">
        <v>856</v>
      </c>
      <c r="K14" s="2">
        <v>1</v>
      </c>
      <c r="L14" s="2">
        <v>35</v>
      </c>
    </row>
    <row r="15" spans="2:23" s="10" customFormat="1" ht="20.100000000000001" customHeight="1" x14ac:dyDescent="0.2">
      <c r="I15" s="20">
        <v>10000123</v>
      </c>
      <c r="J15" s="21" t="s">
        <v>857</v>
      </c>
      <c r="K15" s="2">
        <v>1</v>
      </c>
      <c r="L15" s="2">
        <v>35</v>
      </c>
    </row>
    <row r="16" spans="2:23" s="10" customFormat="1" ht="20.100000000000001" customHeight="1" x14ac:dyDescent="0.2">
      <c r="I16" s="20">
        <v>10000124</v>
      </c>
      <c r="J16" s="21" t="s">
        <v>858</v>
      </c>
      <c r="K16" s="2">
        <v>1</v>
      </c>
      <c r="L16" s="2">
        <v>35</v>
      </c>
    </row>
    <row r="17" spans="9:22" s="10" customFormat="1" ht="20.100000000000001" customHeight="1" x14ac:dyDescent="0.2">
      <c r="I17" s="20">
        <v>10000125</v>
      </c>
      <c r="J17" s="21" t="s">
        <v>859</v>
      </c>
      <c r="K17" s="2">
        <v>1</v>
      </c>
      <c r="L17" s="2">
        <v>35</v>
      </c>
    </row>
    <row r="18" spans="9:22" s="10" customFormat="1" ht="20.100000000000001" customHeight="1" x14ac:dyDescent="0.2">
      <c r="I18" s="20">
        <v>10010046</v>
      </c>
      <c r="J18" s="20" t="s">
        <v>806</v>
      </c>
      <c r="K18" s="20">
        <v>1</v>
      </c>
      <c r="L18" s="20">
        <v>60</v>
      </c>
    </row>
    <row r="19" spans="9:22" s="10" customFormat="1" ht="20.100000000000001" customHeight="1" x14ac:dyDescent="0.2">
      <c r="I19" s="20">
        <v>10010085</v>
      </c>
      <c r="J19" s="20" t="s">
        <v>821</v>
      </c>
      <c r="K19" s="20">
        <v>1</v>
      </c>
      <c r="L19" s="20">
        <v>2</v>
      </c>
    </row>
    <row r="20" spans="9:22" ht="20.100000000000001" customHeight="1" x14ac:dyDescent="0.2">
      <c r="I20" s="75">
        <v>10021008</v>
      </c>
      <c r="J20" s="76" t="s">
        <v>246</v>
      </c>
      <c r="K20" s="2">
        <v>1</v>
      </c>
      <c r="L20" s="2">
        <v>15</v>
      </c>
    </row>
    <row r="21" spans="9:22" ht="20.100000000000001" customHeight="1" x14ac:dyDescent="0.2">
      <c r="I21" s="75">
        <v>10021009</v>
      </c>
      <c r="J21" s="76" t="s">
        <v>249</v>
      </c>
      <c r="K21" s="2">
        <v>1</v>
      </c>
      <c r="L21" s="2">
        <v>45</v>
      </c>
    </row>
    <row r="22" spans="9:22" ht="20.100000000000001" customHeight="1" x14ac:dyDescent="0.2">
      <c r="I22" s="75">
        <v>10022008</v>
      </c>
      <c r="J22" s="76" t="s">
        <v>268</v>
      </c>
      <c r="K22" s="2">
        <v>1</v>
      </c>
      <c r="L22" s="2">
        <v>15</v>
      </c>
      <c r="R22" s="10"/>
      <c r="S22" s="10"/>
      <c r="T22" s="10"/>
      <c r="U22" s="10"/>
      <c r="V22" s="10"/>
    </row>
    <row r="23" spans="9:22" ht="20.100000000000001" customHeight="1" x14ac:dyDescent="0.2">
      <c r="I23" s="75">
        <v>10022009</v>
      </c>
      <c r="J23" s="76" t="s">
        <v>270</v>
      </c>
      <c r="K23" s="2">
        <v>1</v>
      </c>
      <c r="L23" s="2">
        <v>45</v>
      </c>
    </row>
    <row r="24" spans="9:22" ht="20.100000000000001" customHeight="1" x14ac:dyDescent="0.2">
      <c r="I24" s="75">
        <v>10023008</v>
      </c>
      <c r="J24" s="76" t="s">
        <v>290</v>
      </c>
      <c r="K24" s="2">
        <v>1</v>
      </c>
      <c r="L24" s="2">
        <v>15</v>
      </c>
    </row>
    <row r="25" spans="9:22" ht="20.100000000000001" customHeight="1" x14ac:dyDescent="0.2">
      <c r="I25" s="75">
        <v>10023009</v>
      </c>
      <c r="J25" s="76" t="s">
        <v>292</v>
      </c>
      <c r="K25" s="2">
        <v>1</v>
      </c>
      <c r="L25" s="2">
        <v>45</v>
      </c>
    </row>
    <row r="26" spans="9:22" ht="20.100000000000001" customHeight="1" x14ac:dyDescent="0.2">
      <c r="I26" s="75">
        <v>10024008</v>
      </c>
      <c r="J26" s="76" t="s">
        <v>311</v>
      </c>
      <c r="K26" s="2">
        <v>1</v>
      </c>
      <c r="L26" s="2">
        <v>15</v>
      </c>
    </row>
    <row r="27" spans="9:22" ht="20.100000000000001" customHeight="1" x14ac:dyDescent="0.2">
      <c r="I27" s="75">
        <v>10024009</v>
      </c>
      <c r="J27" s="76" t="s">
        <v>313</v>
      </c>
      <c r="K27" s="2">
        <v>1</v>
      </c>
      <c r="L27" s="2">
        <v>45</v>
      </c>
    </row>
    <row r="28" spans="9:22" ht="20.100000000000001" customHeight="1" x14ac:dyDescent="0.2">
      <c r="I28" s="75">
        <v>10025008</v>
      </c>
      <c r="J28" s="76" t="s">
        <v>333</v>
      </c>
      <c r="K28" s="2">
        <v>1</v>
      </c>
      <c r="L28" s="2">
        <v>15</v>
      </c>
    </row>
    <row r="29" spans="9:22" ht="20.100000000000001" customHeight="1" x14ac:dyDescent="0.2">
      <c r="I29" s="75">
        <v>10025009</v>
      </c>
      <c r="J29" s="76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0"/>
    <col min="8" max="8" width="9" style="10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10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39">
        <v>10020001</v>
      </c>
      <c r="B2" s="41" t="s">
        <v>95</v>
      </c>
      <c r="J2" s="39">
        <v>14010004</v>
      </c>
      <c r="K2" s="41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38">
        <v>10021010</v>
      </c>
      <c r="R2" s="39" t="s">
        <v>825</v>
      </c>
      <c r="S2" s="2">
        <v>10</v>
      </c>
      <c r="T2" s="2">
        <f>S2/5</f>
        <v>2</v>
      </c>
      <c r="U2" s="38">
        <v>10021001</v>
      </c>
      <c r="V2" s="40" t="s">
        <v>204</v>
      </c>
      <c r="W2" s="2">
        <v>10</v>
      </c>
      <c r="X2" s="2">
        <f>W2/5</f>
        <v>2</v>
      </c>
      <c r="Y2" s="38">
        <v>10021008</v>
      </c>
      <c r="Z2" s="39" t="s">
        <v>246</v>
      </c>
      <c r="AA2" s="39">
        <v>2</v>
      </c>
      <c r="AB2" s="39">
        <f>AA2/2</f>
        <v>1</v>
      </c>
      <c r="AC2" s="38">
        <v>10021009</v>
      </c>
      <c r="AD2" s="39" t="s">
        <v>249</v>
      </c>
      <c r="AE2" s="39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39">
        <v>12000002</v>
      </c>
      <c r="B3" s="41" t="s">
        <v>885</v>
      </c>
      <c r="J3" s="39">
        <v>14010008</v>
      </c>
      <c r="K3" s="41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38">
        <v>10021010</v>
      </c>
      <c r="R3" s="39" t="s">
        <v>825</v>
      </c>
      <c r="S3" s="2">
        <v>10</v>
      </c>
      <c r="T3" s="2">
        <f t="shared" ref="T3:T25" si="7">S3/5</f>
        <v>2</v>
      </c>
      <c r="U3" s="38">
        <v>10021002</v>
      </c>
      <c r="V3" s="40" t="s">
        <v>229</v>
      </c>
      <c r="W3" s="2">
        <v>10</v>
      </c>
      <c r="X3" s="2">
        <f t="shared" ref="X3:X25" si="8">W3/5</f>
        <v>2</v>
      </c>
      <c r="Y3" s="38">
        <v>10021008</v>
      </c>
      <c r="Z3" s="39" t="s">
        <v>246</v>
      </c>
      <c r="AA3" s="39">
        <v>2</v>
      </c>
      <c r="AB3" s="39">
        <f t="shared" ref="AB3:AB25" si="9">AA3/2</f>
        <v>1</v>
      </c>
      <c r="AC3" s="38">
        <v>10021009</v>
      </c>
      <c r="AD3" s="39" t="s">
        <v>249</v>
      </c>
      <c r="AE3" s="39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39">
        <v>12001001</v>
      </c>
      <c r="B4" s="41" t="s">
        <v>101</v>
      </c>
      <c r="J4" s="39">
        <v>14010012</v>
      </c>
      <c r="K4" s="41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38">
        <v>10021010</v>
      </c>
      <c r="R4" s="39" t="s">
        <v>825</v>
      </c>
      <c r="S4" s="2">
        <v>10</v>
      </c>
      <c r="T4" s="2">
        <f t="shared" si="7"/>
        <v>2</v>
      </c>
      <c r="U4" s="38">
        <v>10021003</v>
      </c>
      <c r="V4" s="40" t="s">
        <v>232</v>
      </c>
      <c r="W4" s="2">
        <v>10</v>
      </c>
      <c r="X4" s="2">
        <f t="shared" si="8"/>
        <v>2</v>
      </c>
      <c r="Y4" s="38">
        <v>10021008</v>
      </c>
      <c r="Z4" s="39" t="s">
        <v>246</v>
      </c>
      <c r="AA4" s="39">
        <v>2</v>
      </c>
      <c r="AB4" s="39">
        <f t="shared" si="9"/>
        <v>1</v>
      </c>
      <c r="AC4" s="38">
        <v>10021009</v>
      </c>
      <c r="AD4" s="39" t="s">
        <v>249</v>
      </c>
      <c r="AE4" s="39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39">
        <v>12001002</v>
      </c>
      <c r="B5" s="41" t="s">
        <v>106</v>
      </c>
      <c r="D5" s="39">
        <v>12001001</v>
      </c>
      <c r="E5" s="41" t="s">
        <v>101</v>
      </c>
      <c r="J5" s="39">
        <v>14020004</v>
      </c>
      <c r="K5" s="41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38">
        <v>10021010</v>
      </c>
      <c r="R5" s="39" t="s">
        <v>825</v>
      </c>
      <c r="S5" s="2">
        <v>10</v>
      </c>
      <c r="T5" s="2">
        <f t="shared" si="7"/>
        <v>2</v>
      </c>
      <c r="U5" s="38">
        <v>10021004</v>
      </c>
      <c r="V5" s="40" t="s">
        <v>234</v>
      </c>
      <c r="W5" s="2">
        <v>10</v>
      </c>
      <c r="X5" s="2">
        <f t="shared" si="8"/>
        <v>2</v>
      </c>
      <c r="Y5" s="38">
        <v>10021008</v>
      </c>
      <c r="Z5" s="39" t="s">
        <v>246</v>
      </c>
      <c r="AA5" s="39">
        <v>2</v>
      </c>
      <c r="AB5" s="39">
        <f t="shared" si="9"/>
        <v>1</v>
      </c>
      <c r="AC5" s="38">
        <v>10021009</v>
      </c>
      <c r="AD5" s="39" t="s">
        <v>249</v>
      </c>
      <c r="AE5" s="39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39">
        <v>12001003</v>
      </c>
      <c r="B6" s="41" t="s">
        <v>110</v>
      </c>
      <c r="D6" s="39">
        <v>12001002</v>
      </c>
      <c r="E6" s="41" t="s">
        <v>106</v>
      </c>
      <c r="J6" s="39">
        <v>14020008</v>
      </c>
      <c r="K6" s="41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38">
        <v>10021010</v>
      </c>
      <c r="R6" s="39" t="s">
        <v>825</v>
      </c>
      <c r="S6" s="2">
        <v>10</v>
      </c>
      <c r="T6" s="2">
        <f t="shared" si="7"/>
        <v>2</v>
      </c>
      <c r="U6" s="38">
        <v>10021005</v>
      </c>
      <c r="V6" s="40" t="s">
        <v>237</v>
      </c>
      <c r="W6" s="2">
        <v>10</v>
      </c>
      <c r="X6" s="2">
        <f t="shared" si="8"/>
        <v>2</v>
      </c>
      <c r="Y6" s="38">
        <v>10021008</v>
      </c>
      <c r="Z6" s="39" t="s">
        <v>246</v>
      </c>
      <c r="AA6" s="39">
        <v>2</v>
      </c>
      <c r="AB6" s="39">
        <f t="shared" si="9"/>
        <v>1</v>
      </c>
      <c r="AC6" s="38">
        <v>10021009</v>
      </c>
      <c r="AD6" s="39" t="s">
        <v>249</v>
      </c>
      <c r="AE6" s="39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39">
        <v>12001004</v>
      </c>
      <c r="B7" s="41" t="s">
        <v>116</v>
      </c>
      <c r="D7" s="39">
        <v>12001003</v>
      </c>
      <c r="E7" s="41" t="s">
        <v>110</v>
      </c>
      <c r="J7" s="39">
        <v>14020012</v>
      </c>
      <c r="K7" s="41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38">
        <v>10021010</v>
      </c>
      <c r="R7" s="39" t="s">
        <v>825</v>
      </c>
      <c r="S7" s="2">
        <v>10</v>
      </c>
      <c r="T7" s="2">
        <f t="shared" si="7"/>
        <v>2</v>
      </c>
      <c r="U7" s="38">
        <v>10021006</v>
      </c>
      <c r="V7" s="40" t="s">
        <v>240</v>
      </c>
      <c r="W7" s="2">
        <v>10</v>
      </c>
      <c r="X7" s="2">
        <f t="shared" si="8"/>
        <v>2</v>
      </c>
      <c r="Y7" s="38">
        <v>10021008</v>
      </c>
      <c r="Z7" s="39" t="s">
        <v>246</v>
      </c>
      <c r="AA7" s="39">
        <v>2</v>
      </c>
      <c r="AB7" s="39">
        <f t="shared" si="9"/>
        <v>1</v>
      </c>
      <c r="AC7" s="38">
        <v>10021009</v>
      </c>
      <c r="AD7" s="39" t="s">
        <v>249</v>
      </c>
      <c r="AE7" s="39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39">
        <v>12001005</v>
      </c>
      <c r="B8" s="41" t="s">
        <v>120</v>
      </c>
      <c r="D8" s="39">
        <v>12001004</v>
      </c>
      <c r="E8" s="41" t="s">
        <v>116</v>
      </c>
      <c r="J8" s="39">
        <v>14030004</v>
      </c>
      <c r="K8" s="41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38">
        <v>10021010</v>
      </c>
      <c r="R8" s="39" t="s">
        <v>825</v>
      </c>
      <c r="S8" s="2">
        <v>10</v>
      </c>
      <c r="T8" s="2">
        <f t="shared" si="7"/>
        <v>2</v>
      </c>
      <c r="U8" s="38">
        <v>10021007</v>
      </c>
      <c r="V8" s="40" t="s">
        <v>243</v>
      </c>
      <c r="W8" s="2">
        <v>10</v>
      </c>
      <c r="X8" s="2">
        <f t="shared" si="8"/>
        <v>2</v>
      </c>
      <c r="Y8" s="38">
        <v>10021008</v>
      </c>
      <c r="Z8" s="39" t="s">
        <v>246</v>
      </c>
      <c r="AA8" s="39">
        <v>2</v>
      </c>
      <c r="AB8" s="39">
        <f t="shared" si="9"/>
        <v>1</v>
      </c>
      <c r="AC8" s="38">
        <v>10021009</v>
      </c>
      <c r="AD8" s="39" t="s">
        <v>249</v>
      </c>
      <c r="AE8" s="39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39">
        <v>12001006</v>
      </c>
      <c r="B9" s="41" t="s">
        <v>124</v>
      </c>
      <c r="D9" s="39">
        <v>12001005</v>
      </c>
      <c r="E9" s="41" t="s">
        <v>120</v>
      </c>
      <c r="J9" s="39">
        <v>14030008</v>
      </c>
      <c r="K9" s="41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38">
        <v>10021010</v>
      </c>
      <c r="R9" s="39" t="s">
        <v>825</v>
      </c>
      <c r="S9" s="2">
        <v>10</v>
      </c>
      <c r="T9" s="2">
        <f t="shared" si="7"/>
        <v>2</v>
      </c>
      <c r="U9" s="38">
        <v>10021001</v>
      </c>
      <c r="V9" s="40" t="s">
        <v>204</v>
      </c>
      <c r="W9" s="2">
        <v>10</v>
      </c>
      <c r="X9" s="2">
        <f t="shared" si="8"/>
        <v>2</v>
      </c>
      <c r="Y9" s="38">
        <v>10021008</v>
      </c>
      <c r="Z9" s="39" t="s">
        <v>246</v>
      </c>
      <c r="AA9" s="39">
        <v>2</v>
      </c>
      <c r="AB9" s="39">
        <f t="shared" si="9"/>
        <v>1</v>
      </c>
      <c r="AC9" s="38">
        <v>10021009</v>
      </c>
      <c r="AD9" s="39" t="s">
        <v>249</v>
      </c>
      <c r="AE9" s="39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39">
        <v>12001007</v>
      </c>
      <c r="B10" s="41" t="s">
        <v>128</v>
      </c>
      <c r="D10" s="39">
        <v>12001006</v>
      </c>
      <c r="E10" s="41" t="s">
        <v>124</v>
      </c>
      <c r="J10" s="39">
        <v>14030012</v>
      </c>
      <c r="K10" s="41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38">
        <v>10021010</v>
      </c>
      <c r="R10" s="39" t="s">
        <v>825</v>
      </c>
      <c r="S10" s="2">
        <v>10</v>
      </c>
      <c r="T10" s="2">
        <f t="shared" si="7"/>
        <v>2</v>
      </c>
      <c r="U10" s="38">
        <v>10021002</v>
      </c>
      <c r="V10" s="40" t="s">
        <v>229</v>
      </c>
      <c r="W10" s="2">
        <v>10</v>
      </c>
      <c r="X10" s="2">
        <f t="shared" si="8"/>
        <v>2</v>
      </c>
      <c r="Y10" s="38">
        <v>10021008</v>
      </c>
      <c r="Z10" s="39" t="s">
        <v>246</v>
      </c>
      <c r="AA10" s="39">
        <v>2</v>
      </c>
      <c r="AB10" s="39">
        <f t="shared" si="9"/>
        <v>1</v>
      </c>
      <c r="AC10" s="38">
        <v>10021009</v>
      </c>
      <c r="AD10" s="39" t="s">
        <v>249</v>
      </c>
      <c r="AE10" s="39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39">
        <v>12001008</v>
      </c>
      <c r="B11" s="41" t="s">
        <v>131</v>
      </c>
      <c r="D11" s="39">
        <v>12001007</v>
      </c>
      <c r="E11" s="41" t="s">
        <v>886</v>
      </c>
      <c r="J11" s="39">
        <v>14040004</v>
      </c>
      <c r="K11" s="41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38">
        <v>10021010</v>
      </c>
      <c r="R11" s="39" t="s">
        <v>825</v>
      </c>
      <c r="S11" s="2">
        <v>10</v>
      </c>
      <c r="T11" s="2">
        <f t="shared" si="7"/>
        <v>2</v>
      </c>
      <c r="U11" s="38">
        <v>10021003</v>
      </c>
      <c r="V11" s="40" t="s">
        <v>232</v>
      </c>
      <c r="W11" s="2">
        <v>10</v>
      </c>
      <c r="X11" s="2">
        <f t="shared" si="8"/>
        <v>2</v>
      </c>
      <c r="Y11" s="38">
        <v>10021008</v>
      </c>
      <c r="Z11" s="39" t="s">
        <v>246</v>
      </c>
      <c r="AA11" s="39">
        <v>2</v>
      </c>
      <c r="AB11" s="39">
        <f t="shared" si="9"/>
        <v>1</v>
      </c>
      <c r="AC11" s="38">
        <v>10021009</v>
      </c>
      <c r="AD11" s="39" t="s">
        <v>249</v>
      </c>
      <c r="AE11" s="39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39">
        <v>12002001</v>
      </c>
      <c r="B12" s="39" t="s">
        <v>138</v>
      </c>
      <c r="D12" s="39">
        <v>12001008</v>
      </c>
      <c r="E12" s="41" t="s">
        <v>131</v>
      </c>
      <c r="J12" s="39">
        <v>14040008</v>
      </c>
      <c r="K12" s="41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38">
        <v>10021010</v>
      </c>
      <c r="R12" s="39" t="s">
        <v>825</v>
      </c>
      <c r="S12" s="2">
        <v>10</v>
      </c>
      <c r="T12" s="2">
        <f t="shared" si="7"/>
        <v>2</v>
      </c>
      <c r="U12" s="38">
        <v>10021004</v>
      </c>
      <c r="V12" s="40" t="s">
        <v>234</v>
      </c>
      <c r="W12" s="2">
        <v>10</v>
      </c>
      <c r="X12" s="2">
        <f t="shared" si="8"/>
        <v>2</v>
      </c>
      <c r="Y12" s="38">
        <v>10021008</v>
      </c>
      <c r="Z12" s="39" t="s">
        <v>246</v>
      </c>
      <c r="AA12" s="39">
        <v>2</v>
      </c>
      <c r="AB12" s="39">
        <f t="shared" si="9"/>
        <v>1</v>
      </c>
      <c r="AC12" s="38">
        <v>10021009</v>
      </c>
      <c r="AD12" s="39" t="s">
        <v>249</v>
      </c>
      <c r="AE12" s="39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39">
        <v>12002002</v>
      </c>
      <c r="B13" s="39" t="s">
        <v>141</v>
      </c>
      <c r="D13" s="39">
        <v>12001009</v>
      </c>
      <c r="E13" s="39" t="s">
        <v>887</v>
      </c>
      <c r="J13" s="39">
        <v>14040012</v>
      </c>
      <c r="K13" s="41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38">
        <v>10021010</v>
      </c>
      <c r="R13" s="39" t="s">
        <v>825</v>
      </c>
      <c r="S13" s="2">
        <v>10</v>
      </c>
      <c r="T13" s="2">
        <f t="shared" si="7"/>
        <v>2</v>
      </c>
      <c r="U13" s="38">
        <v>10021005</v>
      </c>
      <c r="V13" s="40" t="s">
        <v>237</v>
      </c>
      <c r="W13" s="2">
        <v>10</v>
      </c>
      <c r="X13" s="2">
        <f t="shared" si="8"/>
        <v>2</v>
      </c>
      <c r="Y13" s="38">
        <v>10021008</v>
      </c>
      <c r="Z13" s="39" t="s">
        <v>246</v>
      </c>
      <c r="AA13" s="39">
        <v>2</v>
      </c>
      <c r="AB13" s="39">
        <f t="shared" si="9"/>
        <v>1</v>
      </c>
      <c r="AC13" s="38">
        <v>10021009</v>
      </c>
      <c r="AD13" s="39" t="s">
        <v>249</v>
      </c>
      <c r="AE13" s="39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39">
        <v>12002003</v>
      </c>
      <c r="B14" s="39" t="s">
        <v>144</v>
      </c>
      <c r="D14" s="39">
        <v>12001010</v>
      </c>
      <c r="E14" s="39" t="s">
        <v>888</v>
      </c>
      <c r="J14" s="39">
        <v>14050004</v>
      </c>
      <c r="K14" s="41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38">
        <v>10021010</v>
      </c>
      <c r="R14" s="39" t="s">
        <v>825</v>
      </c>
      <c r="S14" s="2">
        <v>10</v>
      </c>
      <c r="T14" s="2">
        <f t="shared" si="7"/>
        <v>2</v>
      </c>
      <c r="U14" s="38">
        <v>10021006</v>
      </c>
      <c r="V14" s="40" t="s">
        <v>240</v>
      </c>
      <c r="W14" s="2">
        <v>10</v>
      </c>
      <c r="X14" s="2">
        <f t="shared" si="8"/>
        <v>2</v>
      </c>
      <c r="Y14" s="38">
        <v>10021008</v>
      </c>
      <c r="Z14" s="39" t="s">
        <v>246</v>
      </c>
      <c r="AA14" s="39">
        <v>2</v>
      </c>
      <c r="AB14" s="39">
        <f t="shared" si="9"/>
        <v>1</v>
      </c>
      <c r="AC14" s="38">
        <v>10021009</v>
      </c>
      <c r="AD14" s="39" t="s">
        <v>249</v>
      </c>
      <c r="AE14" s="39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39">
        <v>12002004</v>
      </c>
      <c r="B15" s="39" t="s">
        <v>147</v>
      </c>
      <c r="J15" s="39">
        <v>14050008</v>
      </c>
      <c r="K15" s="41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38">
        <v>10021010</v>
      </c>
      <c r="R15" s="39" t="s">
        <v>825</v>
      </c>
      <c r="S15" s="2">
        <v>10</v>
      </c>
      <c r="T15" s="2">
        <f t="shared" si="7"/>
        <v>2</v>
      </c>
      <c r="U15" s="38">
        <v>10021007</v>
      </c>
      <c r="V15" s="40" t="s">
        <v>243</v>
      </c>
      <c r="W15" s="2">
        <v>10</v>
      </c>
      <c r="X15" s="2">
        <f t="shared" si="8"/>
        <v>2</v>
      </c>
      <c r="Y15" s="38">
        <v>10021008</v>
      </c>
      <c r="Z15" s="39" t="s">
        <v>246</v>
      </c>
      <c r="AA15" s="39">
        <v>2</v>
      </c>
      <c r="AB15" s="39">
        <f t="shared" si="9"/>
        <v>1</v>
      </c>
      <c r="AC15" s="38">
        <v>10021009</v>
      </c>
      <c r="AD15" s="39" t="s">
        <v>249</v>
      </c>
      <c r="AE15" s="39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39">
        <v>12002005</v>
      </c>
      <c r="B16" s="39" t="s">
        <v>149</v>
      </c>
      <c r="J16" s="39">
        <v>14050012</v>
      </c>
      <c r="K16" s="41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38">
        <v>10021010</v>
      </c>
      <c r="R16" s="39" t="s">
        <v>825</v>
      </c>
      <c r="S16" s="2">
        <v>10</v>
      </c>
      <c r="T16" s="2">
        <f t="shared" si="7"/>
        <v>2</v>
      </c>
      <c r="U16" s="38">
        <v>10021001</v>
      </c>
      <c r="V16" s="40" t="s">
        <v>204</v>
      </c>
      <c r="W16" s="2">
        <v>10</v>
      </c>
      <c r="X16" s="2">
        <f t="shared" si="8"/>
        <v>2</v>
      </c>
      <c r="Y16" s="38">
        <v>10021008</v>
      </c>
      <c r="Z16" s="39" t="s">
        <v>246</v>
      </c>
      <c r="AA16" s="39">
        <v>2</v>
      </c>
      <c r="AB16" s="39">
        <f t="shared" si="9"/>
        <v>1</v>
      </c>
      <c r="AC16" s="38">
        <v>10021009</v>
      </c>
      <c r="AD16" s="39" t="s">
        <v>249</v>
      </c>
      <c r="AE16" s="39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39">
        <v>12002006</v>
      </c>
      <c r="B17" s="39" t="s">
        <v>152</v>
      </c>
      <c r="J17" s="39">
        <v>14060004</v>
      </c>
      <c r="K17" s="41" t="s">
        <v>267</v>
      </c>
      <c r="M17" s="2">
        <v>10020001</v>
      </c>
      <c r="N17" s="2" t="s">
        <v>95</v>
      </c>
      <c r="O17" s="39">
        <v>20</v>
      </c>
      <c r="P17" s="2">
        <f t="shared" si="6"/>
        <v>4</v>
      </c>
      <c r="Q17" s="38">
        <v>10021010</v>
      </c>
      <c r="R17" s="39" t="s">
        <v>825</v>
      </c>
      <c r="S17" s="39">
        <v>20</v>
      </c>
      <c r="T17" s="2">
        <f t="shared" si="7"/>
        <v>4</v>
      </c>
      <c r="U17" s="38">
        <v>10021002</v>
      </c>
      <c r="V17" s="40" t="s">
        <v>229</v>
      </c>
      <c r="W17" s="39">
        <v>20</v>
      </c>
      <c r="X17" s="2">
        <f t="shared" si="8"/>
        <v>4</v>
      </c>
      <c r="Y17" s="38">
        <v>10021008</v>
      </c>
      <c r="Z17" s="39" t="s">
        <v>246</v>
      </c>
      <c r="AA17" s="39">
        <v>4</v>
      </c>
      <c r="AB17" s="39">
        <f t="shared" si="9"/>
        <v>2</v>
      </c>
      <c r="AC17" s="38">
        <v>10021009</v>
      </c>
      <c r="AD17" s="39" t="s">
        <v>249</v>
      </c>
      <c r="AE17" s="39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39">
        <v>12002007</v>
      </c>
      <c r="B18" s="39" t="s">
        <v>154</v>
      </c>
      <c r="J18" s="39">
        <v>14070004</v>
      </c>
      <c r="K18" s="41" t="s">
        <v>275</v>
      </c>
      <c r="M18" s="2">
        <v>10020001</v>
      </c>
      <c r="N18" s="2" t="s">
        <v>95</v>
      </c>
      <c r="O18" s="39">
        <v>20</v>
      </c>
      <c r="P18" s="2">
        <f t="shared" si="6"/>
        <v>4</v>
      </c>
      <c r="Q18" s="38">
        <v>10021010</v>
      </c>
      <c r="R18" s="39" t="s">
        <v>825</v>
      </c>
      <c r="S18" s="39">
        <v>20</v>
      </c>
      <c r="T18" s="2">
        <f t="shared" si="7"/>
        <v>4</v>
      </c>
      <c r="U18" s="38">
        <v>10021003</v>
      </c>
      <c r="V18" s="40" t="s">
        <v>232</v>
      </c>
      <c r="W18" s="39">
        <v>20</v>
      </c>
      <c r="X18" s="2">
        <f t="shared" si="8"/>
        <v>4</v>
      </c>
      <c r="Y18" s="38">
        <v>10021008</v>
      </c>
      <c r="Z18" s="39" t="s">
        <v>246</v>
      </c>
      <c r="AA18" s="39">
        <v>4</v>
      </c>
      <c r="AB18" s="39">
        <f t="shared" si="9"/>
        <v>2</v>
      </c>
      <c r="AC18" s="38">
        <v>10021009</v>
      </c>
      <c r="AD18" s="39" t="s">
        <v>249</v>
      </c>
      <c r="AE18" s="39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39">
        <v>12002008</v>
      </c>
      <c r="B19" s="39" t="s">
        <v>157</v>
      </c>
      <c r="J19" s="39">
        <v>14080003</v>
      </c>
      <c r="K19" s="41" t="s">
        <v>284</v>
      </c>
      <c r="M19" s="2">
        <v>10020001</v>
      </c>
      <c r="N19" s="2" t="s">
        <v>95</v>
      </c>
      <c r="O19" s="39">
        <v>20</v>
      </c>
      <c r="P19" s="2">
        <f t="shared" si="6"/>
        <v>4</v>
      </c>
      <c r="Q19" s="38">
        <v>10021010</v>
      </c>
      <c r="R19" s="39" t="s">
        <v>825</v>
      </c>
      <c r="S19" s="39">
        <v>20</v>
      </c>
      <c r="T19" s="2">
        <f t="shared" si="7"/>
        <v>4</v>
      </c>
      <c r="U19" s="38">
        <v>10021004</v>
      </c>
      <c r="V19" s="40" t="s">
        <v>234</v>
      </c>
      <c r="W19" s="39">
        <v>20</v>
      </c>
      <c r="X19" s="2">
        <f t="shared" si="8"/>
        <v>4</v>
      </c>
      <c r="Y19" s="38">
        <v>10021008</v>
      </c>
      <c r="Z19" s="39" t="s">
        <v>246</v>
      </c>
      <c r="AA19" s="39">
        <v>4</v>
      </c>
      <c r="AB19" s="39">
        <f t="shared" si="9"/>
        <v>2</v>
      </c>
      <c r="AC19" s="38">
        <v>10021009</v>
      </c>
      <c r="AD19" s="39" t="s">
        <v>249</v>
      </c>
      <c r="AE19" s="39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39">
        <v>12002009</v>
      </c>
      <c r="B20" s="39" t="s">
        <v>159</v>
      </c>
      <c r="J20" s="39">
        <v>14090003</v>
      </c>
      <c r="K20" s="41" t="s">
        <v>291</v>
      </c>
      <c r="M20" s="2">
        <v>10020001</v>
      </c>
      <c r="N20" s="2" t="s">
        <v>95</v>
      </c>
      <c r="O20" s="39">
        <v>30</v>
      </c>
      <c r="P20" s="2">
        <f t="shared" si="6"/>
        <v>6</v>
      </c>
      <c r="Q20" s="38">
        <v>10021010</v>
      </c>
      <c r="R20" s="39" t="s">
        <v>825</v>
      </c>
      <c r="S20" s="39">
        <v>30</v>
      </c>
      <c r="T20" s="2">
        <f t="shared" si="7"/>
        <v>6</v>
      </c>
      <c r="U20" s="38">
        <v>10021005</v>
      </c>
      <c r="V20" s="40" t="s">
        <v>237</v>
      </c>
      <c r="W20" s="39">
        <v>30</v>
      </c>
      <c r="X20" s="2">
        <f t="shared" si="8"/>
        <v>6</v>
      </c>
      <c r="Y20" s="38">
        <v>10021008</v>
      </c>
      <c r="Z20" s="39" t="s">
        <v>246</v>
      </c>
      <c r="AA20" s="39">
        <v>6</v>
      </c>
      <c r="AB20" s="39">
        <f t="shared" si="9"/>
        <v>3</v>
      </c>
      <c r="AC20" s="38">
        <v>10021009</v>
      </c>
      <c r="AD20" s="39" t="s">
        <v>249</v>
      </c>
      <c r="AE20" s="39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39">
        <v>12002010</v>
      </c>
      <c r="B21" s="39" t="s">
        <v>163</v>
      </c>
      <c r="J21" s="39">
        <v>14100004</v>
      </c>
      <c r="K21" s="41" t="s">
        <v>302</v>
      </c>
      <c r="M21" s="2">
        <v>10020001</v>
      </c>
      <c r="N21" s="2" t="s">
        <v>95</v>
      </c>
      <c r="O21" s="39">
        <v>30</v>
      </c>
      <c r="P21" s="2">
        <f t="shared" si="6"/>
        <v>6</v>
      </c>
      <c r="Q21" s="38">
        <v>10021010</v>
      </c>
      <c r="R21" s="39" t="s">
        <v>825</v>
      </c>
      <c r="S21" s="39">
        <v>30</v>
      </c>
      <c r="T21" s="2">
        <f t="shared" si="7"/>
        <v>6</v>
      </c>
      <c r="U21" s="38">
        <v>10021006</v>
      </c>
      <c r="V21" s="40" t="s">
        <v>240</v>
      </c>
      <c r="W21" s="39">
        <v>30</v>
      </c>
      <c r="X21" s="2">
        <f t="shared" si="8"/>
        <v>6</v>
      </c>
      <c r="Y21" s="38">
        <v>10021008</v>
      </c>
      <c r="Z21" s="39" t="s">
        <v>246</v>
      </c>
      <c r="AA21" s="39">
        <v>6</v>
      </c>
      <c r="AB21" s="39">
        <f t="shared" si="9"/>
        <v>3</v>
      </c>
      <c r="AC21" s="38">
        <v>10021009</v>
      </c>
      <c r="AD21" s="39" t="s">
        <v>249</v>
      </c>
      <c r="AE21" s="39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39">
        <v>12002011</v>
      </c>
      <c r="B22" s="39" t="s">
        <v>166</v>
      </c>
      <c r="J22" s="39">
        <v>14100008</v>
      </c>
      <c r="K22" s="41" t="s">
        <v>310</v>
      </c>
      <c r="M22" s="2">
        <v>10020001</v>
      </c>
      <c r="N22" s="2" t="s">
        <v>95</v>
      </c>
      <c r="O22" s="39">
        <v>30</v>
      </c>
      <c r="P22" s="2">
        <f t="shared" si="6"/>
        <v>6</v>
      </c>
      <c r="Q22" s="38">
        <v>10021010</v>
      </c>
      <c r="R22" s="39" t="s">
        <v>825</v>
      </c>
      <c r="S22" s="39">
        <v>30</v>
      </c>
      <c r="T22" s="2">
        <f t="shared" si="7"/>
        <v>6</v>
      </c>
      <c r="U22" s="38">
        <v>10021007</v>
      </c>
      <c r="V22" s="40" t="s">
        <v>243</v>
      </c>
      <c r="W22" s="39">
        <v>30</v>
      </c>
      <c r="X22" s="2">
        <f t="shared" si="8"/>
        <v>6</v>
      </c>
      <c r="Y22" s="38">
        <v>10021008</v>
      </c>
      <c r="Z22" s="39" t="s">
        <v>246</v>
      </c>
      <c r="AA22" s="39">
        <v>6</v>
      </c>
      <c r="AB22" s="39">
        <f t="shared" si="9"/>
        <v>3</v>
      </c>
      <c r="AC22" s="38">
        <v>10021009</v>
      </c>
      <c r="AD22" s="39" t="s">
        <v>249</v>
      </c>
      <c r="AE22" s="39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39">
        <v>12003001</v>
      </c>
      <c r="B23" s="39" t="s">
        <v>171</v>
      </c>
      <c r="J23" s="39">
        <v>14110004</v>
      </c>
      <c r="K23" s="41" t="s">
        <v>320</v>
      </c>
      <c r="M23" s="2">
        <v>10020001</v>
      </c>
      <c r="N23" s="2" t="s">
        <v>95</v>
      </c>
      <c r="O23" s="39">
        <v>20</v>
      </c>
      <c r="P23" s="2">
        <f t="shared" si="6"/>
        <v>4</v>
      </c>
      <c r="Q23" s="38">
        <v>10021010</v>
      </c>
      <c r="R23" s="39" t="s">
        <v>825</v>
      </c>
      <c r="S23" s="39">
        <v>20</v>
      </c>
      <c r="T23" s="2">
        <f t="shared" si="7"/>
        <v>4</v>
      </c>
      <c r="U23" s="38">
        <v>10021005</v>
      </c>
      <c r="V23" s="40" t="s">
        <v>237</v>
      </c>
      <c r="W23" s="39">
        <v>20</v>
      </c>
      <c r="X23" s="2">
        <f t="shared" si="8"/>
        <v>4</v>
      </c>
      <c r="Y23" s="38">
        <v>10021008</v>
      </c>
      <c r="Z23" s="39" t="s">
        <v>246</v>
      </c>
      <c r="AA23" s="39">
        <v>4</v>
      </c>
      <c r="AB23" s="39">
        <f t="shared" si="9"/>
        <v>2</v>
      </c>
      <c r="AC23" s="38">
        <v>10021009</v>
      </c>
      <c r="AD23" s="39" t="s">
        <v>249</v>
      </c>
      <c r="AE23" s="39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39">
        <v>12003002</v>
      </c>
      <c r="B24" s="39" t="s">
        <v>173</v>
      </c>
      <c r="J24" s="39">
        <v>14110008</v>
      </c>
      <c r="K24" s="41" t="s">
        <v>330</v>
      </c>
      <c r="M24" s="2">
        <v>10020001</v>
      </c>
      <c r="N24" s="2" t="s">
        <v>95</v>
      </c>
      <c r="O24" s="39">
        <v>20</v>
      </c>
      <c r="P24" s="2">
        <f t="shared" si="6"/>
        <v>4</v>
      </c>
      <c r="Q24" s="38">
        <v>10021010</v>
      </c>
      <c r="R24" s="39" t="s">
        <v>825</v>
      </c>
      <c r="S24" s="39">
        <v>20</v>
      </c>
      <c r="T24" s="2">
        <f t="shared" si="7"/>
        <v>4</v>
      </c>
      <c r="U24" s="38">
        <v>10021006</v>
      </c>
      <c r="V24" s="40" t="s">
        <v>240</v>
      </c>
      <c r="W24" s="39">
        <v>20</v>
      </c>
      <c r="X24" s="2">
        <f t="shared" si="8"/>
        <v>4</v>
      </c>
      <c r="Y24" s="38">
        <v>10021008</v>
      </c>
      <c r="Z24" s="39" t="s">
        <v>246</v>
      </c>
      <c r="AA24" s="39">
        <v>4</v>
      </c>
      <c r="AB24" s="39">
        <f t="shared" si="9"/>
        <v>2</v>
      </c>
      <c r="AC24" s="38">
        <v>10021009</v>
      </c>
      <c r="AD24" s="39" t="s">
        <v>249</v>
      </c>
      <c r="AE24" s="39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39">
        <v>12003003</v>
      </c>
      <c r="B25" s="39" t="s">
        <v>177</v>
      </c>
      <c r="J25" s="39">
        <v>14110012</v>
      </c>
      <c r="K25" s="41" t="s">
        <v>337</v>
      </c>
      <c r="M25" s="2">
        <v>10020001</v>
      </c>
      <c r="N25" s="2" t="s">
        <v>95</v>
      </c>
      <c r="O25" s="39">
        <v>20</v>
      </c>
      <c r="P25" s="2">
        <f t="shared" si="6"/>
        <v>4</v>
      </c>
      <c r="Q25" s="38">
        <v>10021010</v>
      </c>
      <c r="R25" s="39" t="s">
        <v>825</v>
      </c>
      <c r="S25" s="39">
        <v>20</v>
      </c>
      <c r="T25" s="2">
        <f t="shared" si="7"/>
        <v>4</v>
      </c>
      <c r="U25" s="38">
        <v>10021007</v>
      </c>
      <c r="V25" s="40" t="s">
        <v>243</v>
      </c>
      <c r="W25" s="39">
        <v>20</v>
      </c>
      <c r="X25" s="2">
        <f t="shared" si="8"/>
        <v>4</v>
      </c>
      <c r="Y25" s="38">
        <v>10021008</v>
      </c>
      <c r="Z25" s="39" t="s">
        <v>246</v>
      </c>
      <c r="AA25" s="39">
        <v>4</v>
      </c>
      <c r="AB25" s="39">
        <f t="shared" si="9"/>
        <v>2</v>
      </c>
      <c r="AC25" s="38">
        <v>10021009</v>
      </c>
      <c r="AD25" s="39" t="s">
        <v>249</v>
      </c>
      <c r="AE25" s="39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39">
        <v>12003004</v>
      </c>
      <c r="B26" s="39" t="s">
        <v>180</v>
      </c>
      <c r="J26" s="55">
        <v>14060005</v>
      </c>
      <c r="K26" s="56" t="s">
        <v>889</v>
      </c>
      <c r="M26" s="2">
        <v>10020001</v>
      </c>
      <c r="N26" s="2" t="s">
        <v>95</v>
      </c>
      <c r="O26" s="39">
        <v>200</v>
      </c>
      <c r="P26" s="2"/>
      <c r="Q26" s="38">
        <v>10021010</v>
      </c>
      <c r="R26" s="39" t="s">
        <v>825</v>
      </c>
      <c r="S26" s="39">
        <v>200</v>
      </c>
      <c r="T26" s="2"/>
      <c r="U26" s="39">
        <v>14060004</v>
      </c>
      <c r="V26" s="41" t="s">
        <v>267</v>
      </c>
      <c r="W26" s="39">
        <v>1</v>
      </c>
      <c r="X26" s="2"/>
      <c r="Y26" s="38">
        <v>10021008</v>
      </c>
      <c r="Z26" s="39" t="s">
        <v>246</v>
      </c>
      <c r="AA26" s="39">
        <v>20</v>
      </c>
      <c r="AB26" s="39"/>
      <c r="AC26" s="38">
        <v>10021009</v>
      </c>
      <c r="AD26" s="39" t="s">
        <v>249</v>
      </c>
      <c r="AE26" s="39">
        <v>10</v>
      </c>
      <c r="AF26" s="2">
        <v>10000143</v>
      </c>
      <c r="AG26" s="2" t="s">
        <v>122</v>
      </c>
      <c r="AH26" s="2">
        <v>6</v>
      </c>
      <c r="AI26" s="10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39">
        <v>14100011</v>
      </c>
      <c r="K27" s="56" t="s">
        <v>890</v>
      </c>
      <c r="M27" s="2">
        <v>10020001</v>
      </c>
      <c r="N27" s="2" t="s">
        <v>95</v>
      </c>
      <c r="O27" s="39">
        <v>200</v>
      </c>
      <c r="P27" s="2"/>
      <c r="Q27" s="38">
        <v>10021010</v>
      </c>
      <c r="R27" s="39" t="s">
        <v>825</v>
      </c>
      <c r="S27" s="39">
        <v>200</v>
      </c>
      <c r="T27" s="2"/>
      <c r="U27" s="39">
        <v>14100004</v>
      </c>
      <c r="V27" s="41" t="s">
        <v>302</v>
      </c>
      <c r="W27" s="39">
        <v>1</v>
      </c>
      <c r="X27" s="2"/>
      <c r="Y27" s="38">
        <v>10021008</v>
      </c>
      <c r="Z27" s="39" t="s">
        <v>246</v>
      </c>
      <c r="AA27" s="39">
        <v>20</v>
      </c>
      <c r="AB27" s="39"/>
      <c r="AC27" s="38">
        <v>10021009</v>
      </c>
      <c r="AD27" s="39" t="s">
        <v>249</v>
      </c>
      <c r="AE27" s="39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39">
        <v>14100012</v>
      </c>
      <c r="K28" s="56" t="s">
        <v>891</v>
      </c>
      <c r="M28" s="2">
        <v>10020001</v>
      </c>
      <c r="N28" s="2" t="s">
        <v>95</v>
      </c>
      <c r="O28" s="39">
        <v>200</v>
      </c>
      <c r="P28" s="2"/>
      <c r="Q28" s="38">
        <v>10021010</v>
      </c>
      <c r="R28" s="39" t="s">
        <v>825</v>
      </c>
      <c r="S28" s="39">
        <v>200</v>
      </c>
      <c r="T28" s="2"/>
      <c r="U28" s="39">
        <v>14100008</v>
      </c>
      <c r="V28" s="41" t="s">
        <v>310</v>
      </c>
      <c r="W28" s="39">
        <v>1</v>
      </c>
      <c r="X28" s="2"/>
      <c r="Y28" s="38">
        <v>10021008</v>
      </c>
      <c r="Z28" s="39" t="s">
        <v>246</v>
      </c>
      <c r="AA28" s="39">
        <v>20</v>
      </c>
      <c r="AB28" s="39"/>
      <c r="AC28" s="38">
        <v>10021009</v>
      </c>
      <c r="AD28" s="39" t="s">
        <v>249</v>
      </c>
      <c r="AE28" s="39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55">
        <v>14100111</v>
      </c>
      <c r="K29" s="56" t="s">
        <v>892</v>
      </c>
      <c r="M29" s="2">
        <v>10020001</v>
      </c>
      <c r="N29" s="2" t="s">
        <v>95</v>
      </c>
      <c r="O29" s="39">
        <v>200</v>
      </c>
      <c r="P29" s="2"/>
      <c r="Q29" s="38">
        <v>10021010</v>
      </c>
      <c r="R29" s="39" t="s">
        <v>825</v>
      </c>
      <c r="S29" s="39">
        <v>200</v>
      </c>
      <c r="T29" s="2"/>
      <c r="U29" s="51">
        <v>14100107</v>
      </c>
      <c r="V29" s="23" t="s">
        <v>893</v>
      </c>
      <c r="W29" s="39">
        <v>1</v>
      </c>
      <c r="X29" s="2"/>
      <c r="Y29" s="38">
        <v>10021008</v>
      </c>
      <c r="Z29" s="39" t="s">
        <v>246</v>
      </c>
      <c r="AA29" s="39">
        <v>20</v>
      </c>
      <c r="AB29" s="39"/>
      <c r="AC29" s="38">
        <v>10021009</v>
      </c>
      <c r="AD29" s="39" t="s">
        <v>249</v>
      </c>
      <c r="AE29" s="39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55">
        <v>14100112</v>
      </c>
      <c r="K30" s="56" t="s">
        <v>894</v>
      </c>
      <c r="M30" s="2">
        <v>10020001</v>
      </c>
      <c r="N30" s="2" t="s">
        <v>95</v>
      </c>
      <c r="O30" s="39">
        <v>200</v>
      </c>
      <c r="P30" s="2"/>
      <c r="Q30" s="38">
        <v>10021010</v>
      </c>
      <c r="R30" s="39" t="s">
        <v>825</v>
      </c>
      <c r="S30" s="39">
        <v>200</v>
      </c>
      <c r="T30" s="2"/>
      <c r="U30" s="51">
        <v>14100108</v>
      </c>
      <c r="V30" s="23" t="s">
        <v>895</v>
      </c>
      <c r="W30" s="39">
        <v>1</v>
      </c>
      <c r="X30" s="2"/>
      <c r="Y30" s="38">
        <v>10021008</v>
      </c>
      <c r="Z30" s="39" t="s">
        <v>246</v>
      </c>
      <c r="AA30" s="39">
        <v>20</v>
      </c>
      <c r="AB30" s="39"/>
      <c r="AC30" s="38">
        <v>10021009</v>
      </c>
      <c r="AD30" s="39" t="s">
        <v>249</v>
      </c>
      <c r="AE30" s="39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55">
        <v>14110021</v>
      </c>
      <c r="K31" s="56" t="s">
        <v>896</v>
      </c>
      <c r="M31" s="2">
        <v>10020001</v>
      </c>
      <c r="N31" s="2" t="s">
        <v>95</v>
      </c>
      <c r="O31" s="39">
        <v>200</v>
      </c>
      <c r="P31" s="2"/>
      <c r="Q31" s="38">
        <v>10021010</v>
      </c>
      <c r="R31" s="39" t="s">
        <v>825</v>
      </c>
      <c r="S31" s="39">
        <v>200</v>
      </c>
      <c r="T31" s="2"/>
      <c r="U31" s="39">
        <v>14110004</v>
      </c>
      <c r="V31" s="41" t="s">
        <v>320</v>
      </c>
      <c r="W31" s="39">
        <v>1</v>
      </c>
      <c r="X31" s="2"/>
      <c r="Y31" s="38">
        <v>10021008</v>
      </c>
      <c r="Z31" s="39" t="s">
        <v>246</v>
      </c>
      <c r="AA31" s="39">
        <v>30</v>
      </c>
      <c r="AB31" s="39"/>
      <c r="AC31" s="38">
        <v>10021009</v>
      </c>
      <c r="AD31" s="39" t="s">
        <v>249</v>
      </c>
      <c r="AE31" s="39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55">
        <v>14110022</v>
      </c>
      <c r="K32" s="56" t="s">
        <v>897</v>
      </c>
      <c r="M32" s="2">
        <v>10020001</v>
      </c>
      <c r="N32" s="2" t="s">
        <v>95</v>
      </c>
      <c r="O32" s="39">
        <v>200</v>
      </c>
      <c r="P32" s="2"/>
      <c r="Q32" s="38">
        <v>10021010</v>
      </c>
      <c r="R32" s="39" t="s">
        <v>825</v>
      </c>
      <c r="S32" s="39">
        <v>200</v>
      </c>
      <c r="T32" s="2"/>
      <c r="U32" s="39">
        <v>14110008</v>
      </c>
      <c r="V32" s="41" t="s">
        <v>330</v>
      </c>
      <c r="W32" s="39">
        <v>1</v>
      </c>
      <c r="X32" s="2"/>
      <c r="Y32" s="38">
        <v>10021008</v>
      </c>
      <c r="Z32" s="39" t="s">
        <v>246</v>
      </c>
      <c r="AA32" s="39">
        <v>30</v>
      </c>
      <c r="AB32" s="39"/>
      <c r="AC32" s="38">
        <v>10021009</v>
      </c>
      <c r="AD32" s="39" t="s">
        <v>249</v>
      </c>
      <c r="AE32" s="39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55">
        <v>14110023</v>
      </c>
      <c r="K33" s="56" t="s">
        <v>898</v>
      </c>
      <c r="M33" s="2">
        <v>10020001</v>
      </c>
      <c r="N33" s="2" t="s">
        <v>95</v>
      </c>
      <c r="O33" s="39">
        <v>200</v>
      </c>
      <c r="P33" s="2"/>
      <c r="Q33" s="38">
        <v>10021010</v>
      </c>
      <c r="R33" s="39" t="s">
        <v>825</v>
      </c>
      <c r="S33" s="39">
        <v>200</v>
      </c>
      <c r="T33" s="2"/>
      <c r="U33" s="39">
        <v>14110012</v>
      </c>
      <c r="V33" s="41" t="s">
        <v>337</v>
      </c>
      <c r="W33" s="39">
        <v>1</v>
      </c>
      <c r="X33" s="2"/>
      <c r="Y33" s="38">
        <v>10021008</v>
      </c>
      <c r="Z33" s="39" t="s">
        <v>246</v>
      </c>
      <c r="AA33" s="39">
        <v>30</v>
      </c>
      <c r="AB33" s="39"/>
      <c r="AC33" s="38">
        <v>10021009</v>
      </c>
      <c r="AD33" s="39" t="s">
        <v>249</v>
      </c>
      <c r="AE33" s="39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39">
        <v>12003005</v>
      </c>
      <c r="B35" s="39" t="s">
        <v>182</v>
      </c>
      <c r="G35" s="39">
        <v>10020001</v>
      </c>
      <c r="H35" s="41" t="s">
        <v>95</v>
      </c>
      <c r="J35" s="41">
        <v>15201002</v>
      </c>
      <c r="K35" s="41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38">
        <v>10022010</v>
      </c>
      <c r="R35" s="40" t="s">
        <v>826</v>
      </c>
      <c r="S35" s="2">
        <v>10</v>
      </c>
      <c r="T35" s="2">
        <f>S35/5</f>
        <v>2</v>
      </c>
      <c r="U35" s="38">
        <v>10022001</v>
      </c>
      <c r="V35" s="40" t="s">
        <v>252</v>
      </c>
      <c r="W35" s="2">
        <v>10</v>
      </c>
      <c r="X35" s="2">
        <f>W35/5</f>
        <v>2</v>
      </c>
      <c r="Y35" s="38">
        <v>10022008</v>
      </c>
      <c r="Z35" s="39" t="s">
        <v>268</v>
      </c>
      <c r="AA35" s="39">
        <v>2</v>
      </c>
      <c r="AB35" s="39">
        <f>AA35/2</f>
        <v>1</v>
      </c>
      <c r="AC35" s="38">
        <v>10022009</v>
      </c>
      <c r="AD35" s="39" t="s">
        <v>270</v>
      </c>
      <c r="AE35" s="39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1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39">
        <v>12003006</v>
      </c>
      <c r="B36" s="39" t="s">
        <v>184</v>
      </c>
      <c r="G36" s="39">
        <v>12000002</v>
      </c>
      <c r="H36" s="41" t="s">
        <v>885</v>
      </c>
      <c r="J36" s="41">
        <v>15201004</v>
      </c>
      <c r="K36" s="41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38">
        <v>10022010</v>
      </c>
      <c r="R36" s="40" t="s">
        <v>826</v>
      </c>
      <c r="S36" s="2">
        <v>10</v>
      </c>
      <c r="T36" s="2">
        <f t="shared" ref="T36:T58" si="24">S36/5</f>
        <v>2</v>
      </c>
      <c r="U36" s="38">
        <v>10022002</v>
      </c>
      <c r="V36" s="40" t="s">
        <v>254</v>
      </c>
      <c r="W36" s="2">
        <v>10</v>
      </c>
      <c r="X36" s="2">
        <f t="shared" ref="X36:X58" si="25">W36/5</f>
        <v>2</v>
      </c>
      <c r="Y36" s="38">
        <v>10022008</v>
      </c>
      <c r="Z36" s="39" t="s">
        <v>268</v>
      </c>
      <c r="AA36" s="39">
        <v>2</v>
      </c>
      <c r="AB36" s="39">
        <f t="shared" ref="AB36:AB58" si="26">AA36/2</f>
        <v>1</v>
      </c>
      <c r="AC36" s="38">
        <v>10022009</v>
      </c>
      <c r="AD36" s="39" t="s">
        <v>270</v>
      </c>
      <c r="AE36" s="39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1"/>
      <c r="BB36" t="str">
        <f t="shared" si="22"/>
        <v>10020001;10@10022010;10@10022002;10@10022008;2@10022009;1</v>
      </c>
    </row>
    <row r="37" spans="1:54" ht="20.100000000000001" customHeight="1" x14ac:dyDescent="0.2">
      <c r="A37" s="39">
        <v>12003007</v>
      </c>
      <c r="B37" s="39" t="s">
        <v>186</v>
      </c>
      <c r="G37" s="39">
        <v>12001001</v>
      </c>
      <c r="H37" s="41" t="s">
        <v>101</v>
      </c>
      <c r="J37" s="41">
        <v>15201006</v>
      </c>
      <c r="K37" s="41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38">
        <v>10022010</v>
      </c>
      <c r="R37" s="40" t="s">
        <v>826</v>
      </c>
      <c r="S37" s="2">
        <v>10</v>
      </c>
      <c r="T37" s="2">
        <f t="shared" si="24"/>
        <v>2</v>
      </c>
      <c r="U37" s="38">
        <v>10022003</v>
      </c>
      <c r="V37" s="40" t="s">
        <v>256</v>
      </c>
      <c r="W37" s="2">
        <v>10</v>
      </c>
      <c r="X37" s="2">
        <f t="shared" si="25"/>
        <v>2</v>
      </c>
      <c r="Y37" s="38">
        <v>10022008</v>
      </c>
      <c r="Z37" s="39" t="s">
        <v>268</v>
      </c>
      <c r="AA37" s="39">
        <v>2</v>
      </c>
      <c r="AB37" s="39">
        <f t="shared" si="26"/>
        <v>1</v>
      </c>
      <c r="AC37" s="38">
        <v>10022009</v>
      </c>
      <c r="AD37" s="39" t="s">
        <v>270</v>
      </c>
      <c r="AE37" s="39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1"/>
      <c r="BB37" t="str">
        <f t="shared" si="22"/>
        <v>10020001;10@10022010;10@10022003;10@10022008;2@10022009;1</v>
      </c>
    </row>
    <row r="38" spans="1:54" ht="20.100000000000001" customHeight="1" x14ac:dyDescent="0.2">
      <c r="A38" s="39">
        <v>12003008</v>
      </c>
      <c r="B38" s="39" t="s">
        <v>188</v>
      </c>
      <c r="G38" s="39">
        <v>12001002</v>
      </c>
      <c r="H38" s="41" t="s">
        <v>106</v>
      </c>
      <c r="J38" s="41">
        <v>15202002</v>
      </c>
      <c r="K38" s="41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38">
        <v>10022010</v>
      </c>
      <c r="R38" s="40" t="s">
        <v>826</v>
      </c>
      <c r="S38" s="2">
        <v>10</v>
      </c>
      <c r="T38" s="2">
        <f t="shared" si="24"/>
        <v>2</v>
      </c>
      <c r="U38" s="38">
        <v>10022004</v>
      </c>
      <c r="V38" s="40" t="s">
        <v>258</v>
      </c>
      <c r="W38" s="2">
        <v>10</v>
      </c>
      <c r="X38" s="2">
        <f t="shared" si="25"/>
        <v>2</v>
      </c>
      <c r="Y38" s="38">
        <v>10022008</v>
      </c>
      <c r="Z38" s="39" t="s">
        <v>268</v>
      </c>
      <c r="AA38" s="39">
        <v>2</v>
      </c>
      <c r="AB38" s="39">
        <f t="shared" si="26"/>
        <v>1</v>
      </c>
      <c r="AC38" s="38">
        <v>10022009</v>
      </c>
      <c r="AD38" s="39" t="s">
        <v>270</v>
      </c>
      <c r="AE38" s="39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1"/>
      <c r="BB38" t="str">
        <f t="shared" si="22"/>
        <v>10020001;10@10022010;10@10022004;10@10022008;2@10022009;1</v>
      </c>
    </row>
    <row r="39" spans="1:54" ht="20.100000000000001" customHeight="1" x14ac:dyDescent="0.2">
      <c r="A39" s="39">
        <v>12003009</v>
      </c>
      <c r="B39" s="39" t="s">
        <v>191</v>
      </c>
      <c r="G39" s="39">
        <v>12001003</v>
      </c>
      <c r="H39" s="41" t="s">
        <v>110</v>
      </c>
      <c r="J39" s="41">
        <v>15202004</v>
      </c>
      <c r="K39" s="41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38">
        <v>10022010</v>
      </c>
      <c r="R39" s="40" t="s">
        <v>826</v>
      </c>
      <c r="S39" s="2">
        <v>10</v>
      </c>
      <c r="T39" s="2">
        <f t="shared" si="24"/>
        <v>2</v>
      </c>
      <c r="U39" s="38">
        <v>10022005</v>
      </c>
      <c r="V39" s="40" t="s">
        <v>260</v>
      </c>
      <c r="W39" s="2">
        <v>10</v>
      </c>
      <c r="X39" s="2">
        <f t="shared" si="25"/>
        <v>2</v>
      </c>
      <c r="Y39" s="38">
        <v>10022008</v>
      </c>
      <c r="Z39" s="39" t="s">
        <v>268</v>
      </c>
      <c r="AA39" s="39">
        <v>2</v>
      </c>
      <c r="AB39" s="39">
        <f t="shared" si="26"/>
        <v>1</v>
      </c>
      <c r="AC39" s="38">
        <v>10022009</v>
      </c>
      <c r="AD39" s="39" t="s">
        <v>270</v>
      </c>
      <c r="AE39" s="39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1"/>
      <c r="BB39" t="str">
        <f t="shared" si="22"/>
        <v>10020001;10@10022010;10@10022005;10@10022008;2@10022009;1</v>
      </c>
    </row>
    <row r="40" spans="1:54" ht="20.100000000000001" customHeight="1" x14ac:dyDescent="0.2">
      <c r="A40" s="39">
        <v>12003010</v>
      </c>
      <c r="B40" s="39" t="s">
        <v>193</v>
      </c>
      <c r="G40" s="39">
        <v>12001004</v>
      </c>
      <c r="H40" s="41" t="s">
        <v>116</v>
      </c>
      <c r="J40" s="41">
        <v>15202006</v>
      </c>
      <c r="K40" s="41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38">
        <v>10022010</v>
      </c>
      <c r="R40" s="40" t="s">
        <v>826</v>
      </c>
      <c r="S40" s="2">
        <v>10</v>
      </c>
      <c r="T40" s="2">
        <f t="shared" si="24"/>
        <v>2</v>
      </c>
      <c r="U40" s="38">
        <v>10022006</v>
      </c>
      <c r="V40" s="44" t="s">
        <v>264</v>
      </c>
      <c r="W40" s="2">
        <v>10</v>
      </c>
      <c r="X40" s="2">
        <f t="shared" si="25"/>
        <v>2</v>
      </c>
      <c r="Y40" s="38">
        <v>10022008</v>
      </c>
      <c r="Z40" s="39" t="s">
        <v>268</v>
      </c>
      <c r="AA40" s="39">
        <v>2</v>
      </c>
      <c r="AB40" s="39">
        <f t="shared" si="26"/>
        <v>1</v>
      </c>
      <c r="AC40" s="38">
        <v>10022009</v>
      </c>
      <c r="AD40" s="39" t="s">
        <v>270</v>
      </c>
      <c r="AE40" s="39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1"/>
      <c r="BB40" t="str">
        <f t="shared" si="22"/>
        <v>10020001;10@10022010;10@10022006;10@10022008;2@10022009;1</v>
      </c>
    </row>
    <row r="41" spans="1:54" ht="20.100000000000001" customHeight="1" x14ac:dyDescent="0.2">
      <c r="A41" s="39">
        <v>12004001</v>
      </c>
      <c r="B41" s="39" t="s">
        <v>199</v>
      </c>
      <c r="G41" s="39">
        <v>12001005</v>
      </c>
      <c r="H41" s="41" t="s">
        <v>120</v>
      </c>
      <c r="J41" s="41">
        <v>15203002</v>
      </c>
      <c r="K41" s="41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38">
        <v>10022010</v>
      </c>
      <c r="R41" s="40" t="s">
        <v>826</v>
      </c>
      <c r="S41" s="2">
        <v>10</v>
      </c>
      <c r="T41" s="2">
        <f t="shared" si="24"/>
        <v>2</v>
      </c>
      <c r="U41" s="38">
        <v>10022007</v>
      </c>
      <c r="V41" s="40" t="s">
        <v>266</v>
      </c>
      <c r="W41" s="2">
        <v>10</v>
      </c>
      <c r="X41" s="2">
        <f t="shared" si="25"/>
        <v>2</v>
      </c>
      <c r="Y41" s="38">
        <v>10022008</v>
      </c>
      <c r="Z41" s="39" t="s">
        <v>268</v>
      </c>
      <c r="AA41" s="39">
        <v>2</v>
      </c>
      <c r="AB41" s="39">
        <f t="shared" si="26"/>
        <v>1</v>
      </c>
      <c r="AC41" s="38">
        <v>10022009</v>
      </c>
      <c r="AD41" s="39" t="s">
        <v>270</v>
      </c>
      <c r="AE41" s="39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1"/>
      <c r="BB41" t="str">
        <f t="shared" si="22"/>
        <v>10020001;10@10022010;10@10022007;10@10022008;2@10022009;1</v>
      </c>
    </row>
    <row r="42" spans="1:54" ht="20.100000000000001" customHeight="1" x14ac:dyDescent="0.2">
      <c r="A42" s="39">
        <v>12004002</v>
      </c>
      <c r="B42" s="39" t="s">
        <v>899</v>
      </c>
      <c r="G42" s="39">
        <v>12001006</v>
      </c>
      <c r="H42" s="41" t="s">
        <v>124</v>
      </c>
      <c r="J42" s="41">
        <v>15203004</v>
      </c>
      <c r="K42" s="41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38">
        <v>10022010</v>
      </c>
      <c r="R42" s="40" t="s">
        <v>826</v>
      </c>
      <c r="S42" s="2">
        <v>10</v>
      </c>
      <c r="T42" s="2">
        <f t="shared" si="24"/>
        <v>2</v>
      </c>
      <c r="U42" s="38">
        <v>10022001</v>
      </c>
      <c r="V42" s="40" t="s">
        <v>252</v>
      </c>
      <c r="W42" s="2">
        <v>10</v>
      </c>
      <c r="X42" s="2">
        <f t="shared" si="25"/>
        <v>2</v>
      </c>
      <c r="Y42" s="38">
        <v>10022008</v>
      </c>
      <c r="Z42" s="39" t="s">
        <v>268</v>
      </c>
      <c r="AA42" s="39">
        <v>2</v>
      </c>
      <c r="AB42" s="39">
        <f t="shared" si="26"/>
        <v>1</v>
      </c>
      <c r="AC42" s="38">
        <v>10022009</v>
      </c>
      <c r="AD42" s="39" t="s">
        <v>270</v>
      </c>
      <c r="AE42" s="39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1"/>
      <c r="BB42" t="str">
        <f t="shared" si="22"/>
        <v>10020001;10@10022010;10@10022001;10@10022008;2@10022009;1</v>
      </c>
    </row>
    <row r="43" spans="1:54" ht="20.100000000000001" customHeight="1" x14ac:dyDescent="0.2">
      <c r="A43" s="39">
        <v>12004003</v>
      </c>
      <c r="B43" s="39" t="s">
        <v>206</v>
      </c>
      <c r="G43" s="39">
        <v>12001007</v>
      </c>
      <c r="H43" s="41" t="s">
        <v>128</v>
      </c>
      <c r="J43" s="41">
        <v>15203006</v>
      </c>
      <c r="K43" s="41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38">
        <v>10022010</v>
      </c>
      <c r="R43" s="40" t="s">
        <v>826</v>
      </c>
      <c r="S43" s="2">
        <v>10</v>
      </c>
      <c r="T43" s="2">
        <f t="shared" si="24"/>
        <v>2</v>
      </c>
      <c r="U43" s="38">
        <v>10022002</v>
      </c>
      <c r="V43" s="40" t="s">
        <v>254</v>
      </c>
      <c r="W43" s="2">
        <v>10</v>
      </c>
      <c r="X43" s="2">
        <f t="shared" si="25"/>
        <v>2</v>
      </c>
      <c r="Y43" s="38">
        <v>10022008</v>
      </c>
      <c r="Z43" s="39" t="s">
        <v>268</v>
      </c>
      <c r="AA43" s="39">
        <v>2</v>
      </c>
      <c r="AB43" s="39">
        <f t="shared" si="26"/>
        <v>1</v>
      </c>
      <c r="AC43" s="38">
        <v>10022009</v>
      </c>
      <c r="AD43" s="39" t="s">
        <v>270</v>
      </c>
      <c r="AE43" s="39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1"/>
      <c r="BB43" t="str">
        <f t="shared" si="22"/>
        <v>10020001;10@10022010;10@10022002;10@10022008;2@10022009;1</v>
      </c>
    </row>
    <row r="44" spans="1:54" ht="20.100000000000001" customHeight="1" x14ac:dyDescent="0.2">
      <c r="A44" s="39">
        <v>12004004</v>
      </c>
      <c r="B44" s="39" t="s">
        <v>900</v>
      </c>
      <c r="G44" s="39">
        <v>12001008</v>
      </c>
      <c r="H44" s="41" t="s">
        <v>131</v>
      </c>
      <c r="J44" s="41">
        <v>15204002</v>
      </c>
      <c r="K44" s="41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38">
        <v>10022010</v>
      </c>
      <c r="R44" s="40" t="s">
        <v>826</v>
      </c>
      <c r="S44" s="2">
        <v>10</v>
      </c>
      <c r="T44" s="2">
        <f t="shared" si="24"/>
        <v>2</v>
      </c>
      <c r="U44" s="38">
        <v>10022003</v>
      </c>
      <c r="V44" s="40" t="s">
        <v>256</v>
      </c>
      <c r="W44" s="2">
        <v>10</v>
      </c>
      <c r="X44" s="2">
        <f t="shared" si="25"/>
        <v>2</v>
      </c>
      <c r="Y44" s="38">
        <v>10022008</v>
      </c>
      <c r="Z44" s="39" t="s">
        <v>268</v>
      </c>
      <c r="AA44" s="39">
        <v>2</v>
      </c>
      <c r="AB44" s="39">
        <f t="shared" si="26"/>
        <v>1</v>
      </c>
      <c r="AC44" s="38">
        <v>10022009</v>
      </c>
      <c r="AD44" s="39" t="s">
        <v>270</v>
      </c>
      <c r="AE44" s="39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1"/>
      <c r="BB44" t="str">
        <f t="shared" si="22"/>
        <v>10020001;10@10022010;10@10022003;10@10022008;2@10022009;1</v>
      </c>
    </row>
    <row r="45" spans="1:54" ht="20.100000000000001" customHeight="1" x14ac:dyDescent="0.2">
      <c r="A45" s="39">
        <v>12004005</v>
      </c>
      <c r="B45" s="39" t="s">
        <v>901</v>
      </c>
      <c r="J45" s="41">
        <v>15204004</v>
      </c>
      <c r="K45" s="41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38">
        <v>10022010</v>
      </c>
      <c r="R45" s="40" t="s">
        <v>826</v>
      </c>
      <c r="S45" s="2">
        <v>10</v>
      </c>
      <c r="T45" s="2">
        <f t="shared" si="24"/>
        <v>2</v>
      </c>
      <c r="U45" s="38">
        <v>10022004</v>
      </c>
      <c r="V45" s="40" t="s">
        <v>258</v>
      </c>
      <c r="W45" s="2">
        <v>10</v>
      </c>
      <c r="X45" s="2">
        <f t="shared" si="25"/>
        <v>2</v>
      </c>
      <c r="Y45" s="38">
        <v>10022008</v>
      </c>
      <c r="Z45" s="39" t="s">
        <v>268</v>
      </c>
      <c r="AA45" s="39">
        <v>2</v>
      </c>
      <c r="AB45" s="39">
        <f t="shared" si="26"/>
        <v>1</v>
      </c>
      <c r="AC45" s="38">
        <v>10022009</v>
      </c>
      <c r="AD45" s="39" t="s">
        <v>270</v>
      </c>
      <c r="AE45" s="39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1"/>
      <c r="BB45" t="str">
        <f t="shared" si="22"/>
        <v>10020001;10@10022010;10@10022004;10@10022008;2@10022009;1</v>
      </c>
    </row>
    <row r="46" spans="1:54" ht="20.100000000000001" customHeight="1" x14ac:dyDescent="0.2">
      <c r="A46" s="39">
        <v>12004006</v>
      </c>
      <c r="B46" s="39" t="s">
        <v>212</v>
      </c>
      <c r="J46" s="41">
        <v>15204006</v>
      </c>
      <c r="K46" s="41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38">
        <v>10022010</v>
      </c>
      <c r="R46" s="40" t="s">
        <v>826</v>
      </c>
      <c r="S46" s="2">
        <v>10</v>
      </c>
      <c r="T46" s="2">
        <f t="shared" si="24"/>
        <v>2</v>
      </c>
      <c r="U46" s="38">
        <v>10022005</v>
      </c>
      <c r="V46" s="40" t="s">
        <v>260</v>
      </c>
      <c r="W46" s="2">
        <v>10</v>
      </c>
      <c r="X46" s="2">
        <f t="shared" si="25"/>
        <v>2</v>
      </c>
      <c r="Y46" s="38">
        <v>10022008</v>
      </c>
      <c r="Z46" s="39" t="s">
        <v>268</v>
      </c>
      <c r="AA46" s="39">
        <v>2</v>
      </c>
      <c r="AB46" s="39">
        <f t="shared" si="26"/>
        <v>1</v>
      </c>
      <c r="AC46" s="38">
        <v>10022009</v>
      </c>
      <c r="AD46" s="39" t="s">
        <v>270</v>
      </c>
      <c r="AE46" s="39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1"/>
      <c r="BB46" t="str">
        <f t="shared" si="22"/>
        <v>10020001;10@10022010;10@10022005;10@10022008;2@10022009;1</v>
      </c>
    </row>
    <row r="47" spans="1:54" ht="20.100000000000001" customHeight="1" x14ac:dyDescent="0.2">
      <c r="A47" s="39">
        <v>12004007</v>
      </c>
      <c r="B47" s="39" t="s">
        <v>214</v>
      </c>
      <c r="J47" s="41">
        <v>15205002</v>
      </c>
      <c r="K47" s="41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38">
        <v>10022010</v>
      </c>
      <c r="R47" s="40" t="s">
        <v>826</v>
      </c>
      <c r="S47" s="2">
        <v>10</v>
      </c>
      <c r="T47" s="2">
        <f t="shared" si="24"/>
        <v>2</v>
      </c>
      <c r="U47" s="38">
        <v>10022006</v>
      </c>
      <c r="V47" s="44" t="s">
        <v>264</v>
      </c>
      <c r="W47" s="2">
        <v>10</v>
      </c>
      <c r="X47" s="2">
        <f t="shared" si="25"/>
        <v>2</v>
      </c>
      <c r="Y47" s="38">
        <v>10022008</v>
      </c>
      <c r="Z47" s="39" t="s">
        <v>268</v>
      </c>
      <c r="AA47" s="39">
        <v>2</v>
      </c>
      <c r="AB47" s="39">
        <f t="shared" si="26"/>
        <v>1</v>
      </c>
      <c r="AC47" s="38">
        <v>10022009</v>
      </c>
      <c r="AD47" s="39" t="s">
        <v>270</v>
      </c>
      <c r="AE47" s="39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1"/>
      <c r="BB47" t="str">
        <f t="shared" si="22"/>
        <v>10020001;10@10022010;10@10022006;10@10022008;2@10022009;1</v>
      </c>
    </row>
    <row r="48" spans="1:54" ht="20.100000000000001" customHeight="1" x14ac:dyDescent="0.2">
      <c r="A48" s="39">
        <v>12004008</v>
      </c>
      <c r="B48" s="39" t="s">
        <v>216</v>
      </c>
      <c r="J48" s="41">
        <v>15205004</v>
      </c>
      <c r="K48" s="41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38">
        <v>10022010</v>
      </c>
      <c r="R48" s="40" t="s">
        <v>826</v>
      </c>
      <c r="S48" s="2">
        <v>10</v>
      </c>
      <c r="T48" s="2">
        <f t="shared" si="24"/>
        <v>2</v>
      </c>
      <c r="U48" s="38">
        <v>10022007</v>
      </c>
      <c r="V48" s="40" t="s">
        <v>266</v>
      </c>
      <c r="W48" s="2">
        <v>10</v>
      </c>
      <c r="X48" s="2">
        <f t="shared" si="25"/>
        <v>2</v>
      </c>
      <c r="Y48" s="38">
        <v>10022008</v>
      </c>
      <c r="Z48" s="39" t="s">
        <v>268</v>
      </c>
      <c r="AA48" s="39">
        <v>2</v>
      </c>
      <c r="AB48" s="39">
        <f t="shared" si="26"/>
        <v>1</v>
      </c>
      <c r="AC48" s="38">
        <v>10022009</v>
      </c>
      <c r="AD48" s="39" t="s">
        <v>270</v>
      </c>
      <c r="AE48" s="39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1"/>
      <c r="BB48" t="str">
        <f t="shared" si="22"/>
        <v>10020001;10@10022010;10@10022007;10@10022008;2@10022009;1</v>
      </c>
    </row>
    <row r="49" spans="1:54" ht="20.100000000000001" customHeight="1" x14ac:dyDescent="0.2">
      <c r="A49" s="39">
        <v>12004009</v>
      </c>
      <c r="B49" s="39" t="s">
        <v>219</v>
      </c>
      <c r="J49" s="41">
        <v>15205006</v>
      </c>
      <c r="K49" s="41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38">
        <v>10022010</v>
      </c>
      <c r="R49" s="40" t="s">
        <v>826</v>
      </c>
      <c r="S49" s="2">
        <v>10</v>
      </c>
      <c r="T49" s="2">
        <f t="shared" si="24"/>
        <v>2</v>
      </c>
      <c r="U49" s="38">
        <v>10022001</v>
      </c>
      <c r="V49" s="40" t="s">
        <v>252</v>
      </c>
      <c r="W49" s="2">
        <v>10</v>
      </c>
      <c r="X49" s="2">
        <f t="shared" si="25"/>
        <v>2</v>
      </c>
      <c r="Y49" s="38">
        <v>10022008</v>
      </c>
      <c r="Z49" s="39" t="s">
        <v>268</v>
      </c>
      <c r="AA49" s="39">
        <v>2</v>
      </c>
      <c r="AB49" s="39">
        <f t="shared" si="26"/>
        <v>1</v>
      </c>
      <c r="AC49" s="38">
        <v>10022009</v>
      </c>
      <c r="AD49" s="39" t="s">
        <v>270</v>
      </c>
      <c r="AE49" s="39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1"/>
      <c r="BB49" t="str">
        <f t="shared" si="22"/>
        <v>10020001;10@10022010;10@10022001;10@10022008;2@10022009;1</v>
      </c>
    </row>
    <row r="50" spans="1:54" ht="20.100000000000001" customHeight="1" x14ac:dyDescent="0.2">
      <c r="A50" s="39">
        <v>12004010</v>
      </c>
      <c r="B50" s="39" t="s">
        <v>221</v>
      </c>
      <c r="J50" s="41">
        <v>15206002</v>
      </c>
      <c r="K50" s="41" t="s">
        <v>383</v>
      </c>
      <c r="M50" s="2">
        <v>10020001</v>
      </c>
      <c r="N50" s="2" t="s">
        <v>95</v>
      </c>
      <c r="O50" s="39">
        <v>20</v>
      </c>
      <c r="P50" s="2">
        <f t="shared" si="23"/>
        <v>4</v>
      </c>
      <c r="Q50" s="38">
        <v>10022010</v>
      </c>
      <c r="R50" s="40" t="s">
        <v>826</v>
      </c>
      <c r="S50" s="39">
        <v>20</v>
      </c>
      <c r="T50" s="2">
        <f t="shared" si="24"/>
        <v>4</v>
      </c>
      <c r="U50" s="38">
        <v>10022002</v>
      </c>
      <c r="V50" s="40" t="s">
        <v>254</v>
      </c>
      <c r="W50" s="39">
        <v>20</v>
      </c>
      <c r="X50" s="2">
        <f t="shared" si="25"/>
        <v>4</v>
      </c>
      <c r="Y50" s="38">
        <v>10022008</v>
      </c>
      <c r="Z50" s="39" t="s">
        <v>268</v>
      </c>
      <c r="AA50" s="39">
        <v>4</v>
      </c>
      <c r="AB50" s="39">
        <f t="shared" si="26"/>
        <v>2</v>
      </c>
      <c r="AC50" s="38">
        <v>10022009</v>
      </c>
      <c r="AD50" s="39" t="s">
        <v>270</v>
      </c>
      <c r="AE50" s="39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1"/>
      <c r="BB50" t="str">
        <f t="shared" si="22"/>
        <v>10020001;20@10022010;20@10022002;20@10022008;4@10022009;2</v>
      </c>
    </row>
    <row r="51" spans="1:54" ht="20.100000000000001" customHeight="1" x14ac:dyDescent="0.2">
      <c r="J51" s="41">
        <v>15207002</v>
      </c>
      <c r="K51" s="41" t="s">
        <v>385</v>
      </c>
      <c r="M51" s="2">
        <v>10020001</v>
      </c>
      <c r="N51" s="2" t="s">
        <v>95</v>
      </c>
      <c r="O51" s="39">
        <v>20</v>
      </c>
      <c r="P51" s="2">
        <f t="shared" si="23"/>
        <v>4</v>
      </c>
      <c r="Q51" s="38">
        <v>10022010</v>
      </c>
      <c r="R51" s="40" t="s">
        <v>826</v>
      </c>
      <c r="S51" s="39">
        <v>20</v>
      </c>
      <c r="T51" s="2">
        <f t="shared" si="24"/>
        <v>4</v>
      </c>
      <c r="U51" s="38">
        <v>10022003</v>
      </c>
      <c r="V51" s="40" t="s">
        <v>256</v>
      </c>
      <c r="W51" s="39">
        <v>20</v>
      </c>
      <c r="X51" s="2">
        <f t="shared" si="25"/>
        <v>4</v>
      </c>
      <c r="Y51" s="38">
        <v>10022008</v>
      </c>
      <c r="Z51" s="39" t="s">
        <v>268</v>
      </c>
      <c r="AA51" s="39">
        <v>4</v>
      </c>
      <c r="AB51" s="39">
        <f t="shared" si="26"/>
        <v>2</v>
      </c>
      <c r="AC51" s="38">
        <v>10022009</v>
      </c>
      <c r="AD51" s="39" t="s">
        <v>270</v>
      </c>
      <c r="AE51" s="39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1"/>
      <c r="BB51" t="str">
        <f t="shared" si="22"/>
        <v>10020001;20@10022010;20@10022003;20@10022008;4@10022009;2</v>
      </c>
    </row>
    <row r="52" spans="1:54" ht="20.100000000000001" customHeight="1" x14ac:dyDescent="0.2">
      <c r="J52" s="41">
        <v>15208002</v>
      </c>
      <c r="K52" s="41" t="s">
        <v>386</v>
      </c>
      <c r="M52" s="2">
        <v>10020001</v>
      </c>
      <c r="N52" s="2" t="s">
        <v>95</v>
      </c>
      <c r="O52" s="39">
        <v>20</v>
      </c>
      <c r="P52" s="2">
        <f t="shared" si="23"/>
        <v>4</v>
      </c>
      <c r="Q52" s="38">
        <v>10022010</v>
      </c>
      <c r="R52" s="40" t="s">
        <v>826</v>
      </c>
      <c r="S52" s="39">
        <v>20</v>
      </c>
      <c r="T52" s="2">
        <f t="shared" si="24"/>
        <v>4</v>
      </c>
      <c r="U52" s="38">
        <v>10022004</v>
      </c>
      <c r="V52" s="40" t="s">
        <v>258</v>
      </c>
      <c r="W52" s="39">
        <v>20</v>
      </c>
      <c r="X52" s="2">
        <f t="shared" si="25"/>
        <v>4</v>
      </c>
      <c r="Y52" s="38">
        <v>10022008</v>
      </c>
      <c r="Z52" s="39" t="s">
        <v>268</v>
      </c>
      <c r="AA52" s="39">
        <v>4</v>
      </c>
      <c r="AB52" s="39">
        <f t="shared" si="26"/>
        <v>2</v>
      </c>
      <c r="AC52" s="38">
        <v>10022009</v>
      </c>
      <c r="AD52" s="39" t="s">
        <v>270</v>
      </c>
      <c r="AE52" s="39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1"/>
      <c r="BB52" t="str">
        <f t="shared" si="22"/>
        <v>10020001;20@10022010;20@10022004;20@10022008;4@10022009;2</v>
      </c>
    </row>
    <row r="53" spans="1:54" ht="20.100000000000001" customHeight="1" x14ac:dyDescent="0.2">
      <c r="J53" s="41">
        <v>15209002</v>
      </c>
      <c r="K53" s="41" t="s">
        <v>388</v>
      </c>
      <c r="M53" s="2">
        <v>10020001</v>
      </c>
      <c r="N53" s="2" t="s">
        <v>95</v>
      </c>
      <c r="O53" s="39">
        <v>30</v>
      </c>
      <c r="P53" s="2">
        <f t="shared" si="23"/>
        <v>6</v>
      </c>
      <c r="Q53" s="38">
        <v>10022010</v>
      </c>
      <c r="R53" s="40" t="s">
        <v>826</v>
      </c>
      <c r="S53" s="39">
        <v>30</v>
      </c>
      <c r="T53" s="2">
        <f t="shared" si="24"/>
        <v>6</v>
      </c>
      <c r="U53" s="38">
        <v>10022005</v>
      </c>
      <c r="V53" s="40" t="s">
        <v>260</v>
      </c>
      <c r="W53" s="39">
        <v>30</v>
      </c>
      <c r="X53" s="2">
        <f t="shared" si="25"/>
        <v>6</v>
      </c>
      <c r="Y53" s="38">
        <v>10022008</v>
      </c>
      <c r="Z53" s="39" t="s">
        <v>268</v>
      </c>
      <c r="AA53" s="39">
        <v>6</v>
      </c>
      <c r="AB53" s="39">
        <f t="shared" si="26"/>
        <v>3</v>
      </c>
      <c r="AC53" s="38">
        <v>10022009</v>
      </c>
      <c r="AD53" s="39" t="s">
        <v>270</v>
      </c>
      <c r="AE53" s="39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1"/>
      <c r="BB53" t="str">
        <f t="shared" si="22"/>
        <v>10020001;30@10022010;30@10022005;30@10022008;6@10022009;3</v>
      </c>
    </row>
    <row r="54" spans="1:54" ht="20.100000000000001" customHeight="1" x14ac:dyDescent="0.2">
      <c r="J54" s="41">
        <v>15210002</v>
      </c>
      <c r="K54" s="41" t="s">
        <v>390</v>
      </c>
      <c r="M54" s="2">
        <v>10020001</v>
      </c>
      <c r="N54" s="2" t="s">
        <v>95</v>
      </c>
      <c r="O54" s="39">
        <v>30</v>
      </c>
      <c r="P54" s="2">
        <f t="shared" si="23"/>
        <v>6</v>
      </c>
      <c r="Q54" s="38">
        <v>10022010</v>
      </c>
      <c r="R54" s="40" t="s">
        <v>826</v>
      </c>
      <c r="S54" s="39">
        <v>30</v>
      </c>
      <c r="T54" s="2">
        <f t="shared" si="24"/>
        <v>6</v>
      </c>
      <c r="U54" s="38">
        <v>10022006</v>
      </c>
      <c r="V54" s="44" t="s">
        <v>264</v>
      </c>
      <c r="W54" s="39">
        <v>30</v>
      </c>
      <c r="X54" s="2">
        <f t="shared" si="25"/>
        <v>6</v>
      </c>
      <c r="Y54" s="38">
        <v>10022008</v>
      </c>
      <c r="Z54" s="39" t="s">
        <v>268</v>
      </c>
      <c r="AA54" s="39">
        <v>6</v>
      </c>
      <c r="AB54" s="39">
        <f t="shared" si="26"/>
        <v>3</v>
      </c>
      <c r="AC54" s="38">
        <v>10022009</v>
      </c>
      <c r="AD54" s="39" t="s">
        <v>270</v>
      </c>
      <c r="AE54" s="39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1"/>
      <c r="BB54" t="str">
        <f t="shared" si="22"/>
        <v>10020001;30@10022010;30@10022006;30@10022008;6@10022009;3</v>
      </c>
    </row>
    <row r="55" spans="1:54" ht="20.100000000000001" customHeight="1" x14ac:dyDescent="0.2">
      <c r="J55" s="41">
        <v>15210004</v>
      </c>
      <c r="K55" s="41" t="s">
        <v>392</v>
      </c>
      <c r="M55" s="2">
        <v>10020001</v>
      </c>
      <c r="N55" s="2" t="s">
        <v>95</v>
      </c>
      <c r="O55" s="39">
        <v>30</v>
      </c>
      <c r="P55" s="2">
        <f t="shared" si="23"/>
        <v>6</v>
      </c>
      <c r="Q55" s="38">
        <v>10022010</v>
      </c>
      <c r="R55" s="40" t="s">
        <v>826</v>
      </c>
      <c r="S55" s="39">
        <v>30</v>
      </c>
      <c r="T55" s="2">
        <f t="shared" si="24"/>
        <v>6</v>
      </c>
      <c r="U55" s="38">
        <v>10022007</v>
      </c>
      <c r="V55" s="40" t="s">
        <v>266</v>
      </c>
      <c r="W55" s="39">
        <v>30</v>
      </c>
      <c r="X55" s="2">
        <f t="shared" si="25"/>
        <v>6</v>
      </c>
      <c r="Y55" s="38">
        <v>10022008</v>
      </c>
      <c r="Z55" s="39" t="s">
        <v>268</v>
      </c>
      <c r="AA55" s="39">
        <v>6</v>
      </c>
      <c r="AB55" s="39">
        <f t="shared" si="26"/>
        <v>3</v>
      </c>
      <c r="AC55" s="38">
        <v>10022009</v>
      </c>
      <c r="AD55" s="39" t="s">
        <v>270</v>
      </c>
      <c r="AE55" s="39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1"/>
      <c r="BB55" t="str">
        <f t="shared" si="22"/>
        <v>10020001;30@10022010;30@10022007;30@10022008;6@10022009;3</v>
      </c>
    </row>
    <row r="56" spans="1:54" ht="20.100000000000001" customHeight="1" x14ac:dyDescent="0.2">
      <c r="J56" s="41">
        <v>15211002</v>
      </c>
      <c r="K56" s="41" t="s">
        <v>394</v>
      </c>
      <c r="M56" s="2">
        <v>10020001</v>
      </c>
      <c r="N56" s="2" t="s">
        <v>95</v>
      </c>
      <c r="O56" s="39">
        <v>20</v>
      </c>
      <c r="P56" s="2">
        <f t="shared" si="23"/>
        <v>4</v>
      </c>
      <c r="Q56" s="38">
        <v>10022010</v>
      </c>
      <c r="R56" s="40" t="s">
        <v>826</v>
      </c>
      <c r="S56" s="39">
        <v>20</v>
      </c>
      <c r="T56" s="2">
        <f t="shared" si="24"/>
        <v>4</v>
      </c>
      <c r="U56" s="38">
        <v>10022005</v>
      </c>
      <c r="V56" s="40" t="s">
        <v>260</v>
      </c>
      <c r="W56" s="39">
        <v>20</v>
      </c>
      <c r="X56" s="2">
        <f t="shared" si="25"/>
        <v>4</v>
      </c>
      <c r="Y56" s="38">
        <v>10022008</v>
      </c>
      <c r="Z56" s="39" t="s">
        <v>268</v>
      </c>
      <c r="AA56" s="39">
        <v>4</v>
      </c>
      <c r="AB56" s="39">
        <f t="shared" si="26"/>
        <v>2</v>
      </c>
      <c r="AC56" s="38">
        <v>10022009</v>
      </c>
      <c r="AD56" s="39" t="s">
        <v>270</v>
      </c>
      <c r="AE56" s="39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1"/>
      <c r="BB56" t="str">
        <f t="shared" si="22"/>
        <v>10020001;20@10022010;20@10022005;20@10022008;4@10022009;2</v>
      </c>
    </row>
    <row r="57" spans="1:54" ht="20.100000000000001" customHeight="1" x14ac:dyDescent="0.2">
      <c r="J57" s="41">
        <v>15211004</v>
      </c>
      <c r="K57" s="41" t="s">
        <v>396</v>
      </c>
      <c r="M57" s="2">
        <v>10020001</v>
      </c>
      <c r="N57" s="2" t="s">
        <v>95</v>
      </c>
      <c r="O57" s="39">
        <v>20</v>
      </c>
      <c r="P57" s="2">
        <f t="shared" si="23"/>
        <v>4</v>
      </c>
      <c r="Q57" s="38">
        <v>10022010</v>
      </c>
      <c r="R57" s="40" t="s">
        <v>826</v>
      </c>
      <c r="S57" s="39">
        <v>20</v>
      </c>
      <c r="T57" s="2">
        <f t="shared" si="24"/>
        <v>4</v>
      </c>
      <c r="U57" s="38">
        <v>10022006</v>
      </c>
      <c r="V57" s="44" t="s">
        <v>264</v>
      </c>
      <c r="W57" s="39">
        <v>20</v>
      </c>
      <c r="X57" s="2">
        <f t="shared" si="25"/>
        <v>4</v>
      </c>
      <c r="Y57" s="38">
        <v>10022008</v>
      </c>
      <c r="Z57" s="39" t="s">
        <v>268</v>
      </c>
      <c r="AA57" s="39">
        <v>4</v>
      </c>
      <c r="AB57" s="39">
        <f t="shared" si="26"/>
        <v>2</v>
      </c>
      <c r="AC57" s="38">
        <v>10022009</v>
      </c>
      <c r="AD57" s="39" t="s">
        <v>270</v>
      </c>
      <c r="AE57" s="39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1"/>
      <c r="BB57" t="str">
        <f t="shared" si="22"/>
        <v>10020001;20@10022010;20@10022006;20@10022008;4@10022009;2</v>
      </c>
    </row>
    <row r="58" spans="1:54" ht="20.100000000000001" customHeight="1" x14ac:dyDescent="0.2">
      <c r="J58" s="41">
        <v>15211006</v>
      </c>
      <c r="K58" s="41" t="s">
        <v>398</v>
      </c>
      <c r="M58" s="2">
        <v>10020001</v>
      </c>
      <c r="N58" s="2" t="s">
        <v>95</v>
      </c>
      <c r="O58" s="39">
        <v>20</v>
      </c>
      <c r="P58" s="2">
        <f t="shared" si="23"/>
        <v>4</v>
      </c>
      <c r="Q58" s="38">
        <v>10022010</v>
      </c>
      <c r="R58" s="40" t="s">
        <v>826</v>
      </c>
      <c r="S58" s="39">
        <v>20</v>
      </c>
      <c r="T58" s="2">
        <f t="shared" si="24"/>
        <v>4</v>
      </c>
      <c r="U58" s="38">
        <v>10022007</v>
      </c>
      <c r="V58" s="40" t="s">
        <v>266</v>
      </c>
      <c r="W58" s="39">
        <v>20</v>
      </c>
      <c r="X58" s="2">
        <f t="shared" si="25"/>
        <v>4</v>
      </c>
      <c r="Y58" s="38">
        <v>10022008</v>
      </c>
      <c r="Z58" s="39" t="s">
        <v>268</v>
      </c>
      <c r="AA58" s="39">
        <v>4</v>
      </c>
      <c r="AB58" s="39">
        <f t="shared" si="26"/>
        <v>2</v>
      </c>
      <c r="AC58" s="38">
        <v>10022009</v>
      </c>
      <c r="AD58" s="39" t="s">
        <v>270</v>
      </c>
      <c r="AE58" s="39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1"/>
      <c r="BB58" t="str">
        <f t="shared" si="22"/>
        <v>10020001;20@10022010;20@10022007;20@10022008;4@10022009;2</v>
      </c>
    </row>
    <row r="59" spans="1:54" ht="20.100000000000001" customHeight="1" x14ac:dyDescent="0.2">
      <c r="J59" s="56">
        <v>15206003</v>
      </c>
      <c r="K59" s="56" t="s">
        <v>902</v>
      </c>
      <c r="M59" s="2">
        <v>10020001</v>
      </c>
      <c r="N59" s="2" t="s">
        <v>95</v>
      </c>
      <c r="O59" s="39">
        <v>200</v>
      </c>
      <c r="P59" s="2"/>
      <c r="Q59" s="38">
        <v>10022010</v>
      </c>
      <c r="R59" s="40" t="s">
        <v>826</v>
      </c>
      <c r="S59" s="39">
        <v>200</v>
      </c>
      <c r="T59" s="2"/>
      <c r="U59" s="41">
        <v>15206002</v>
      </c>
      <c r="V59" s="41" t="s">
        <v>383</v>
      </c>
      <c r="W59" s="39">
        <v>1</v>
      </c>
      <c r="X59" s="2"/>
      <c r="Y59" s="38">
        <v>10022008</v>
      </c>
      <c r="Z59" s="39" t="s">
        <v>268</v>
      </c>
      <c r="AA59" s="39">
        <v>20</v>
      </c>
      <c r="AB59" s="39"/>
      <c r="AC59" s="38">
        <v>10022009</v>
      </c>
      <c r="AD59" s="39" t="s">
        <v>270</v>
      </c>
      <c r="AE59" s="39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56">
        <v>15210011</v>
      </c>
      <c r="K60" s="56" t="s">
        <v>903</v>
      </c>
      <c r="M60" s="2">
        <v>10020001</v>
      </c>
      <c r="N60" s="2" t="s">
        <v>95</v>
      </c>
      <c r="O60" s="39">
        <v>200</v>
      </c>
      <c r="P60" s="2"/>
      <c r="Q60" s="38">
        <v>10022010</v>
      </c>
      <c r="R60" s="40" t="s">
        <v>826</v>
      </c>
      <c r="S60" s="39">
        <v>200</v>
      </c>
      <c r="T60" s="2"/>
      <c r="U60" s="41">
        <v>15210002</v>
      </c>
      <c r="V60" s="41" t="s">
        <v>390</v>
      </c>
      <c r="W60" s="39">
        <v>1</v>
      </c>
      <c r="X60" s="2"/>
      <c r="Y60" s="38">
        <v>10022008</v>
      </c>
      <c r="Z60" s="39" t="s">
        <v>268</v>
      </c>
      <c r="AA60" s="39">
        <v>20</v>
      </c>
      <c r="AB60" s="39"/>
      <c r="AC60" s="38">
        <v>10022009</v>
      </c>
      <c r="AD60" s="39" t="s">
        <v>270</v>
      </c>
      <c r="AE60" s="39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56">
        <v>15210012</v>
      </c>
      <c r="K61" s="56" t="s">
        <v>904</v>
      </c>
      <c r="M61" s="2">
        <v>10020001</v>
      </c>
      <c r="N61" s="2" t="s">
        <v>95</v>
      </c>
      <c r="O61" s="39">
        <v>200</v>
      </c>
      <c r="P61" s="2"/>
      <c r="Q61" s="38">
        <v>10022010</v>
      </c>
      <c r="R61" s="40" t="s">
        <v>826</v>
      </c>
      <c r="S61" s="39">
        <v>200</v>
      </c>
      <c r="T61" s="2"/>
      <c r="U61" s="41">
        <v>15210004</v>
      </c>
      <c r="V61" s="41" t="s">
        <v>392</v>
      </c>
      <c r="W61" s="39">
        <v>1</v>
      </c>
      <c r="X61" s="2"/>
      <c r="Y61" s="38">
        <v>10022008</v>
      </c>
      <c r="Z61" s="39" t="s">
        <v>268</v>
      </c>
      <c r="AA61" s="39">
        <v>20</v>
      </c>
      <c r="AB61" s="39"/>
      <c r="AC61" s="38">
        <v>10022009</v>
      </c>
      <c r="AD61" s="39" t="s">
        <v>270</v>
      </c>
      <c r="AE61" s="39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56">
        <v>15210111</v>
      </c>
      <c r="K62" s="56" t="s">
        <v>905</v>
      </c>
      <c r="M62" s="2">
        <v>10020001</v>
      </c>
      <c r="N62" s="2" t="s">
        <v>95</v>
      </c>
      <c r="O62" s="39">
        <v>200</v>
      </c>
      <c r="P62" s="2"/>
      <c r="Q62" s="38">
        <v>10022010</v>
      </c>
      <c r="R62" s="40" t="s">
        <v>826</v>
      </c>
      <c r="S62" s="39">
        <v>200</v>
      </c>
      <c r="T62" s="2"/>
      <c r="U62" s="23">
        <v>15210102</v>
      </c>
      <c r="V62" s="23" t="s">
        <v>906</v>
      </c>
      <c r="W62" s="39">
        <v>1</v>
      </c>
      <c r="X62" s="2"/>
      <c r="Y62" s="38">
        <v>10022008</v>
      </c>
      <c r="Z62" s="39" t="s">
        <v>268</v>
      </c>
      <c r="AA62" s="39">
        <v>20</v>
      </c>
      <c r="AB62" s="39"/>
      <c r="AC62" s="38">
        <v>10022009</v>
      </c>
      <c r="AD62" s="39" t="s">
        <v>270</v>
      </c>
      <c r="AE62" s="39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56">
        <v>15210112</v>
      </c>
      <c r="K63" s="56" t="s">
        <v>907</v>
      </c>
      <c r="M63" s="2">
        <v>10020001</v>
      </c>
      <c r="N63" s="2" t="s">
        <v>95</v>
      </c>
      <c r="O63" s="39">
        <v>200</v>
      </c>
      <c r="P63" s="2"/>
      <c r="Q63" s="38">
        <v>10022010</v>
      </c>
      <c r="R63" s="40" t="s">
        <v>826</v>
      </c>
      <c r="S63" s="39">
        <v>200</v>
      </c>
      <c r="T63" s="2"/>
      <c r="U63" s="23">
        <v>15210104</v>
      </c>
      <c r="V63" s="23" t="s">
        <v>908</v>
      </c>
      <c r="W63" s="39">
        <v>1</v>
      </c>
      <c r="X63" s="2"/>
      <c r="Y63" s="38">
        <v>10022008</v>
      </c>
      <c r="Z63" s="39" t="s">
        <v>268</v>
      </c>
      <c r="AA63" s="39">
        <v>20</v>
      </c>
      <c r="AB63" s="39"/>
      <c r="AC63" s="38">
        <v>10022009</v>
      </c>
      <c r="AD63" s="39" t="s">
        <v>270</v>
      </c>
      <c r="AE63" s="39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56">
        <v>15211011</v>
      </c>
      <c r="K64" s="56" t="s">
        <v>909</v>
      </c>
      <c r="M64" s="2">
        <v>10020001</v>
      </c>
      <c r="N64" s="2" t="s">
        <v>95</v>
      </c>
      <c r="O64" s="39">
        <v>200</v>
      </c>
      <c r="P64" s="2"/>
      <c r="Q64" s="38">
        <v>10022010</v>
      </c>
      <c r="R64" s="40" t="s">
        <v>826</v>
      </c>
      <c r="S64" s="39">
        <v>200</v>
      </c>
      <c r="T64" s="2"/>
      <c r="U64" s="41">
        <v>15211002</v>
      </c>
      <c r="V64" s="41" t="s">
        <v>394</v>
      </c>
      <c r="W64" s="39">
        <v>1</v>
      </c>
      <c r="X64" s="2"/>
      <c r="Y64" s="38">
        <v>10022008</v>
      </c>
      <c r="Z64" s="39" t="s">
        <v>268</v>
      </c>
      <c r="AA64" s="39">
        <v>30</v>
      </c>
      <c r="AB64" s="39"/>
      <c r="AC64" s="38">
        <v>10022009</v>
      </c>
      <c r="AD64" s="39" t="s">
        <v>270</v>
      </c>
      <c r="AE64" s="39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56">
        <v>15211012</v>
      </c>
      <c r="K65" s="56" t="s">
        <v>910</v>
      </c>
      <c r="M65" s="2">
        <v>10020001</v>
      </c>
      <c r="N65" s="2" t="s">
        <v>95</v>
      </c>
      <c r="O65" s="39">
        <v>200</v>
      </c>
      <c r="P65" s="2"/>
      <c r="Q65" s="38">
        <v>10022010</v>
      </c>
      <c r="R65" s="40" t="s">
        <v>826</v>
      </c>
      <c r="S65" s="39">
        <v>200</v>
      </c>
      <c r="T65" s="2"/>
      <c r="U65" s="41">
        <v>15211004</v>
      </c>
      <c r="V65" s="41" t="s">
        <v>396</v>
      </c>
      <c r="W65" s="39">
        <v>1</v>
      </c>
      <c r="X65" s="2"/>
      <c r="Y65" s="38">
        <v>10022008</v>
      </c>
      <c r="Z65" s="39" t="s">
        <v>268</v>
      </c>
      <c r="AA65" s="39">
        <v>30</v>
      </c>
      <c r="AB65" s="39"/>
      <c r="AC65" s="38">
        <v>10022009</v>
      </c>
      <c r="AD65" s="39" t="s">
        <v>270</v>
      </c>
      <c r="AE65" s="39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56">
        <v>15211013</v>
      </c>
      <c r="K66" s="56" t="s">
        <v>911</v>
      </c>
      <c r="M66" s="2">
        <v>10020001</v>
      </c>
      <c r="N66" s="2" t="s">
        <v>95</v>
      </c>
      <c r="O66" s="39">
        <v>200</v>
      </c>
      <c r="P66" s="2"/>
      <c r="Q66" s="38">
        <v>10022010</v>
      </c>
      <c r="R66" s="40" t="s">
        <v>826</v>
      </c>
      <c r="S66" s="39">
        <v>200</v>
      </c>
      <c r="T66" s="2"/>
      <c r="U66" s="41">
        <v>15211006</v>
      </c>
      <c r="V66" s="41" t="s">
        <v>398</v>
      </c>
      <c r="W66" s="39">
        <v>1</v>
      </c>
      <c r="X66" s="2"/>
      <c r="Y66" s="38">
        <v>10022008</v>
      </c>
      <c r="Z66" s="39" t="s">
        <v>268</v>
      </c>
      <c r="AA66" s="39">
        <v>30</v>
      </c>
      <c r="AB66" s="39"/>
      <c r="AC66" s="38">
        <v>10022009</v>
      </c>
      <c r="AD66" s="39" t="s">
        <v>270</v>
      </c>
      <c r="AE66" s="39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39">
        <v>12002001</v>
      </c>
      <c r="H68" s="39" t="s">
        <v>138</v>
      </c>
      <c r="J68" s="41">
        <v>15301002</v>
      </c>
      <c r="K68" s="41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38">
        <v>10023010</v>
      </c>
      <c r="R68" s="40" t="s">
        <v>828</v>
      </c>
      <c r="S68" s="2">
        <v>10</v>
      </c>
      <c r="T68" s="2">
        <f>S68/5</f>
        <v>2</v>
      </c>
      <c r="U68" s="38">
        <v>10023001</v>
      </c>
      <c r="V68" s="40" t="s">
        <v>272</v>
      </c>
      <c r="W68" s="2">
        <v>10</v>
      </c>
      <c r="X68" s="2">
        <f>W68/5</f>
        <v>2</v>
      </c>
      <c r="Y68" s="38">
        <v>10023008</v>
      </c>
      <c r="Z68" s="39" t="s">
        <v>290</v>
      </c>
      <c r="AA68" s="39">
        <v>2</v>
      </c>
      <c r="AB68" s="39">
        <f>AA68/2</f>
        <v>1</v>
      </c>
      <c r="AC68" s="38">
        <v>10023009</v>
      </c>
      <c r="AD68" s="39" t="s">
        <v>292</v>
      </c>
      <c r="AE68" s="39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39">
        <v>12002002</v>
      </c>
      <c r="H69" s="39" t="s">
        <v>141</v>
      </c>
      <c r="J69" s="41">
        <v>15301004</v>
      </c>
      <c r="K69" s="41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38">
        <v>10023010</v>
      </c>
      <c r="R69" s="40" t="s">
        <v>828</v>
      </c>
      <c r="S69" s="2">
        <v>10</v>
      </c>
      <c r="T69" s="2">
        <f t="shared" ref="T69:T91" si="41">S69/5</f>
        <v>2</v>
      </c>
      <c r="U69" s="38">
        <v>10023002</v>
      </c>
      <c r="V69" s="40" t="s">
        <v>274</v>
      </c>
      <c r="W69" s="2">
        <v>10</v>
      </c>
      <c r="X69" s="2">
        <f t="shared" ref="X69:X91" si="42">W69/5</f>
        <v>2</v>
      </c>
      <c r="Y69" s="38">
        <v>10023008</v>
      </c>
      <c r="Z69" s="39" t="s">
        <v>290</v>
      </c>
      <c r="AA69" s="39">
        <v>2</v>
      </c>
      <c r="AB69" s="39">
        <f t="shared" ref="AB69:AB91" si="43">AA69/2</f>
        <v>1</v>
      </c>
      <c r="AC69" s="38">
        <v>10023009</v>
      </c>
      <c r="AD69" s="39" t="s">
        <v>292</v>
      </c>
      <c r="AE69" s="39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39">
        <v>12002003</v>
      </c>
      <c r="H70" s="39" t="s">
        <v>144</v>
      </c>
      <c r="J70" s="41">
        <v>15301006</v>
      </c>
      <c r="K70" s="41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38">
        <v>10023010</v>
      </c>
      <c r="R70" s="40" t="s">
        <v>828</v>
      </c>
      <c r="S70" s="2">
        <v>10</v>
      </c>
      <c r="T70" s="2">
        <f t="shared" si="41"/>
        <v>2</v>
      </c>
      <c r="U70" s="38">
        <v>10023003</v>
      </c>
      <c r="V70" s="40" t="s">
        <v>276</v>
      </c>
      <c r="W70" s="2">
        <v>10</v>
      </c>
      <c r="X70" s="2">
        <f t="shared" si="42"/>
        <v>2</v>
      </c>
      <c r="Y70" s="38">
        <v>10023008</v>
      </c>
      <c r="Z70" s="39" t="s">
        <v>290</v>
      </c>
      <c r="AA70" s="39">
        <v>2</v>
      </c>
      <c r="AB70" s="39">
        <f t="shared" si="43"/>
        <v>1</v>
      </c>
      <c r="AC70" s="38">
        <v>10023009</v>
      </c>
      <c r="AD70" s="39" t="s">
        <v>292</v>
      </c>
      <c r="AE70" s="39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39">
        <v>12002004</v>
      </c>
      <c r="H71" s="39" t="s">
        <v>147</v>
      </c>
      <c r="J71" s="41">
        <v>15302002</v>
      </c>
      <c r="K71" s="41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38">
        <v>10023010</v>
      </c>
      <c r="R71" s="40" t="s">
        <v>828</v>
      </c>
      <c r="S71" s="2">
        <v>10</v>
      </c>
      <c r="T71" s="2">
        <f t="shared" si="41"/>
        <v>2</v>
      </c>
      <c r="U71" s="38">
        <v>10023004</v>
      </c>
      <c r="V71" s="40" t="s">
        <v>278</v>
      </c>
      <c r="W71" s="2">
        <v>10</v>
      </c>
      <c r="X71" s="2">
        <f t="shared" si="42"/>
        <v>2</v>
      </c>
      <c r="Y71" s="38">
        <v>10023008</v>
      </c>
      <c r="Z71" s="39" t="s">
        <v>290</v>
      </c>
      <c r="AA71" s="39">
        <v>2</v>
      </c>
      <c r="AB71" s="39">
        <f t="shared" si="43"/>
        <v>1</v>
      </c>
      <c r="AC71" s="38">
        <v>10023009</v>
      </c>
      <c r="AD71" s="39" t="s">
        <v>292</v>
      </c>
      <c r="AE71" s="39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39">
        <v>12002005</v>
      </c>
      <c r="H72" s="39" t="s">
        <v>149</v>
      </c>
      <c r="J72" s="41">
        <v>15302004</v>
      </c>
      <c r="K72" s="41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38">
        <v>10023010</v>
      </c>
      <c r="R72" s="40" t="s">
        <v>828</v>
      </c>
      <c r="S72" s="2">
        <v>10</v>
      </c>
      <c r="T72" s="2">
        <f t="shared" si="41"/>
        <v>2</v>
      </c>
      <c r="U72" s="38">
        <v>10023005</v>
      </c>
      <c r="V72" s="40" t="s">
        <v>282</v>
      </c>
      <c r="W72" s="2">
        <v>10</v>
      </c>
      <c r="X72" s="2">
        <f t="shared" si="42"/>
        <v>2</v>
      </c>
      <c r="Y72" s="38">
        <v>10023008</v>
      </c>
      <c r="Z72" s="39" t="s">
        <v>290</v>
      </c>
      <c r="AA72" s="39">
        <v>2</v>
      </c>
      <c r="AB72" s="39">
        <f t="shared" si="43"/>
        <v>1</v>
      </c>
      <c r="AC72" s="38">
        <v>10023009</v>
      </c>
      <c r="AD72" s="39" t="s">
        <v>292</v>
      </c>
      <c r="AE72" s="39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39">
        <v>12002006</v>
      </c>
      <c r="H73" s="39" t="s">
        <v>152</v>
      </c>
      <c r="J73" s="41">
        <v>15302006</v>
      </c>
      <c r="K73" s="41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38">
        <v>10023010</v>
      </c>
      <c r="R73" s="40" t="s">
        <v>828</v>
      </c>
      <c r="S73" s="2">
        <v>10</v>
      </c>
      <c r="T73" s="2">
        <f t="shared" si="41"/>
        <v>2</v>
      </c>
      <c r="U73" s="38">
        <v>10023006</v>
      </c>
      <c r="V73" s="40" t="s">
        <v>285</v>
      </c>
      <c r="W73" s="2">
        <v>10</v>
      </c>
      <c r="X73" s="2">
        <f t="shared" si="42"/>
        <v>2</v>
      </c>
      <c r="Y73" s="38">
        <v>10023008</v>
      </c>
      <c r="Z73" s="39" t="s">
        <v>290</v>
      </c>
      <c r="AA73" s="39">
        <v>2</v>
      </c>
      <c r="AB73" s="39">
        <f t="shared" si="43"/>
        <v>1</v>
      </c>
      <c r="AC73" s="38">
        <v>10023009</v>
      </c>
      <c r="AD73" s="39" t="s">
        <v>292</v>
      </c>
      <c r="AE73" s="39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39">
        <v>12002007</v>
      </c>
      <c r="H74" s="39" t="s">
        <v>154</v>
      </c>
      <c r="J74" s="41">
        <v>15303002</v>
      </c>
      <c r="K74" s="41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38">
        <v>10023010</v>
      </c>
      <c r="R74" s="40" t="s">
        <v>828</v>
      </c>
      <c r="S74" s="2">
        <v>10</v>
      </c>
      <c r="T74" s="2">
        <f t="shared" si="41"/>
        <v>2</v>
      </c>
      <c r="U74" s="38">
        <v>10023007</v>
      </c>
      <c r="V74" s="40" t="s">
        <v>288</v>
      </c>
      <c r="W74" s="2">
        <v>10</v>
      </c>
      <c r="X74" s="2">
        <f t="shared" si="42"/>
        <v>2</v>
      </c>
      <c r="Y74" s="38">
        <v>10023008</v>
      </c>
      <c r="Z74" s="39" t="s">
        <v>290</v>
      </c>
      <c r="AA74" s="39">
        <v>2</v>
      </c>
      <c r="AB74" s="39">
        <f t="shared" si="43"/>
        <v>1</v>
      </c>
      <c r="AC74" s="38">
        <v>10023009</v>
      </c>
      <c r="AD74" s="39" t="s">
        <v>292</v>
      </c>
      <c r="AE74" s="39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39">
        <v>12002008</v>
      </c>
      <c r="H75" s="39" t="s">
        <v>157</v>
      </c>
      <c r="J75" s="41">
        <v>15303004</v>
      </c>
      <c r="K75" s="41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38">
        <v>10023010</v>
      </c>
      <c r="R75" s="40" t="s">
        <v>828</v>
      </c>
      <c r="S75" s="2">
        <v>10</v>
      </c>
      <c r="T75" s="2">
        <f t="shared" si="41"/>
        <v>2</v>
      </c>
      <c r="U75" s="38">
        <v>10023001</v>
      </c>
      <c r="V75" s="40" t="s">
        <v>272</v>
      </c>
      <c r="W75" s="2">
        <v>10</v>
      </c>
      <c r="X75" s="2">
        <f t="shared" si="42"/>
        <v>2</v>
      </c>
      <c r="Y75" s="38">
        <v>10023008</v>
      </c>
      <c r="Z75" s="39" t="s">
        <v>290</v>
      </c>
      <c r="AA75" s="39">
        <v>2</v>
      </c>
      <c r="AB75" s="39">
        <f t="shared" si="43"/>
        <v>1</v>
      </c>
      <c r="AC75" s="38">
        <v>10023009</v>
      </c>
      <c r="AD75" s="39" t="s">
        <v>292</v>
      </c>
      <c r="AE75" s="39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39">
        <v>12002009</v>
      </c>
      <c r="H76" s="39" t="s">
        <v>159</v>
      </c>
      <c r="J76" s="41">
        <v>15303006</v>
      </c>
      <c r="K76" s="41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38">
        <v>10023010</v>
      </c>
      <c r="R76" s="40" t="s">
        <v>828</v>
      </c>
      <c r="S76" s="2">
        <v>10</v>
      </c>
      <c r="T76" s="2">
        <f t="shared" si="41"/>
        <v>2</v>
      </c>
      <c r="U76" s="38">
        <v>10023002</v>
      </c>
      <c r="V76" s="40" t="s">
        <v>274</v>
      </c>
      <c r="W76" s="2">
        <v>10</v>
      </c>
      <c r="X76" s="2">
        <f t="shared" si="42"/>
        <v>2</v>
      </c>
      <c r="Y76" s="38">
        <v>10023008</v>
      </c>
      <c r="Z76" s="39" t="s">
        <v>290</v>
      </c>
      <c r="AA76" s="39">
        <v>2</v>
      </c>
      <c r="AB76" s="39">
        <f t="shared" si="43"/>
        <v>1</v>
      </c>
      <c r="AC76" s="38">
        <v>10023009</v>
      </c>
      <c r="AD76" s="39" t="s">
        <v>292</v>
      </c>
      <c r="AE76" s="39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39">
        <v>12002010</v>
      </c>
      <c r="H77" s="39" t="s">
        <v>163</v>
      </c>
      <c r="J77" s="41">
        <v>15304002</v>
      </c>
      <c r="K77" s="41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38">
        <v>10023010</v>
      </c>
      <c r="R77" s="40" t="s">
        <v>828</v>
      </c>
      <c r="S77" s="2">
        <v>10</v>
      </c>
      <c r="T77" s="2">
        <f t="shared" si="41"/>
        <v>2</v>
      </c>
      <c r="U77" s="38">
        <v>10023003</v>
      </c>
      <c r="V77" s="40" t="s">
        <v>276</v>
      </c>
      <c r="W77" s="2">
        <v>10</v>
      </c>
      <c r="X77" s="2">
        <f t="shared" si="42"/>
        <v>2</v>
      </c>
      <c r="Y77" s="38">
        <v>10023008</v>
      </c>
      <c r="Z77" s="39" t="s">
        <v>290</v>
      </c>
      <c r="AA77" s="39">
        <v>2</v>
      </c>
      <c r="AB77" s="39">
        <f t="shared" si="43"/>
        <v>1</v>
      </c>
      <c r="AC77" s="38">
        <v>10023009</v>
      </c>
      <c r="AD77" s="39" t="s">
        <v>292</v>
      </c>
      <c r="AE77" s="39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39">
        <v>12002011</v>
      </c>
      <c r="H78" s="39" t="s">
        <v>166</v>
      </c>
      <c r="J78" s="41">
        <v>15304004</v>
      </c>
      <c r="K78" s="41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38">
        <v>10023010</v>
      </c>
      <c r="R78" s="40" t="s">
        <v>828</v>
      </c>
      <c r="S78" s="2">
        <v>10</v>
      </c>
      <c r="T78" s="2">
        <f t="shared" si="41"/>
        <v>2</v>
      </c>
      <c r="U78" s="38">
        <v>10023004</v>
      </c>
      <c r="V78" s="40" t="s">
        <v>278</v>
      </c>
      <c r="W78" s="2">
        <v>10</v>
      </c>
      <c r="X78" s="2">
        <f t="shared" si="42"/>
        <v>2</v>
      </c>
      <c r="Y78" s="38">
        <v>10023008</v>
      </c>
      <c r="Z78" s="39" t="s">
        <v>290</v>
      </c>
      <c r="AA78" s="39">
        <v>2</v>
      </c>
      <c r="AB78" s="39">
        <f t="shared" si="43"/>
        <v>1</v>
      </c>
      <c r="AC78" s="38">
        <v>10023009</v>
      </c>
      <c r="AD78" s="39" t="s">
        <v>292</v>
      </c>
      <c r="AE78" s="39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41">
        <v>15304006</v>
      </c>
      <c r="K79" s="41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38">
        <v>10023010</v>
      </c>
      <c r="R79" s="40" t="s">
        <v>828</v>
      </c>
      <c r="S79" s="2">
        <v>10</v>
      </c>
      <c r="T79" s="2">
        <f t="shared" si="41"/>
        <v>2</v>
      </c>
      <c r="U79" s="38">
        <v>10023005</v>
      </c>
      <c r="V79" s="40" t="s">
        <v>282</v>
      </c>
      <c r="W79" s="2">
        <v>10</v>
      </c>
      <c r="X79" s="2">
        <f t="shared" si="42"/>
        <v>2</v>
      </c>
      <c r="Y79" s="38">
        <v>10023008</v>
      </c>
      <c r="Z79" s="39" t="s">
        <v>290</v>
      </c>
      <c r="AA79" s="39">
        <v>2</v>
      </c>
      <c r="AB79" s="39">
        <f t="shared" si="43"/>
        <v>1</v>
      </c>
      <c r="AC79" s="38">
        <v>10023009</v>
      </c>
      <c r="AD79" s="39" t="s">
        <v>292</v>
      </c>
      <c r="AE79" s="39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41">
        <v>15305002</v>
      </c>
      <c r="K80" s="41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38">
        <v>10023010</v>
      </c>
      <c r="R80" s="40" t="s">
        <v>828</v>
      </c>
      <c r="S80" s="2">
        <v>10</v>
      </c>
      <c r="T80" s="2">
        <f t="shared" si="41"/>
        <v>2</v>
      </c>
      <c r="U80" s="38">
        <v>10023006</v>
      </c>
      <c r="V80" s="40" t="s">
        <v>285</v>
      </c>
      <c r="W80" s="2">
        <v>10</v>
      </c>
      <c r="X80" s="2">
        <f t="shared" si="42"/>
        <v>2</v>
      </c>
      <c r="Y80" s="38">
        <v>10023008</v>
      </c>
      <c r="Z80" s="39" t="s">
        <v>290</v>
      </c>
      <c r="AA80" s="39">
        <v>2</v>
      </c>
      <c r="AB80" s="39">
        <f t="shared" si="43"/>
        <v>1</v>
      </c>
      <c r="AC80" s="38">
        <v>10023009</v>
      </c>
      <c r="AD80" s="39" t="s">
        <v>292</v>
      </c>
      <c r="AE80" s="39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41">
        <v>15305004</v>
      </c>
      <c r="K81" s="41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38">
        <v>10023010</v>
      </c>
      <c r="R81" s="40" t="s">
        <v>828</v>
      </c>
      <c r="S81" s="2">
        <v>10</v>
      </c>
      <c r="T81" s="2">
        <f t="shared" si="41"/>
        <v>2</v>
      </c>
      <c r="U81" s="38">
        <v>10023007</v>
      </c>
      <c r="V81" s="40" t="s">
        <v>288</v>
      </c>
      <c r="W81" s="2">
        <v>10</v>
      </c>
      <c r="X81" s="2">
        <f t="shared" si="42"/>
        <v>2</v>
      </c>
      <c r="Y81" s="38">
        <v>10023008</v>
      </c>
      <c r="Z81" s="39" t="s">
        <v>290</v>
      </c>
      <c r="AA81" s="39">
        <v>2</v>
      </c>
      <c r="AB81" s="39">
        <f t="shared" si="43"/>
        <v>1</v>
      </c>
      <c r="AC81" s="38">
        <v>10023009</v>
      </c>
      <c r="AD81" s="39" t="s">
        <v>292</v>
      </c>
      <c r="AE81" s="39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41">
        <v>15305006</v>
      </c>
      <c r="K82" s="41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38">
        <v>10023010</v>
      </c>
      <c r="R82" s="40" t="s">
        <v>828</v>
      </c>
      <c r="S82" s="2">
        <v>10</v>
      </c>
      <c r="T82" s="2">
        <f t="shared" si="41"/>
        <v>2</v>
      </c>
      <c r="U82" s="38">
        <v>10023001</v>
      </c>
      <c r="V82" s="40" t="s">
        <v>272</v>
      </c>
      <c r="W82" s="2">
        <v>10</v>
      </c>
      <c r="X82" s="2">
        <f t="shared" si="42"/>
        <v>2</v>
      </c>
      <c r="Y82" s="38">
        <v>10023008</v>
      </c>
      <c r="Z82" s="39" t="s">
        <v>290</v>
      </c>
      <c r="AA82" s="39">
        <v>2</v>
      </c>
      <c r="AB82" s="39">
        <f t="shared" si="43"/>
        <v>1</v>
      </c>
      <c r="AC82" s="38">
        <v>10023009</v>
      </c>
      <c r="AD82" s="39" t="s">
        <v>292</v>
      </c>
      <c r="AE82" s="39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41">
        <v>15306002</v>
      </c>
      <c r="K83" s="41" t="s">
        <v>429</v>
      </c>
      <c r="M83" s="2">
        <v>10020001</v>
      </c>
      <c r="N83" s="2" t="s">
        <v>95</v>
      </c>
      <c r="O83" s="39">
        <v>20</v>
      </c>
      <c r="P83" s="2">
        <f t="shared" si="40"/>
        <v>4</v>
      </c>
      <c r="Q83" s="38">
        <v>10023010</v>
      </c>
      <c r="R83" s="40" t="s">
        <v>828</v>
      </c>
      <c r="S83" s="39">
        <v>20</v>
      </c>
      <c r="T83" s="2">
        <f t="shared" si="41"/>
        <v>4</v>
      </c>
      <c r="U83" s="38">
        <v>10023002</v>
      </c>
      <c r="V83" s="40" t="s">
        <v>274</v>
      </c>
      <c r="W83" s="39">
        <v>20</v>
      </c>
      <c r="X83" s="2">
        <f t="shared" si="42"/>
        <v>4</v>
      </c>
      <c r="Y83" s="38">
        <v>10023008</v>
      </c>
      <c r="Z83" s="39" t="s">
        <v>290</v>
      </c>
      <c r="AA83" s="39">
        <v>4</v>
      </c>
      <c r="AB83" s="39">
        <f t="shared" si="43"/>
        <v>2</v>
      </c>
      <c r="AC83" s="38">
        <v>10023009</v>
      </c>
      <c r="AD83" s="39" t="s">
        <v>292</v>
      </c>
      <c r="AE83" s="39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41">
        <v>15307002</v>
      </c>
      <c r="K84" s="41" t="s">
        <v>431</v>
      </c>
      <c r="M84" s="2">
        <v>10020001</v>
      </c>
      <c r="N84" s="2" t="s">
        <v>95</v>
      </c>
      <c r="O84" s="39">
        <v>20</v>
      </c>
      <c r="P84" s="2">
        <f t="shared" si="40"/>
        <v>4</v>
      </c>
      <c r="Q84" s="38">
        <v>10023010</v>
      </c>
      <c r="R84" s="40" t="s">
        <v>828</v>
      </c>
      <c r="S84" s="39">
        <v>20</v>
      </c>
      <c r="T84" s="2">
        <f t="shared" si="41"/>
        <v>4</v>
      </c>
      <c r="U84" s="38">
        <v>10023003</v>
      </c>
      <c r="V84" s="40" t="s">
        <v>276</v>
      </c>
      <c r="W84" s="39">
        <v>20</v>
      </c>
      <c r="X84" s="2">
        <f t="shared" si="42"/>
        <v>4</v>
      </c>
      <c r="Y84" s="38">
        <v>10023008</v>
      </c>
      <c r="Z84" s="39" t="s">
        <v>290</v>
      </c>
      <c r="AA84" s="39">
        <v>4</v>
      </c>
      <c r="AB84" s="39">
        <f t="shared" si="43"/>
        <v>2</v>
      </c>
      <c r="AC84" s="38">
        <v>10023009</v>
      </c>
      <c r="AD84" s="39" t="s">
        <v>292</v>
      </c>
      <c r="AE84" s="39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41">
        <v>15308002</v>
      </c>
      <c r="K85" s="41" t="s">
        <v>432</v>
      </c>
      <c r="M85" s="2">
        <v>10020001</v>
      </c>
      <c r="N85" s="2" t="s">
        <v>95</v>
      </c>
      <c r="O85" s="39">
        <v>20</v>
      </c>
      <c r="P85" s="2">
        <f t="shared" si="40"/>
        <v>4</v>
      </c>
      <c r="Q85" s="38">
        <v>10023010</v>
      </c>
      <c r="R85" s="40" t="s">
        <v>828</v>
      </c>
      <c r="S85" s="39">
        <v>20</v>
      </c>
      <c r="T85" s="2">
        <f t="shared" si="41"/>
        <v>4</v>
      </c>
      <c r="U85" s="38">
        <v>10023004</v>
      </c>
      <c r="V85" s="40" t="s">
        <v>278</v>
      </c>
      <c r="W85" s="39">
        <v>20</v>
      </c>
      <c r="X85" s="2">
        <f t="shared" si="42"/>
        <v>4</v>
      </c>
      <c r="Y85" s="38">
        <v>10023008</v>
      </c>
      <c r="Z85" s="39" t="s">
        <v>290</v>
      </c>
      <c r="AA85" s="39">
        <v>4</v>
      </c>
      <c r="AB85" s="39">
        <f t="shared" si="43"/>
        <v>2</v>
      </c>
      <c r="AC85" s="38">
        <v>10023009</v>
      </c>
      <c r="AD85" s="39" t="s">
        <v>292</v>
      </c>
      <c r="AE85" s="39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41">
        <v>15309002</v>
      </c>
      <c r="K86" s="41" t="s">
        <v>433</v>
      </c>
      <c r="M86" s="2">
        <v>10020001</v>
      </c>
      <c r="N86" s="2" t="s">
        <v>95</v>
      </c>
      <c r="O86" s="39">
        <v>30</v>
      </c>
      <c r="P86" s="2">
        <f t="shared" si="40"/>
        <v>6</v>
      </c>
      <c r="Q86" s="38">
        <v>10023010</v>
      </c>
      <c r="R86" s="40" t="s">
        <v>828</v>
      </c>
      <c r="S86" s="39">
        <v>30</v>
      </c>
      <c r="T86" s="2">
        <f t="shared" si="41"/>
        <v>6</v>
      </c>
      <c r="U86" s="38">
        <v>10023005</v>
      </c>
      <c r="V86" s="40" t="s">
        <v>282</v>
      </c>
      <c r="W86" s="39">
        <v>30</v>
      </c>
      <c r="X86" s="2">
        <f t="shared" si="42"/>
        <v>6</v>
      </c>
      <c r="Y86" s="38">
        <v>10023008</v>
      </c>
      <c r="Z86" s="39" t="s">
        <v>290</v>
      </c>
      <c r="AA86" s="39">
        <v>6</v>
      </c>
      <c r="AB86" s="39">
        <f t="shared" si="43"/>
        <v>3</v>
      </c>
      <c r="AC86" s="38">
        <v>10023009</v>
      </c>
      <c r="AD86" s="39" t="s">
        <v>292</v>
      </c>
      <c r="AE86" s="39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41">
        <v>15310002</v>
      </c>
      <c r="K87" s="41" t="s">
        <v>435</v>
      </c>
      <c r="M87" s="2">
        <v>10020001</v>
      </c>
      <c r="N87" s="2" t="s">
        <v>95</v>
      </c>
      <c r="O87" s="39">
        <v>30</v>
      </c>
      <c r="P87" s="2">
        <f t="shared" si="40"/>
        <v>6</v>
      </c>
      <c r="Q87" s="38">
        <v>10023010</v>
      </c>
      <c r="R87" s="40" t="s">
        <v>828</v>
      </c>
      <c r="S87" s="39">
        <v>30</v>
      </c>
      <c r="T87" s="2">
        <f t="shared" si="41"/>
        <v>6</v>
      </c>
      <c r="U87" s="38">
        <v>10023006</v>
      </c>
      <c r="V87" s="40" t="s">
        <v>285</v>
      </c>
      <c r="W87" s="39">
        <v>30</v>
      </c>
      <c r="X87" s="2">
        <f t="shared" si="42"/>
        <v>6</v>
      </c>
      <c r="Y87" s="38">
        <v>10023008</v>
      </c>
      <c r="Z87" s="39" t="s">
        <v>290</v>
      </c>
      <c r="AA87" s="39">
        <v>6</v>
      </c>
      <c r="AB87" s="39">
        <f t="shared" si="43"/>
        <v>3</v>
      </c>
      <c r="AC87" s="38">
        <v>10023009</v>
      </c>
      <c r="AD87" s="39" t="s">
        <v>292</v>
      </c>
      <c r="AE87" s="39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41">
        <v>15310004</v>
      </c>
      <c r="K88" s="41" t="s">
        <v>437</v>
      </c>
      <c r="M88" s="2">
        <v>10020001</v>
      </c>
      <c r="N88" s="2" t="s">
        <v>95</v>
      </c>
      <c r="O88" s="39">
        <v>30</v>
      </c>
      <c r="P88" s="2">
        <f t="shared" si="40"/>
        <v>6</v>
      </c>
      <c r="Q88" s="38">
        <v>10023010</v>
      </c>
      <c r="R88" s="40" t="s">
        <v>828</v>
      </c>
      <c r="S88" s="39">
        <v>30</v>
      </c>
      <c r="T88" s="2">
        <f t="shared" si="41"/>
        <v>6</v>
      </c>
      <c r="U88" s="38">
        <v>10023007</v>
      </c>
      <c r="V88" s="40" t="s">
        <v>288</v>
      </c>
      <c r="W88" s="39">
        <v>30</v>
      </c>
      <c r="X88" s="2">
        <f t="shared" si="42"/>
        <v>6</v>
      </c>
      <c r="Y88" s="38">
        <v>10023008</v>
      </c>
      <c r="Z88" s="39" t="s">
        <v>290</v>
      </c>
      <c r="AA88" s="39">
        <v>6</v>
      </c>
      <c r="AB88" s="39">
        <f t="shared" si="43"/>
        <v>3</v>
      </c>
      <c r="AC88" s="38">
        <v>10023009</v>
      </c>
      <c r="AD88" s="39" t="s">
        <v>292</v>
      </c>
      <c r="AE88" s="39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41">
        <v>15311002</v>
      </c>
      <c r="K89" s="41" t="s">
        <v>439</v>
      </c>
      <c r="M89" s="2">
        <v>10020001</v>
      </c>
      <c r="N89" s="2" t="s">
        <v>95</v>
      </c>
      <c r="O89" s="39">
        <v>20</v>
      </c>
      <c r="P89" s="2">
        <f t="shared" si="40"/>
        <v>4</v>
      </c>
      <c r="Q89" s="38">
        <v>10023010</v>
      </c>
      <c r="R89" s="40" t="s">
        <v>828</v>
      </c>
      <c r="S89" s="39">
        <v>20</v>
      </c>
      <c r="T89" s="2">
        <f t="shared" si="41"/>
        <v>4</v>
      </c>
      <c r="U89" s="38">
        <v>10023005</v>
      </c>
      <c r="V89" s="40" t="s">
        <v>282</v>
      </c>
      <c r="W89" s="39">
        <v>20</v>
      </c>
      <c r="X89" s="2">
        <f t="shared" si="42"/>
        <v>4</v>
      </c>
      <c r="Y89" s="38">
        <v>10023008</v>
      </c>
      <c r="Z89" s="39" t="s">
        <v>290</v>
      </c>
      <c r="AA89" s="39">
        <v>4</v>
      </c>
      <c r="AB89" s="39">
        <f t="shared" si="43"/>
        <v>2</v>
      </c>
      <c r="AC89" s="38">
        <v>10023009</v>
      </c>
      <c r="AD89" s="39" t="s">
        <v>292</v>
      </c>
      <c r="AE89" s="39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41">
        <v>15311004</v>
      </c>
      <c r="K90" s="41" t="s">
        <v>441</v>
      </c>
      <c r="M90" s="2">
        <v>10020001</v>
      </c>
      <c r="N90" s="2" t="s">
        <v>95</v>
      </c>
      <c r="O90" s="39">
        <v>20</v>
      </c>
      <c r="P90" s="2">
        <f t="shared" si="40"/>
        <v>4</v>
      </c>
      <c r="Q90" s="38">
        <v>10023010</v>
      </c>
      <c r="R90" s="40" t="s">
        <v>828</v>
      </c>
      <c r="S90" s="39">
        <v>20</v>
      </c>
      <c r="T90" s="2">
        <f t="shared" si="41"/>
        <v>4</v>
      </c>
      <c r="U90" s="38">
        <v>10023006</v>
      </c>
      <c r="V90" s="40" t="s">
        <v>285</v>
      </c>
      <c r="W90" s="39">
        <v>20</v>
      </c>
      <c r="X90" s="2">
        <f t="shared" si="42"/>
        <v>4</v>
      </c>
      <c r="Y90" s="38">
        <v>10023008</v>
      </c>
      <c r="Z90" s="39" t="s">
        <v>290</v>
      </c>
      <c r="AA90" s="39">
        <v>4</v>
      </c>
      <c r="AB90" s="39">
        <f t="shared" si="43"/>
        <v>2</v>
      </c>
      <c r="AC90" s="38">
        <v>10023009</v>
      </c>
      <c r="AD90" s="39" t="s">
        <v>292</v>
      </c>
      <c r="AE90" s="39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41">
        <v>15311006</v>
      </c>
      <c r="K91" s="41" t="s">
        <v>443</v>
      </c>
      <c r="M91" s="2">
        <v>10020001</v>
      </c>
      <c r="N91" s="2" t="s">
        <v>95</v>
      </c>
      <c r="O91" s="39">
        <v>20</v>
      </c>
      <c r="P91" s="2">
        <f t="shared" si="40"/>
        <v>4</v>
      </c>
      <c r="Q91" s="38">
        <v>10023010</v>
      </c>
      <c r="R91" s="40" t="s">
        <v>828</v>
      </c>
      <c r="S91" s="39">
        <v>20</v>
      </c>
      <c r="T91" s="2">
        <f t="shared" si="41"/>
        <v>4</v>
      </c>
      <c r="U91" s="38">
        <v>10023007</v>
      </c>
      <c r="V91" s="40" t="s">
        <v>288</v>
      </c>
      <c r="W91" s="39">
        <v>20</v>
      </c>
      <c r="X91" s="2">
        <f t="shared" si="42"/>
        <v>4</v>
      </c>
      <c r="Y91" s="38">
        <v>10023008</v>
      </c>
      <c r="Z91" s="39" t="s">
        <v>290</v>
      </c>
      <c r="AA91" s="39">
        <v>4</v>
      </c>
      <c r="AB91" s="39">
        <f t="shared" si="43"/>
        <v>2</v>
      </c>
      <c r="AC91" s="38">
        <v>10023009</v>
      </c>
      <c r="AD91" s="39" t="s">
        <v>292</v>
      </c>
      <c r="AE91" s="39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56">
        <v>15306003</v>
      </c>
      <c r="K92" s="56" t="s">
        <v>912</v>
      </c>
      <c r="M92" s="2">
        <v>10020001</v>
      </c>
      <c r="N92" s="2" t="s">
        <v>95</v>
      </c>
      <c r="O92" s="39">
        <v>200</v>
      </c>
      <c r="P92" s="2"/>
      <c r="Q92" s="38">
        <v>10023010</v>
      </c>
      <c r="R92" s="40" t="s">
        <v>828</v>
      </c>
      <c r="S92" s="39">
        <v>200</v>
      </c>
      <c r="T92" s="2"/>
      <c r="U92" s="41">
        <v>15306002</v>
      </c>
      <c r="V92" s="41" t="s">
        <v>429</v>
      </c>
      <c r="W92" s="39">
        <v>1</v>
      </c>
      <c r="X92" s="2"/>
      <c r="Y92" s="38">
        <v>10023008</v>
      </c>
      <c r="Z92" s="39" t="s">
        <v>290</v>
      </c>
      <c r="AA92" s="39">
        <v>20</v>
      </c>
      <c r="AB92" s="39"/>
      <c r="AC92" s="38">
        <v>10023009</v>
      </c>
      <c r="AD92" s="39" t="s">
        <v>292</v>
      </c>
      <c r="AE92" s="39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56">
        <v>15310011</v>
      </c>
      <c r="K93" s="56" t="s">
        <v>913</v>
      </c>
      <c r="M93" s="2">
        <v>10020001</v>
      </c>
      <c r="N93" s="2" t="s">
        <v>95</v>
      </c>
      <c r="O93" s="39">
        <v>200</v>
      </c>
      <c r="P93" s="2"/>
      <c r="Q93" s="38">
        <v>10023010</v>
      </c>
      <c r="R93" s="40" t="s">
        <v>828</v>
      </c>
      <c r="S93" s="39">
        <v>200</v>
      </c>
      <c r="T93" s="2"/>
      <c r="U93" s="41">
        <v>15310002</v>
      </c>
      <c r="V93" s="41" t="s">
        <v>435</v>
      </c>
      <c r="W93" s="39">
        <v>1</v>
      </c>
      <c r="X93" s="2"/>
      <c r="Y93" s="38">
        <v>10023008</v>
      </c>
      <c r="Z93" s="39" t="s">
        <v>290</v>
      </c>
      <c r="AA93" s="39">
        <v>20</v>
      </c>
      <c r="AB93" s="39"/>
      <c r="AC93" s="38">
        <v>10023009</v>
      </c>
      <c r="AD93" s="39" t="s">
        <v>292</v>
      </c>
      <c r="AE93" s="39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56">
        <v>15310012</v>
      </c>
      <c r="K94" s="56" t="s">
        <v>914</v>
      </c>
      <c r="M94" s="2">
        <v>10020001</v>
      </c>
      <c r="N94" s="2" t="s">
        <v>95</v>
      </c>
      <c r="O94" s="39">
        <v>200</v>
      </c>
      <c r="P94" s="2"/>
      <c r="Q94" s="38">
        <v>10023010</v>
      </c>
      <c r="R94" s="40" t="s">
        <v>828</v>
      </c>
      <c r="S94" s="39">
        <v>200</v>
      </c>
      <c r="T94" s="2"/>
      <c r="U94" s="41">
        <v>15310004</v>
      </c>
      <c r="V94" s="41" t="s">
        <v>437</v>
      </c>
      <c r="W94" s="39">
        <v>1</v>
      </c>
      <c r="X94" s="2"/>
      <c r="Y94" s="38">
        <v>10023008</v>
      </c>
      <c r="Z94" s="39" t="s">
        <v>290</v>
      </c>
      <c r="AA94" s="39">
        <v>20</v>
      </c>
      <c r="AB94" s="39"/>
      <c r="AC94" s="38">
        <v>10023009</v>
      </c>
      <c r="AD94" s="39" t="s">
        <v>292</v>
      </c>
      <c r="AE94" s="39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56">
        <v>15310111</v>
      </c>
      <c r="K95" s="56" t="s">
        <v>915</v>
      </c>
      <c r="M95" s="2">
        <v>10020001</v>
      </c>
      <c r="N95" s="2" t="s">
        <v>95</v>
      </c>
      <c r="O95" s="39">
        <v>200</v>
      </c>
      <c r="P95" s="2"/>
      <c r="Q95" s="38">
        <v>10023010</v>
      </c>
      <c r="R95" s="40" t="s">
        <v>828</v>
      </c>
      <c r="S95" s="39">
        <v>200</v>
      </c>
      <c r="T95" s="2"/>
      <c r="U95" s="23">
        <v>15310102</v>
      </c>
      <c r="V95" s="23" t="s">
        <v>916</v>
      </c>
      <c r="W95" s="39">
        <v>1</v>
      </c>
      <c r="X95" s="2"/>
      <c r="Y95" s="38">
        <v>10023008</v>
      </c>
      <c r="Z95" s="39" t="s">
        <v>290</v>
      </c>
      <c r="AA95" s="39">
        <v>20</v>
      </c>
      <c r="AB95" s="39"/>
      <c r="AC95" s="38">
        <v>10023009</v>
      </c>
      <c r="AD95" s="39" t="s">
        <v>292</v>
      </c>
      <c r="AE95" s="39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56">
        <v>15310112</v>
      </c>
      <c r="K96" s="56" t="s">
        <v>917</v>
      </c>
      <c r="M96" s="2">
        <v>10020001</v>
      </c>
      <c r="N96" s="2" t="s">
        <v>95</v>
      </c>
      <c r="O96" s="39">
        <v>200</v>
      </c>
      <c r="P96" s="2"/>
      <c r="Q96" s="38">
        <v>10023010</v>
      </c>
      <c r="R96" s="40" t="s">
        <v>828</v>
      </c>
      <c r="S96" s="39">
        <v>200</v>
      </c>
      <c r="T96" s="2"/>
      <c r="U96" s="23">
        <v>15310104</v>
      </c>
      <c r="V96" s="23" t="s">
        <v>918</v>
      </c>
      <c r="W96" s="39">
        <v>1</v>
      </c>
      <c r="X96" s="2"/>
      <c r="Y96" s="38">
        <v>10023008</v>
      </c>
      <c r="Z96" s="39" t="s">
        <v>290</v>
      </c>
      <c r="AA96" s="39">
        <v>20</v>
      </c>
      <c r="AB96" s="39"/>
      <c r="AC96" s="38">
        <v>10023009</v>
      </c>
      <c r="AD96" s="39" t="s">
        <v>292</v>
      </c>
      <c r="AE96" s="39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56">
        <v>15311011</v>
      </c>
      <c r="K97" s="56" t="s">
        <v>919</v>
      </c>
      <c r="M97" s="2">
        <v>10020001</v>
      </c>
      <c r="N97" s="2" t="s">
        <v>95</v>
      </c>
      <c r="O97" s="39">
        <v>200</v>
      </c>
      <c r="P97" s="2"/>
      <c r="Q97" s="38">
        <v>10023010</v>
      </c>
      <c r="R97" s="40" t="s">
        <v>828</v>
      </c>
      <c r="S97" s="39">
        <v>200</v>
      </c>
      <c r="T97" s="2"/>
      <c r="U97" s="56">
        <v>15311011</v>
      </c>
      <c r="V97" s="56" t="s">
        <v>919</v>
      </c>
      <c r="W97" s="39">
        <v>1</v>
      </c>
      <c r="X97" s="2"/>
      <c r="Y97" s="38">
        <v>10023008</v>
      </c>
      <c r="Z97" s="39" t="s">
        <v>290</v>
      </c>
      <c r="AA97" s="39">
        <v>30</v>
      </c>
      <c r="AB97" s="39"/>
      <c r="AC97" s="38">
        <v>10023009</v>
      </c>
      <c r="AD97" s="39" t="s">
        <v>292</v>
      </c>
      <c r="AE97" s="39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56">
        <v>15311012</v>
      </c>
      <c r="K98" s="56" t="s">
        <v>920</v>
      </c>
      <c r="M98" s="2">
        <v>10020001</v>
      </c>
      <c r="N98" s="2" t="s">
        <v>95</v>
      </c>
      <c r="O98" s="39">
        <v>200</v>
      </c>
      <c r="P98" s="2"/>
      <c r="Q98" s="38">
        <v>10023010</v>
      </c>
      <c r="R98" s="40" t="s">
        <v>828</v>
      </c>
      <c r="S98" s="39">
        <v>200</v>
      </c>
      <c r="T98" s="2"/>
      <c r="U98" s="56">
        <v>15311012</v>
      </c>
      <c r="V98" s="56" t="s">
        <v>920</v>
      </c>
      <c r="W98" s="39">
        <v>1</v>
      </c>
      <c r="X98" s="2"/>
      <c r="Y98" s="38">
        <v>10023008</v>
      </c>
      <c r="Z98" s="39" t="s">
        <v>290</v>
      </c>
      <c r="AA98" s="39">
        <v>30</v>
      </c>
      <c r="AB98" s="39"/>
      <c r="AC98" s="38">
        <v>10023009</v>
      </c>
      <c r="AD98" s="39" t="s">
        <v>292</v>
      </c>
      <c r="AE98" s="39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56">
        <v>15311013</v>
      </c>
      <c r="K99" s="56" t="s">
        <v>921</v>
      </c>
      <c r="M99" s="2">
        <v>10020001</v>
      </c>
      <c r="N99" s="2" t="s">
        <v>95</v>
      </c>
      <c r="O99" s="39">
        <v>200</v>
      </c>
      <c r="P99" s="2"/>
      <c r="Q99" s="38">
        <v>10023010</v>
      </c>
      <c r="R99" s="40" t="s">
        <v>828</v>
      </c>
      <c r="S99" s="39">
        <v>200</v>
      </c>
      <c r="T99" s="2"/>
      <c r="U99" s="56">
        <v>15311013</v>
      </c>
      <c r="V99" s="56" t="s">
        <v>921</v>
      </c>
      <c r="W99" s="39">
        <v>1</v>
      </c>
      <c r="X99" s="2"/>
      <c r="Y99" s="38">
        <v>10023008</v>
      </c>
      <c r="Z99" s="39" t="s">
        <v>290</v>
      </c>
      <c r="AA99" s="39">
        <v>30</v>
      </c>
      <c r="AB99" s="39"/>
      <c r="AC99" s="38">
        <v>10023009</v>
      </c>
      <c r="AD99" s="39" t="s">
        <v>292</v>
      </c>
      <c r="AE99" s="39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41">
        <v>15401002</v>
      </c>
      <c r="K101" s="41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38">
        <v>10024010</v>
      </c>
      <c r="R101" s="40" t="s">
        <v>829</v>
      </c>
      <c r="S101" s="2">
        <v>10</v>
      </c>
      <c r="T101" s="2">
        <f>S101/5</f>
        <v>2</v>
      </c>
      <c r="U101" s="38">
        <v>10024001</v>
      </c>
      <c r="V101" s="40" t="s">
        <v>296</v>
      </c>
      <c r="W101" s="2">
        <v>10</v>
      </c>
      <c r="X101" s="2">
        <f>W101/5</f>
        <v>2</v>
      </c>
      <c r="Y101" s="38">
        <v>10024008</v>
      </c>
      <c r="Z101" s="39" t="s">
        <v>311</v>
      </c>
      <c r="AA101" s="39">
        <v>2</v>
      </c>
      <c r="AB101" s="39">
        <f>AA101/2</f>
        <v>1</v>
      </c>
      <c r="AC101" s="38">
        <v>10024009</v>
      </c>
      <c r="AD101" s="39" t="s">
        <v>313</v>
      </c>
      <c r="AE101" s="39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41">
        <v>15401004</v>
      </c>
      <c r="K102" s="41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38">
        <v>10024010</v>
      </c>
      <c r="R102" s="40" t="s">
        <v>829</v>
      </c>
      <c r="S102" s="2">
        <v>10</v>
      </c>
      <c r="T102" s="2">
        <f t="shared" ref="T102:T124" si="58">S102/5</f>
        <v>2</v>
      </c>
      <c r="U102" s="38">
        <v>10024002</v>
      </c>
      <c r="V102" s="40" t="s">
        <v>299</v>
      </c>
      <c r="W102" s="2">
        <v>10</v>
      </c>
      <c r="X102" s="2">
        <f t="shared" ref="X102:X124" si="59">W102/5</f>
        <v>2</v>
      </c>
      <c r="Y102" s="38">
        <v>10024008</v>
      </c>
      <c r="Z102" s="39" t="s">
        <v>311</v>
      </c>
      <c r="AA102" s="39">
        <v>2</v>
      </c>
      <c r="AB102" s="39">
        <f t="shared" ref="AB102:AB124" si="60">AA102/2</f>
        <v>1</v>
      </c>
      <c r="AC102" s="38">
        <v>10024009</v>
      </c>
      <c r="AD102" s="39" t="s">
        <v>313</v>
      </c>
      <c r="AE102" s="39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41">
        <v>15401006</v>
      </c>
      <c r="K103" s="41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38">
        <v>10024010</v>
      </c>
      <c r="R103" s="40" t="s">
        <v>829</v>
      </c>
      <c r="S103" s="2">
        <v>10</v>
      </c>
      <c r="T103" s="2">
        <f t="shared" si="58"/>
        <v>2</v>
      </c>
      <c r="U103" s="38">
        <v>10024003</v>
      </c>
      <c r="V103" s="40" t="s">
        <v>301</v>
      </c>
      <c r="W103" s="2">
        <v>10</v>
      </c>
      <c r="X103" s="2">
        <f t="shared" si="59"/>
        <v>2</v>
      </c>
      <c r="Y103" s="38">
        <v>10024008</v>
      </c>
      <c r="Z103" s="39" t="s">
        <v>311</v>
      </c>
      <c r="AA103" s="39">
        <v>2</v>
      </c>
      <c r="AB103" s="39">
        <f t="shared" si="60"/>
        <v>1</v>
      </c>
      <c r="AC103" s="38">
        <v>10024009</v>
      </c>
      <c r="AD103" s="39" t="s">
        <v>313</v>
      </c>
      <c r="AE103" s="39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41">
        <v>15402002</v>
      </c>
      <c r="K104" s="41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38">
        <v>10024010</v>
      </c>
      <c r="R104" s="40" t="s">
        <v>829</v>
      </c>
      <c r="S104" s="2">
        <v>10</v>
      </c>
      <c r="T104" s="2">
        <f t="shared" si="58"/>
        <v>2</v>
      </c>
      <c r="U104" s="38">
        <v>10024004</v>
      </c>
      <c r="V104" s="40" t="s">
        <v>303</v>
      </c>
      <c r="W104" s="2">
        <v>10</v>
      </c>
      <c r="X104" s="2">
        <f t="shared" si="59"/>
        <v>2</v>
      </c>
      <c r="Y104" s="38">
        <v>10024008</v>
      </c>
      <c r="Z104" s="39" t="s">
        <v>311</v>
      </c>
      <c r="AA104" s="39">
        <v>2</v>
      </c>
      <c r="AB104" s="39">
        <f t="shared" si="60"/>
        <v>1</v>
      </c>
      <c r="AC104" s="38">
        <v>10024009</v>
      </c>
      <c r="AD104" s="39" t="s">
        <v>313</v>
      </c>
      <c r="AE104" s="39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41">
        <v>15402004</v>
      </c>
      <c r="K105" s="41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38">
        <v>10024010</v>
      </c>
      <c r="R105" s="40" t="s">
        <v>829</v>
      </c>
      <c r="S105" s="2">
        <v>10</v>
      </c>
      <c r="T105" s="2">
        <f t="shared" si="58"/>
        <v>2</v>
      </c>
      <c r="U105" s="38">
        <v>10024005</v>
      </c>
      <c r="V105" s="40" t="s">
        <v>305</v>
      </c>
      <c r="W105" s="2">
        <v>10</v>
      </c>
      <c r="X105" s="2">
        <f t="shared" si="59"/>
        <v>2</v>
      </c>
      <c r="Y105" s="38">
        <v>10024008</v>
      </c>
      <c r="Z105" s="39" t="s">
        <v>311</v>
      </c>
      <c r="AA105" s="39">
        <v>2</v>
      </c>
      <c r="AB105" s="39">
        <f t="shared" si="60"/>
        <v>1</v>
      </c>
      <c r="AC105" s="38">
        <v>10024009</v>
      </c>
      <c r="AD105" s="39" t="s">
        <v>313</v>
      </c>
      <c r="AE105" s="39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41">
        <v>15402006</v>
      </c>
      <c r="K106" s="41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38">
        <v>10024010</v>
      </c>
      <c r="R106" s="40" t="s">
        <v>829</v>
      </c>
      <c r="S106" s="2">
        <v>10</v>
      </c>
      <c r="T106" s="2">
        <f t="shared" si="58"/>
        <v>2</v>
      </c>
      <c r="U106" s="38">
        <v>10024006</v>
      </c>
      <c r="V106" s="40" t="s">
        <v>307</v>
      </c>
      <c r="W106" s="2">
        <v>10</v>
      </c>
      <c r="X106" s="2">
        <f t="shared" si="59"/>
        <v>2</v>
      </c>
      <c r="Y106" s="38">
        <v>10024008</v>
      </c>
      <c r="Z106" s="39" t="s">
        <v>311</v>
      </c>
      <c r="AA106" s="39">
        <v>2</v>
      </c>
      <c r="AB106" s="39">
        <f t="shared" si="60"/>
        <v>1</v>
      </c>
      <c r="AC106" s="38">
        <v>10024009</v>
      </c>
      <c r="AD106" s="39" t="s">
        <v>313</v>
      </c>
      <c r="AE106" s="39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41">
        <v>15403002</v>
      </c>
      <c r="K107" s="41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38">
        <v>10024010</v>
      </c>
      <c r="R107" s="40" t="s">
        <v>829</v>
      </c>
      <c r="S107" s="2">
        <v>10</v>
      </c>
      <c r="T107" s="2">
        <f t="shared" si="58"/>
        <v>2</v>
      </c>
      <c r="U107" s="38">
        <v>10024007</v>
      </c>
      <c r="V107" s="40" t="s">
        <v>309</v>
      </c>
      <c r="W107" s="2">
        <v>10</v>
      </c>
      <c r="X107" s="2">
        <f t="shared" si="59"/>
        <v>2</v>
      </c>
      <c r="Y107" s="38">
        <v>10024008</v>
      </c>
      <c r="Z107" s="39" t="s">
        <v>311</v>
      </c>
      <c r="AA107" s="39">
        <v>2</v>
      </c>
      <c r="AB107" s="39">
        <f t="shared" si="60"/>
        <v>1</v>
      </c>
      <c r="AC107" s="38">
        <v>10024009</v>
      </c>
      <c r="AD107" s="39" t="s">
        <v>313</v>
      </c>
      <c r="AE107" s="39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41">
        <v>15403004</v>
      </c>
      <c r="K108" s="41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38">
        <v>10024010</v>
      </c>
      <c r="R108" s="40" t="s">
        <v>829</v>
      </c>
      <c r="S108" s="2">
        <v>10</v>
      </c>
      <c r="T108" s="2">
        <f t="shared" si="58"/>
        <v>2</v>
      </c>
      <c r="U108" s="38">
        <v>10024001</v>
      </c>
      <c r="V108" s="40" t="s">
        <v>296</v>
      </c>
      <c r="W108" s="2">
        <v>10</v>
      </c>
      <c r="X108" s="2">
        <f t="shared" si="59"/>
        <v>2</v>
      </c>
      <c r="Y108" s="38">
        <v>10024008</v>
      </c>
      <c r="Z108" s="39" t="s">
        <v>311</v>
      </c>
      <c r="AA108" s="39">
        <v>2</v>
      </c>
      <c r="AB108" s="39">
        <f t="shared" si="60"/>
        <v>1</v>
      </c>
      <c r="AC108" s="38">
        <v>10024009</v>
      </c>
      <c r="AD108" s="39" t="s">
        <v>313</v>
      </c>
      <c r="AE108" s="39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41">
        <v>15403006</v>
      </c>
      <c r="K109" s="41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38">
        <v>10024010</v>
      </c>
      <c r="R109" s="40" t="s">
        <v>829</v>
      </c>
      <c r="S109" s="2">
        <v>10</v>
      </c>
      <c r="T109" s="2">
        <f t="shared" si="58"/>
        <v>2</v>
      </c>
      <c r="U109" s="38">
        <v>10024002</v>
      </c>
      <c r="V109" s="40" t="s">
        <v>299</v>
      </c>
      <c r="W109" s="2">
        <v>10</v>
      </c>
      <c r="X109" s="2">
        <f t="shared" si="59"/>
        <v>2</v>
      </c>
      <c r="Y109" s="38">
        <v>10024008</v>
      </c>
      <c r="Z109" s="39" t="s">
        <v>311</v>
      </c>
      <c r="AA109" s="39">
        <v>2</v>
      </c>
      <c r="AB109" s="39">
        <f t="shared" si="60"/>
        <v>1</v>
      </c>
      <c r="AC109" s="38">
        <v>10024009</v>
      </c>
      <c r="AD109" s="39" t="s">
        <v>313</v>
      </c>
      <c r="AE109" s="39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41">
        <v>15404002</v>
      </c>
      <c r="K110" s="41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38">
        <v>10024010</v>
      </c>
      <c r="R110" s="40" t="s">
        <v>829</v>
      </c>
      <c r="S110" s="2">
        <v>10</v>
      </c>
      <c r="T110" s="2">
        <f t="shared" si="58"/>
        <v>2</v>
      </c>
      <c r="U110" s="38">
        <v>10024003</v>
      </c>
      <c r="V110" s="40" t="s">
        <v>301</v>
      </c>
      <c r="W110" s="2">
        <v>10</v>
      </c>
      <c r="X110" s="2">
        <f t="shared" si="59"/>
        <v>2</v>
      </c>
      <c r="Y110" s="38">
        <v>10024008</v>
      </c>
      <c r="Z110" s="39" t="s">
        <v>311</v>
      </c>
      <c r="AA110" s="39">
        <v>2</v>
      </c>
      <c r="AB110" s="39">
        <f t="shared" si="60"/>
        <v>1</v>
      </c>
      <c r="AC110" s="38">
        <v>10024009</v>
      </c>
      <c r="AD110" s="39" t="s">
        <v>313</v>
      </c>
      <c r="AE110" s="39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41">
        <v>15404004</v>
      </c>
      <c r="K111" s="41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38">
        <v>10024010</v>
      </c>
      <c r="R111" s="40" t="s">
        <v>829</v>
      </c>
      <c r="S111" s="2">
        <v>10</v>
      </c>
      <c r="T111" s="2">
        <f t="shared" si="58"/>
        <v>2</v>
      </c>
      <c r="U111" s="38">
        <v>10024004</v>
      </c>
      <c r="V111" s="40" t="s">
        <v>303</v>
      </c>
      <c r="W111" s="2">
        <v>10</v>
      </c>
      <c r="X111" s="2">
        <f t="shared" si="59"/>
        <v>2</v>
      </c>
      <c r="Y111" s="38">
        <v>10024008</v>
      </c>
      <c r="Z111" s="39" t="s">
        <v>311</v>
      </c>
      <c r="AA111" s="39">
        <v>2</v>
      </c>
      <c r="AB111" s="39">
        <f t="shared" si="60"/>
        <v>1</v>
      </c>
      <c r="AC111" s="38">
        <v>10024009</v>
      </c>
      <c r="AD111" s="39" t="s">
        <v>313</v>
      </c>
      <c r="AE111" s="39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41">
        <v>15404006</v>
      </c>
      <c r="K112" s="41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38">
        <v>10024010</v>
      </c>
      <c r="R112" s="40" t="s">
        <v>829</v>
      </c>
      <c r="S112" s="2">
        <v>10</v>
      </c>
      <c r="T112" s="2">
        <f t="shared" si="58"/>
        <v>2</v>
      </c>
      <c r="U112" s="38">
        <v>10024005</v>
      </c>
      <c r="V112" s="40" t="s">
        <v>305</v>
      </c>
      <c r="W112" s="2">
        <v>10</v>
      </c>
      <c r="X112" s="2">
        <f t="shared" si="59"/>
        <v>2</v>
      </c>
      <c r="Y112" s="38">
        <v>10024008</v>
      </c>
      <c r="Z112" s="39" t="s">
        <v>311</v>
      </c>
      <c r="AA112" s="39">
        <v>2</v>
      </c>
      <c r="AB112" s="39">
        <f t="shared" si="60"/>
        <v>1</v>
      </c>
      <c r="AC112" s="38">
        <v>10024009</v>
      </c>
      <c r="AD112" s="39" t="s">
        <v>313</v>
      </c>
      <c r="AE112" s="39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41">
        <v>15405002</v>
      </c>
      <c r="K113" s="41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38">
        <v>10024010</v>
      </c>
      <c r="R113" s="40" t="s">
        <v>829</v>
      </c>
      <c r="S113" s="2">
        <v>10</v>
      </c>
      <c r="T113" s="2">
        <f t="shared" si="58"/>
        <v>2</v>
      </c>
      <c r="U113" s="38">
        <v>10024006</v>
      </c>
      <c r="V113" s="40" t="s">
        <v>307</v>
      </c>
      <c r="W113" s="2">
        <v>10</v>
      </c>
      <c r="X113" s="2">
        <f t="shared" si="59"/>
        <v>2</v>
      </c>
      <c r="Y113" s="38">
        <v>10024008</v>
      </c>
      <c r="Z113" s="39" t="s">
        <v>311</v>
      </c>
      <c r="AA113" s="39">
        <v>2</v>
      </c>
      <c r="AB113" s="39">
        <f t="shared" si="60"/>
        <v>1</v>
      </c>
      <c r="AC113" s="38">
        <v>10024009</v>
      </c>
      <c r="AD113" s="39" t="s">
        <v>313</v>
      </c>
      <c r="AE113" s="39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41">
        <v>15405004</v>
      </c>
      <c r="K114" s="41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38">
        <v>10024010</v>
      </c>
      <c r="R114" s="40" t="s">
        <v>829</v>
      </c>
      <c r="S114" s="2">
        <v>10</v>
      </c>
      <c r="T114" s="2">
        <f t="shared" si="58"/>
        <v>2</v>
      </c>
      <c r="U114" s="38">
        <v>10024007</v>
      </c>
      <c r="V114" s="40" t="s">
        <v>309</v>
      </c>
      <c r="W114" s="2">
        <v>10</v>
      </c>
      <c r="X114" s="2">
        <f t="shared" si="59"/>
        <v>2</v>
      </c>
      <c r="Y114" s="38">
        <v>10024008</v>
      </c>
      <c r="Z114" s="39" t="s">
        <v>311</v>
      </c>
      <c r="AA114" s="39">
        <v>2</v>
      </c>
      <c r="AB114" s="39">
        <f t="shared" si="60"/>
        <v>1</v>
      </c>
      <c r="AC114" s="38">
        <v>10024009</v>
      </c>
      <c r="AD114" s="39" t="s">
        <v>313</v>
      </c>
      <c r="AE114" s="39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41">
        <v>15405006</v>
      </c>
      <c r="K115" s="41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38">
        <v>10024010</v>
      </c>
      <c r="R115" s="40" t="s">
        <v>829</v>
      </c>
      <c r="S115" s="2">
        <v>10</v>
      </c>
      <c r="T115" s="2">
        <f t="shared" si="58"/>
        <v>2</v>
      </c>
      <c r="U115" s="38">
        <v>10024001</v>
      </c>
      <c r="V115" s="40" t="s">
        <v>296</v>
      </c>
      <c r="W115" s="2">
        <v>10</v>
      </c>
      <c r="X115" s="2">
        <f t="shared" si="59"/>
        <v>2</v>
      </c>
      <c r="Y115" s="38">
        <v>10024008</v>
      </c>
      <c r="Z115" s="39" t="s">
        <v>311</v>
      </c>
      <c r="AA115" s="39">
        <v>2</v>
      </c>
      <c r="AB115" s="39">
        <f t="shared" si="60"/>
        <v>1</v>
      </c>
      <c r="AC115" s="38">
        <v>10024009</v>
      </c>
      <c r="AD115" s="39" t="s">
        <v>313</v>
      </c>
      <c r="AE115" s="39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41">
        <v>15406002</v>
      </c>
      <c r="K116" s="41" t="s">
        <v>475</v>
      </c>
      <c r="M116" s="2">
        <v>10020001</v>
      </c>
      <c r="N116" s="2" t="s">
        <v>95</v>
      </c>
      <c r="O116" s="39">
        <v>20</v>
      </c>
      <c r="P116" s="2">
        <f t="shared" si="57"/>
        <v>4</v>
      </c>
      <c r="Q116" s="38">
        <v>10024010</v>
      </c>
      <c r="R116" s="40" t="s">
        <v>829</v>
      </c>
      <c r="S116" s="39">
        <v>20</v>
      </c>
      <c r="T116" s="2">
        <f t="shared" si="58"/>
        <v>4</v>
      </c>
      <c r="U116" s="38">
        <v>10024002</v>
      </c>
      <c r="V116" s="40" t="s">
        <v>299</v>
      </c>
      <c r="W116" s="39">
        <v>20</v>
      </c>
      <c r="X116" s="2">
        <f t="shared" si="59"/>
        <v>4</v>
      </c>
      <c r="Y116" s="38">
        <v>10024008</v>
      </c>
      <c r="Z116" s="39" t="s">
        <v>311</v>
      </c>
      <c r="AA116" s="39">
        <v>4</v>
      </c>
      <c r="AB116" s="39">
        <f t="shared" si="60"/>
        <v>2</v>
      </c>
      <c r="AC116" s="38">
        <v>10024009</v>
      </c>
      <c r="AD116" s="39" t="s">
        <v>313</v>
      </c>
      <c r="AE116" s="39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41">
        <v>15407002</v>
      </c>
      <c r="K117" s="41" t="s">
        <v>477</v>
      </c>
      <c r="M117" s="2">
        <v>10020001</v>
      </c>
      <c r="N117" s="2" t="s">
        <v>95</v>
      </c>
      <c r="O117" s="39">
        <v>20</v>
      </c>
      <c r="P117" s="2">
        <f t="shared" si="57"/>
        <v>4</v>
      </c>
      <c r="Q117" s="38">
        <v>10024010</v>
      </c>
      <c r="R117" s="40" t="s">
        <v>829</v>
      </c>
      <c r="S117" s="39">
        <v>20</v>
      </c>
      <c r="T117" s="2">
        <f t="shared" si="58"/>
        <v>4</v>
      </c>
      <c r="U117" s="38">
        <v>10024003</v>
      </c>
      <c r="V117" s="40" t="s">
        <v>301</v>
      </c>
      <c r="W117" s="39">
        <v>20</v>
      </c>
      <c r="X117" s="2">
        <f t="shared" si="59"/>
        <v>4</v>
      </c>
      <c r="Y117" s="38">
        <v>10024008</v>
      </c>
      <c r="Z117" s="39" t="s">
        <v>311</v>
      </c>
      <c r="AA117" s="39">
        <v>4</v>
      </c>
      <c r="AB117" s="39">
        <f t="shared" si="60"/>
        <v>2</v>
      </c>
      <c r="AC117" s="38">
        <v>10024009</v>
      </c>
      <c r="AD117" s="39" t="s">
        <v>313</v>
      </c>
      <c r="AE117" s="39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41">
        <v>15408002</v>
      </c>
      <c r="K118" s="41" t="s">
        <v>478</v>
      </c>
      <c r="M118" s="2">
        <v>10020001</v>
      </c>
      <c r="N118" s="2" t="s">
        <v>95</v>
      </c>
      <c r="O118" s="39">
        <v>20</v>
      </c>
      <c r="P118" s="2">
        <f t="shared" si="57"/>
        <v>4</v>
      </c>
      <c r="Q118" s="38">
        <v>10024010</v>
      </c>
      <c r="R118" s="40" t="s">
        <v>829</v>
      </c>
      <c r="S118" s="39">
        <v>20</v>
      </c>
      <c r="T118" s="2">
        <f t="shared" si="58"/>
        <v>4</v>
      </c>
      <c r="U118" s="38">
        <v>10024004</v>
      </c>
      <c r="V118" s="40" t="s">
        <v>303</v>
      </c>
      <c r="W118" s="39">
        <v>20</v>
      </c>
      <c r="X118" s="2">
        <f t="shared" si="59"/>
        <v>4</v>
      </c>
      <c r="Y118" s="38">
        <v>10024008</v>
      </c>
      <c r="Z118" s="39" t="s">
        <v>311</v>
      </c>
      <c r="AA118" s="39">
        <v>4</v>
      </c>
      <c r="AB118" s="39">
        <f t="shared" si="60"/>
        <v>2</v>
      </c>
      <c r="AC118" s="38">
        <v>10024009</v>
      </c>
      <c r="AD118" s="39" t="s">
        <v>313</v>
      </c>
      <c r="AE118" s="39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41">
        <v>15409002</v>
      </c>
      <c r="K119" s="41" t="s">
        <v>480</v>
      </c>
      <c r="M119" s="2">
        <v>10020001</v>
      </c>
      <c r="N119" s="2" t="s">
        <v>95</v>
      </c>
      <c r="O119" s="39">
        <v>30</v>
      </c>
      <c r="P119" s="2">
        <f t="shared" si="57"/>
        <v>6</v>
      </c>
      <c r="Q119" s="38">
        <v>10024010</v>
      </c>
      <c r="R119" s="40" t="s">
        <v>829</v>
      </c>
      <c r="S119" s="39">
        <v>30</v>
      </c>
      <c r="T119" s="2">
        <f t="shared" si="58"/>
        <v>6</v>
      </c>
      <c r="U119" s="38">
        <v>10024005</v>
      </c>
      <c r="V119" s="40" t="s">
        <v>305</v>
      </c>
      <c r="W119" s="39">
        <v>30</v>
      </c>
      <c r="X119" s="2">
        <f t="shared" si="59"/>
        <v>6</v>
      </c>
      <c r="Y119" s="38">
        <v>10024008</v>
      </c>
      <c r="Z119" s="39" t="s">
        <v>311</v>
      </c>
      <c r="AA119" s="39">
        <v>6</v>
      </c>
      <c r="AB119" s="39">
        <f t="shared" si="60"/>
        <v>3</v>
      </c>
      <c r="AC119" s="38">
        <v>10024009</v>
      </c>
      <c r="AD119" s="39" t="s">
        <v>313</v>
      </c>
      <c r="AE119" s="39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41">
        <v>15410002</v>
      </c>
      <c r="K120" s="41" t="s">
        <v>482</v>
      </c>
      <c r="M120" s="2">
        <v>10020001</v>
      </c>
      <c r="N120" s="2" t="s">
        <v>95</v>
      </c>
      <c r="O120" s="39">
        <v>30</v>
      </c>
      <c r="P120" s="2">
        <f t="shared" si="57"/>
        <v>6</v>
      </c>
      <c r="Q120" s="38">
        <v>10024010</v>
      </c>
      <c r="R120" s="40" t="s">
        <v>829</v>
      </c>
      <c r="S120" s="39">
        <v>30</v>
      </c>
      <c r="T120" s="2">
        <f t="shared" si="58"/>
        <v>6</v>
      </c>
      <c r="U120" s="38">
        <v>10024006</v>
      </c>
      <c r="V120" s="40" t="s">
        <v>307</v>
      </c>
      <c r="W120" s="39">
        <v>30</v>
      </c>
      <c r="X120" s="2">
        <f t="shared" si="59"/>
        <v>6</v>
      </c>
      <c r="Y120" s="38">
        <v>10024008</v>
      </c>
      <c r="Z120" s="39" t="s">
        <v>311</v>
      </c>
      <c r="AA120" s="39">
        <v>6</v>
      </c>
      <c r="AB120" s="39">
        <f t="shared" si="60"/>
        <v>3</v>
      </c>
      <c r="AC120" s="38">
        <v>10024009</v>
      </c>
      <c r="AD120" s="39" t="s">
        <v>313</v>
      </c>
      <c r="AE120" s="39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41">
        <v>15410004</v>
      </c>
      <c r="K121" s="41" t="s">
        <v>482</v>
      </c>
      <c r="M121" s="2">
        <v>10020001</v>
      </c>
      <c r="N121" s="2" t="s">
        <v>95</v>
      </c>
      <c r="O121" s="39">
        <v>30</v>
      </c>
      <c r="P121" s="2">
        <f t="shared" si="57"/>
        <v>6</v>
      </c>
      <c r="Q121" s="38">
        <v>10024010</v>
      </c>
      <c r="R121" s="40" t="s">
        <v>829</v>
      </c>
      <c r="S121" s="39">
        <v>30</v>
      </c>
      <c r="T121" s="2">
        <f t="shared" si="58"/>
        <v>6</v>
      </c>
      <c r="U121" s="38">
        <v>10024007</v>
      </c>
      <c r="V121" s="40" t="s">
        <v>309</v>
      </c>
      <c r="W121" s="39">
        <v>30</v>
      </c>
      <c r="X121" s="2">
        <f t="shared" si="59"/>
        <v>6</v>
      </c>
      <c r="Y121" s="38">
        <v>10024008</v>
      </c>
      <c r="Z121" s="39" t="s">
        <v>311</v>
      </c>
      <c r="AA121" s="39">
        <v>6</v>
      </c>
      <c r="AB121" s="39">
        <f t="shared" si="60"/>
        <v>3</v>
      </c>
      <c r="AC121" s="38">
        <v>10024009</v>
      </c>
      <c r="AD121" s="39" t="s">
        <v>313</v>
      </c>
      <c r="AE121" s="39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41">
        <v>15411002</v>
      </c>
      <c r="K122" s="41" t="s">
        <v>485</v>
      </c>
      <c r="M122" s="2">
        <v>10020001</v>
      </c>
      <c r="N122" s="2" t="s">
        <v>95</v>
      </c>
      <c r="O122" s="39">
        <v>20</v>
      </c>
      <c r="P122" s="2">
        <f t="shared" si="57"/>
        <v>4</v>
      </c>
      <c r="Q122" s="38">
        <v>10024010</v>
      </c>
      <c r="R122" s="40" t="s">
        <v>829</v>
      </c>
      <c r="S122" s="39">
        <v>20</v>
      </c>
      <c r="T122" s="2">
        <f t="shared" si="58"/>
        <v>4</v>
      </c>
      <c r="U122" s="38">
        <v>10024005</v>
      </c>
      <c r="V122" s="40" t="s">
        <v>305</v>
      </c>
      <c r="W122" s="39">
        <v>20</v>
      </c>
      <c r="X122" s="2">
        <f t="shared" si="59"/>
        <v>4</v>
      </c>
      <c r="Y122" s="38">
        <v>10024008</v>
      </c>
      <c r="Z122" s="39" t="s">
        <v>311</v>
      </c>
      <c r="AA122" s="39">
        <v>4</v>
      </c>
      <c r="AB122" s="39">
        <f t="shared" si="60"/>
        <v>2</v>
      </c>
      <c r="AC122" s="38">
        <v>10024009</v>
      </c>
      <c r="AD122" s="39" t="s">
        <v>313</v>
      </c>
      <c r="AE122" s="39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41">
        <v>15411004</v>
      </c>
      <c r="K123" s="41" t="s">
        <v>487</v>
      </c>
      <c r="M123" s="2">
        <v>10020001</v>
      </c>
      <c r="N123" s="2" t="s">
        <v>95</v>
      </c>
      <c r="O123" s="39">
        <v>20</v>
      </c>
      <c r="P123" s="2">
        <f t="shared" si="57"/>
        <v>4</v>
      </c>
      <c r="Q123" s="38">
        <v>10024010</v>
      </c>
      <c r="R123" s="40" t="s">
        <v>829</v>
      </c>
      <c r="S123" s="39">
        <v>20</v>
      </c>
      <c r="T123" s="2">
        <f t="shared" si="58"/>
        <v>4</v>
      </c>
      <c r="U123" s="38">
        <v>10024006</v>
      </c>
      <c r="V123" s="40" t="s">
        <v>307</v>
      </c>
      <c r="W123" s="39">
        <v>20</v>
      </c>
      <c r="X123" s="2">
        <f t="shared" si="59"/>
        <v>4</v>
      </c>
      <c r="Y123" s="38">
        <v>10024008</v>
      </c>
      <c r="Z123" s="39" t="s">
        <v>311</v>
      </c>
      <c r="AA123" s="39">
        <v>4</v>
      </c>
      <c r="AB123" s="39">
        <f t="shared" si="60"/>
        <v>2</v>
      </c>
      <c r="AC123" s="38">
        <v>10024009</v>
      </c>
      <c r="AD123" s="39" t="s">
        <v>313</v>
      </c>
      <c r="AE123" s="39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41">
        <v>15411006</v>
      </c>
      <c r="K124" s="41" t="s">
        <v>489</v>
      </c>
      <c r="M124" s="2">
        <v>10020001</v>
      </c>
      <c r="N124" s="2" t="s">
        <v>95</v>
      </c>
      <c r="O124" s="39">
        <v>20</v>
      </c>
      <c r="P124" s="2">
        <f t="shared" si="57"/>
        <v>4</v>
      </c>
      <c r="Q124" s="38">
        <v>10024010</v>
      </c>
      <c r="R124" s="40" t="s">
        <v>829</v>
      </c>
      <c r="S124" s="39">
        <v>20</v>
      </c>
      <c r="T124" s="2">
        <f t="shared" si="58"/>
        <v>4</v>
      </c>
      <c r="U124" s="38">
        <v>10024007</v>
      </c>
      <c r="V124" s="40" t="s">
        <v>309</v>
      </c>
      <c r="W124" s="39">
        <v>20</v>
      </c>
      <c r="X124" s="2">
        <f t="shared" si="59"/>
        <v>4</v>
      </c>
      <c r="Y124" s="38">
        <v>10024008</v>
      </c>
      <c r="Z124" s="39" t="s">
        <v>311</v>
      </c>
      <c r="AA124" s="39">
        <v>4</v>
      </c>
      <c r="AB124" s="39">
        <f t="shared" si="60"/>
        <v>2</v>
      </c>
      <c r="AC124" s="38">
        <v>10024009</v>
      </c>
      <c r="AD124" s="39" t="s">
        <v>313</v>
      </c>
      <c r="AE124" s="39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56">
        <v>15406003</v>
      </c>
      <c r="K125" s="56" t="s">
        <v>922</v>
      </c>
      <c r="M125" s="2">
        <v>10020001</v>
      </c>
      <c r="N125" s="2" t="s">
        <v>95</v>
      </c>
      <c r="O125" s="39">
        <v>200</v>
      </c>
      <c r="P125" s="2"/>
      <c r="Q125" s="38">
        <v>10024010</v>
      </c>
      <c r="R125" s="40" t="s">
        <v>829</v>
      </c>
      <c r="S125" s="39">
        <v>200</v>
      </c>
      <c r="T125" s="2"/>
      <c r="U125" s="41">
        <v>15406002</v>
      </c>
      <c r="V125" s="41" t="s">
        <v>475</v>
      </c>
      <c r="W125" s="39">
        <v>1</v>
      </c>
      <c r="X125" s="2"/>
      <c r="Y125" s="38">
        <v>10024008</v>
      </c>
      <c r="Z125" s="39" t="s">
        <v>311</v>
      </c>
      <c r="AA125" s="39">
        <v>20</v>
      </c>
      <c r="AB125" s="39"/>
      <c r="AC125" s="38">
        <v>10024009</v>
      </c>
      <c r="AD125" s="39" t="s">
        <v>313</v>
      </c>
      <c r="AE125" s="39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56">
        <v>15410011</v>
      </c>
      <c r="K126" s="56" t="s">
        <v>923</v>
      </c>
      <c r="M126" s="2">
        <v>10020001</v>
      </c>
      <c r="N126" s="2" t="s">
        <v>95</v>
      </c>
      <c r="O126" s="39">
        <v>200</v>
      </c>
      <c r="P126" s="2"/>
      <c r="Q126" s="38">
        <v>10024010</v>
      </c>
      <c r="R126" s="40" t="s">
        <v>829</v>
      </c>
      <c r="S126" s="39">
        <v>200</v>
      </c>
      <c r="T126" s="2"/>
      <c r="U126" s="41">
        <v>15410002</v>
      </c>
      <c r="V126" s="41" t="s">
        <v>482</v>
      </c>
      <c r="W126" s="39">
        <v>1</v>
      </c>
      <c r="X126" s="2"/>
      <c r="Y126" s="38">
        <v>10024008</v>
      </c>
      <c r="Z126" s="39" t="s">
        <v>311</v>
      </c>
      <c r="AA126" s="39">
        <v>20</v>
      </c>
      <c r="AB126" s="39"/>
      <c r="AC126" s="38">
        <v>10024009</v>
      </c>
      <c r="AD126" s="39" t="s">
        <v>313</v>
      </c>
      <c r="AE126" s="39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56">
        <v>15410012</v>
      </c>
      <c r="K127" s="56" t="s">
        <v>924</v>
      </c>
      <c r="M127" s="2">
        <v>10020001</v>
      </c>
      <c r="N127" s="2" t="s">
        <v>95</v>
      </c>
      <c r="O127" s="39">
        <v>200</v>
      </c>
      <c r="P127" s="2"/>
      <c r="Q127" s="38">
        <v>10024010</v>
      </c>
      <c r="R127" s="40" t="s">
        <v>829</v>
      </c>
      <c r="S127" s="39">
        <v>200</v>
      </c>
      <c r="T127" s="2"/>
      <c r="U127" s="41">
        <v>15410004</v>
      </c>
      <c r="V127" s="41" t="s">
        <v>482</v>
      </c>
      <c r="W127" s="39">
        <v>1</v>
      </c>
      <c r="X127" s="2"/>
      <c r="Y127" s="38">
        <v>10024008</v>
      </c>
      <c r="Z127" s="39" t="s">
        <v>311</v>
      </c>
      <c r="AA127" s="39">
        <v>20</v>
      </c>
      <c r="AB127" s="39"/>
      <c r="AC127" s="38">
        <v>10024009</v>
      </c>
      <c r="AD127" s="39" t="s">
        <v>313</v>
      </c>
      <c r="AE127" s="39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56">
        <v>15410111</v>
      </c>
      <c r="K128" s="56" t="s">
        <v>925</v>
      </c>
      <c r="M128" s="2">
        <v>10020001</v>
      </c>
      <c r="N128" s="2" t="s">
        <v>95</v>
      </c>
      <c r="O128" s="39">
        <v>200</v>
      </c>
      <c r="P128" s="2"/>
      <c r="Q128" s="38">
        <v>10024010</v>
      </c>
      <c r="R128" s="40" t="s">
        <v>829</v>
      </c>
      <c r="S128" s="39">
        <v>200</v>
      </c>
      <c r="T128" s="2"/>
      <c r="U128" s="41">
        <v>15410102</v>
      </c>
      <c r="V128" s="41" t="s">
        <v>926</v>
      </c>
      <c r="W128" s="39">
        <v>1</v>
      </c>
      <c r="X128" s="2"/>
      <c r="Y128" s="38">
        <v>10024008</v>
      </c>
      <c r="Z128" s="39" t="s">
        <v>311</v>
      </c>
      <c r="AA128" s="39">
        <v>20</v>
      </c>
      <c r="AB128" s="39"/>
      <c r="AC128" s="38">
        <v>10024009</v>
      </c>
      <c r="AD128" s="39" t="s">
        <v>313</v>
      </c>
      <c r="AE128" s="39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56">
        <v>15410112</v>
      </c>
      <c r="K129" s="56" t="s">
        <v>927</v>
      </c>
      <c r="M129" s="2">
        <v>10020001</v>
      </c>
      <c r="N129" s="2" t="s">
        <v>95</v>
      </c>
      <c r="O129" s="39">
        <v>200</v>
      </c>
      <c r="P129" s="2"/>
      <c r="Q129" s="38">
        <v>10024010</v>
      </c>
      <c r="R129" s="40" t="s">
        <v>829</v>
      </c>
      <c r="S129" s="39">
        <v>200</v>
      </c>
      <c r="T129" s="2"/>
      <c r="U129" s="41">
        <v>15410104</v>
      </c>
      <c r="V129" s="41" t="s">
        <v>928</v>
      </c>
      <c r="W129" s="39">
        <v>1</v>
      </c>
      <c r="X129" s="2"/>
      <c r="Y129" s="38">
        <v>10024008</v>
      </c>
      <c r="Z129" s="39" t="s">
        <v>311</v>
      </c>
      <c r="AA129" s="39">
        <v>20</v>
      </c>
      <c r="AB129" s="39"/>
      <c r="AC129" s="38">
        <v>10024009</v>
      </c>
      <c r="AD129" s="39" t="s">
        <v>313</v>
      </c>
      <c r="AE129" s="39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56">
        <v>15411011</v>
      </c>
      <c r="K130" s="56" t="s">
        <v>929</v>
      </c>
      <c r="M130" s="2">
        <v>10020001</v>
      </c>
      <c r="N130" s="2" t="s">
        <v>95</v>
      </c>
      <c r="O130" s="39">
        <v>200</v>
      </c>
      <c r="P130" s="2"/>
      <c r="Q130" s="38">
        <v>10024010</v>
      </c>
      <c r="R130" s="40" t="s">
        <v>829</v>
      </c>
      <c r="S130" s="39">
        <v>200</v>
      </c>
      <c r="T130" s="2"/>
      <c r="U130" s="41">
        <v>15411002</v>
      </c>
      <c r="V130" s="41" t="s">
        <v>485</v>
      </c>
      <c r="W130" s="39">
        <v>1</v>
      </c>
      <c r="X130" s="2"/>
      <c r="Y130" s="38">
        <v>10024008</v>
      </c>
      <c r="Z130" s="39" t="s">
        <v>311</v>
      </c>
      <c r="AA130" s="39">
        <v>30</v>
      </c>
      <c r="AB130" s="39"/>
      <c r="AC130" s="38">
        <v>10024009</v>
      </c>
      <c r="AD130" s="39" t="s">
        <v>313</v>
      </c>
      <c r="AE130" s="39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56">
        <v>15411012</v>
      </c>
      <c r="K131" s="56" t="s">
        <v>930</v>
      </c>
      <c r="M131" s="2">
        <v>10020001</v>
      </c>
      <c r="N131" s="2" t="s">
        <v>95</v>
      </c>
      <c r="O131" s="39">
        <v>200</v>
      </c>
      <c r="P131" s="2"/>
      <c r="Q131" s="38">
        <v>10024010</v>
      </c>
      <c r="R131" s="40" t="s">
        <v>829</v>
      </c>
      <c r="S131" s="39">
        <v>200</v>
      </c>
      <c r="T131" s="2"/>
      <c r="U131" s="41">
        <v>15411004</v>
      </c>
      <c r="V131" s="41" t="s">
        <v>487</v>
      </c>
      <c r="W131" s="39">
        <v>1</v>
      </c>
      <c r="X131" s="2"/>
      <c r="Y131" s="38">
        <v>10024008</v>
      </c>
      <c r="Z131" s="39" t="s">
        <v>311</v>
      </c>
      <c r="AA131" s="39">
        <v>30</v>
      </c>
      <c r="AB131" s="39"/>
      <c r="AC131" s="38">
        <v>10024009</v>
      </c>
      <c r="AD131" s="39" t="s">
        <v>313</v>
      </c>
      <c r="AE131" s="39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56">
        <v>15411013</v>
      </c>
      <c r="K132" s="56" t="s">
        <v>931</v>
      </c>
      <c r="M132" s="2">
        <v>10020001</v>
      </c>
      <c r="N132" s="2" t="s">
        <v>95</v>
      </c>
      <c r="O132" s="39">
        <v>200</v>
      </c>
      <c r="P132" s="2"/>
      <c r="Q132" s="38">
        <v>10024010</v>
      </c>
      <c r="R132" s="40" t="s">
        <v>829</v>
      </c>
      <c r="S132" s="39">
        <v>200</v>
      </c>
      <c r="T132" s="2"/>
      <c r="U132" s="41">
        <v>15411006</v>
      </c>
      <c r="V132" s="41" t="s">
        <v>489</v>
      </c>
      <c r="W132" s="39">
        <v>1</v>
      </c>
      <c r="X132" s="2"/>
      <c r="Y132" s="38">
        <v>10024008</v>
      </c>
      <c r="Z132" s="39" t="s">
        <v>311</v>
      </c>
      <c r="AA132" s="39">
        <v>30</v>
      </c>
      <c r="AB132" s="39"/>
      <c r="AC132" s="38">
        <v>10024009</v>
      </c>
      <c r="AD132" s="39" t="s">
        <v>313</v>
      </c>
      <c r="AE132" s="39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41">
        <v>15501002</v>
      </c>
      <c r="K134" s="41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38">
        <v>10025010</v>
      </c>
      <c r="R134" s="40" t="s">
        <v>829</v>
      </c>
      <c r="S134" s="2">
        <v>10</v>
      </c>
      <c r="T134" s="2">
        <f>S134/5</f>
        <v>2</v>
      </c>
      <c r="U134" s="38">
        <v>10025001</v>
      </c>
      <c r="V134" s="40" t="s">
        <v>296</v>
      </c>
      <c r="W134" s="2">
        <v>10</v>
      </c>
      <c r="X134" s="2">
        <f>W134/5</f>
        <v>2</v>
      </c>
      <c r="Y134" s="38">
        <v>10025008</v>
      </c>
      <c r="Z134" s="39" t="s">
        <v>311</v>
      </c>
      <c r="AA134" s="39">
        <v>2</v>
      </c>
      <c r="AB134" s="39">
        <f>AA134/2</f>
        <v>1</v>
      </c>
      <c r="AC134" s="38">
        <v>10025009</v>
      </c>
      <c r="AD134" s="39" t="s">
        <v>313</v>
      </c>
      <c r="AE134" s="39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41">
        <v>15501004</v>
      </c>
      <c r="K135" s="41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38">
        <v>10025010</v>
      </c>
      <c r="R135" s="40" t="s">
        <v>829</v>
      </c>
      <c r="S135" s="2">
        <v>10</v>
      </c>
      <c r="T135" s="2">
        <f t="shared" ref="T135:T157" si="75">S135/5</f>
        <v>2</v>
      </c>
      <c r="U135" s="38">
        <v>10025002</v>
      </c>
      <c r="V135" s="40" t="s">
        <v>299</v>
      </c>
      <c r="W135" s="2">
        <v>10</v>
      </c>
      <c r="X135" s="2">
        <f t="shared" ref="X135:X157" si="76">W135/5</f>
        <v>2</v>
      </c>
      <c r="Y135" s="38">
        <v>10025008</v>
      </c>
      <c r="Z135" s="39" t="s">
        <v>311</v>
      </c>
      <c r="AA135" s="39">
        <v>2</v>
      </c>
      <c r="AB135" s="39">
        <f t="shared" ref="AB135:AB157" si="77">AA135/2</f>
        <v>1</v>
      </c>
      <c r="AC135" s="38">
        <v>10025009</v>
      </c>
      <c r="AD135" s="39" t="s">
        <v>313</v>
      </c>
      <c r="AE135" s="39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41">
        <v>15501006</v>
      </c>
      <c r="K136" s="41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38">
        <v>10025010</v>
      </c>
      <c r="R136" s="40" t="s">
        <v>829</v>
      </c>
      <c r="S136" s="2">
        <v>10</v>
      </c>
      <c r="T136" s="2">
        <f t="shared" si="75"/>
        <v>2</v>
      </c>
      <c r="U136" s="38">
        <v>10025003</v>
      </c>
      <c r="V136" s="40" t="s">
        <v>301</v>
      </c>
      <c r="W136" s="2">
        <v>10</v>
      </c>
      <c r="X136" s="2">
        <f t="shared" si="76"/>
        <v>2</v>
      </c>
      <c r="Y136" s="38">
        <v>10025008</v>
      </c>
      <c r="Z136" s="39" t="s">
        <v>311</v>
      </c>
      <c r="AA136" s="39">
        <v>2</v>
      </c>
      <c r="AB136" s="39">
        <f t="shared" si="77"/>
        <v>1</v>
      </c>
      <c r="AC136" s="38">
        <v>10025009</v>
      </c>
      <c r="AD136" s="39" t="s">
        <v>313</v>
      </c>
      <c r="AE136" s="39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41">
        <v>15502002</v>
      </c>
      <c r="K137" s="41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38">
        <v>10025010</v>
      </c>
      <c r="R137" s="40" t="s">
        <v>829</v>
      </c>
      <c r="S137" s="2">
        <v>10</v>
      </c>
      <c r="T137" s="2">
        <f t="shared" si="75"/>
        <v>2</v>
      </c>
      <c r="U137" s="38">
        <v>10025004</v>
      </c>
      <c r="V137" s="40" t="s">
        <v>303</v>
      </c>
      <c r="W137" s="2">
        <v>10</v>
      </c>
      <c r="X137" s="2">
        <f t="shared" si="76"/>
        <v>2</v>
      </c>
      <c r="Y137" s="38">
        <v>10025008</v>
      </c>
      <c r="Z137" s="39" t="s">
        <v>311</v>
      </c>
      <c r="AA137" s="39">
        <v>2</v>
      </c>
      <c r="AB137" s="39">
        <f t="shared" si="77"/>
        <v>1</v>
      </c>
      <c r="AC137" s="38">
        <v>10025009</v>
      </c>
      <c r="AD137" s="39" t="s">
        <v>313</v>
      </c>
      <c r="AE137" s="39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41">
        <v>15502004</v>
      </c>
      <c r="K138" s="41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38">
        <v>10025010</v>
      </c>
      <c r="R138" s="40" t="s">
        <v>829</v>
      </c>
      <c r="S138" s="2">
        <v>10</v>
      </c>
      <c r="T138" s="2">
        <f t="shared" si="75"/>
        <v>2</v>
      </c>
      <c r="U138" s="38">
        <v>10025005</v>
      </c>
      <c r="V138" s="40" t="s">
        <v>305</v>
      </c>
      <c r="W138" s="2">
        <v>10</v>
      </c>
      <c r="X138" s="2">
        <f t="shared" si="76"/>
        <v>2</v>
      </c>
      <c r="Y138" s="38">
        <v>10025008</v>
      </c>
      <c r="Z138" s="39" t="s">
        <v>311</v>
      </c>
      <c r="AA138" s="39">
        <v>2</v>
      </c>
      <c r="AB138" s="39">
        <f t="shared" si="77"/>
        <v>1</v>
      </c>
      <c r="AC138" s="38">
        <v>10025009</v>
      </c>
      <c r="AD138" s="39" t="s">
        <v>313</v>
      </c>
      <c r="AE138" s="39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41">
        <v>15502006</v>
      </c>
      <c r="K139" s="41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38">
        <v>10025010</v>
      </c>
      <c r="R139" s="40" t="s">
        <v>829</v>
      </c>
      <c r="S139" s="2">
        <v>10</v>
      </c>
      <c r="T139" s="2">
        <f t="shared" si="75"/>
        <v>2</v>
      </c>
      <c r="U139" s="38">
        <v>10025006</v>
      </c>
      <c r="V139" s="40" t="s">
        <v>307</v>
      </c>
      <c r="W139" s="2">
        <v>10</v>
      </c>
      <c r="X139" s="2">
        <f t="shared" si="76"/>
        <v>2</v>
      </c>
      <c r="Y139" s="38">
        <v>10025008</v>
      </c>
      <c r="Z139" s="39" t="s">
        <v>311</v>
      </c>
      <c r="AA139" s="39">
        <v>2</v>
      </c>
      <c r="AB139" s="39">
        <f t="shared" si="77"/>
        <v>1</v>
      </c>
      <c r="AC139" s="38">
        <v>10025009</v>
      </c>
      <c r="AD139" s="39" t="s">
        <v>313</v>
      </c>
      <c r="AE139" s="39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41">
        <v>15503002</v>
      </c>
      <c r="K140" s="41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38">
        <v>10025010</v>
      </c>
      <c r="R140" s="40" t="s">
        <v>829</v>
      </c>
      <c r="S140" s="2">
        <v>10</v>
      </c>
      <c r="T140" s="2">
        <f t="shared" si="75"/>
        <v>2</v>
      </c>
      <c r="U140" s="38">
        <v>10025007</v>
      </c>
      <c r="V140" s="40" t="s">
        <v>309</v>
      </c>
      <c r="W140" s="2">
        <v>10</v>
      </c>
      <c r="X140" s="2">
        <f t="shared" si="76"/>
        <v>2</v>
      </c>
      <c r="Y140" s="38">
        <v>10025008</v>
      </c>
      <c r="Z140" s="39" t="s">
        <v>311</v>
      </c>
      <c r="AA140" s="39">
        <v>2</v>
      </c>
      <c r="AB140" s="39">
        <f t="shared" si="77"/>
        <v>1</v>
      </c>
      <c r="AC140" s="38">
        <v>10025009</v>
      </c>
      <c r="AD140" s="39" t="s">
        <v>313</v>
      </c>
      <c r="AE140" s="39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41">
        <v>15503004</v>
      </c>
      <c r="K141" s="41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38">
        <v>10025010</v>
      </c>
      <c r="R141" s="40" t="s">
        <v>829</v>
      </c>
      <c r="S141" s="2">
        <v>10</v>
      </c>
      <c r="T141" s="2">
        <f t="shared" si="75"/>
        <v>2</v>
      </c>
      <c r="U141" s="38">
        <v>10025001</v>
      </c>
      <c r="V141" s="40" t="s">
        <v>296</v>
      </c>
      <c r="W141" s="2">
        <v>10</v>
      </c>
      <c r="X141" s="2">
        <f t="shared" si="76"/>
        <v>2</v>
      </c>
      <c r="Y141" s="38">
        <v>10025008</v>
      </c>
      <c r="Z141" s="39" t="s">
        <v>311</v>
      </c>
      <c r="AA141" s="39">
        <v>2</v>
      </c>
      <c r="AB141" s="39">
        <f t="shared" si="77"/>
        <v>1</v>
      </c>
      <c r="AC141" s="38">
        <v>10025009</v>
      </c>
      <c r="AD141" s="39" t="s">
        <v>313</v>
      </c>
      <c r="AE141" s="39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41">
        <v>15503006</v>
      </c>
      <c r="K142" s="41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38">
        <v>10025010</v>
      </c>
      <c r="R142" s="40" t="s">
        <v>829</v>
      </c>
      <c r="S142" s="2">
        <v>10</v>
      </c>
      <c r="T142" s="2">
        <f t="shared" si="75"/>
        <v>2</v>
      </c>
      <c r="U142" s="38">
        <v>10025002</v>
      </c>
      <c r="V142" s="40" t="s">
        <v>299</v>
      </c>
      <c r="W142" s="2">
        <v>10</v>
      </c>
      <c r="X142" s="2">
        <f t="shared" si="76"/>
        <v>2</v>
      </c>
      <c r="Y142" s="38">
        <v>10025008</v>
      </c>
      <c r="Z142" s="39" t="s">
        <v>311</v>
      </c>
      <c r="AA142" s="39">
        <v>2</v>
      </c>
      <c r="AB142" s="39">
        <f t="shared" si="77"/>
        <v>1</v>
      </c>
      <c r="AC142" s="38">
        <v>10025009</v>
      </c>
      <c r="AD142" s="39" t="s">
        <v>313</v>
      </c>
      <c r="AE142" s="39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41">
        <v>15504002</v>
      </c>
      <c r="K143" s="41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38">
        <v>10025010</v>
      </c>
      <c r="R143" s="40" t="s">
        <v>829</v>
      </c>
      <c r="S143" s="2">
        <v>10</v>
      </c>
      <c r="T143" s="2">
        <f t="shared" si="75"/>
        <v>2</v>
      </c>
      <c r="U143" s="38">
        <v>10025003</v>
      </c>
      <c r="V143" s="40" t="s">
        <v>301</v>
      </c>
      <c r="W143" s="2">
        <v>10</v>
      </c>
      <c r="X143" s="2">
        <f t="shared" si="76"/>
        <v>2</v>
      </c>
      <c r="Y143" s="38">
        <v>10025008</v>
      </c>
      <c r="Z143" s="39" t="s">
        <v>311</v>
      </c>
      <c r="AA143" s="39">
        <v>2</v>
      </c>
      <c r="AB143" s="39">
        <f t="shared" si="77"/>
        <v>1</v>
      </c>
      <c r="AC143" s="38">
        <v>10025009</v>
      </c>
      <c r="AD143" s="39" t="s">
        <v>313</v>
      </c>
      <c r="AE143" s="39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41">
        <v>15504004</v>
      </c>
      <c r="K144" s="41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38">
        <v>10025010</v>
      </c>
      <c r="R144" s="40" t="s">
        <v>829</v>
      </c>
      <c r="S144" s="2">
        <v>10</v>
      </c>
      <c r="T144" s="2">
        <f t="shared" si="75"/>
        <v>2</v>
      </c>
      <c r="U144" s="38">
        <v>10025004</v>
      </c>
      <c r="V144" s="40" t="s">
        <v>303</v>
      </c>
      <c r="W144" s="2">
        <v>10</v>
      </c>
      <c r="X144" s="2">
        <f t="shared" si="76"/>
        <v>2</v>
      </c>
      <c r="Y144" s="38">
        <v>10025008</v>
      </c>
      <c r="Z144" s="39" t="s">
        <v>311</v>
      </c>
      <c r="AA144" s="39">
        <v>2</v>
      </c>
      <c r="AB144" s="39">
        <f t="shared" si="77"/>
        <v>1</v>
      </c>
      <c r="AC144" s="38">
        <v>10025009</v>
      </c>
      <c r="AD144" s="39" t="s">
        <v>313</v>
      </c>
      <c r="AE144" s="39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41">
        <v>15504006</v>
      </c>
      <c r="K145" s="41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38">
        <v>10025010</v>
      </c>
      <c r="R145" s="40" t="s">
        <v>829</v>
      </c>
      <c r="S145" s="2">
        <v>10</v>
      </c>
      <c r="T145" s="2">
        <f t="shared" si="75"/>
        <v>2</v>
      </c>
      <c r="U145" s="38">
        <v>10025005</v>
      </c>
      <c r="V145" s="40" t="s">
        <v>305</v>
      </c>
      <c r="W145" s="2">
        <v>10</v>
      </c>
      <c r="X145" s="2">
        <f t="shared" si="76"/>
        <v>2</v>
      </c>
      <c r="Y145" s="38">
        <v>10025008</v>
      </c>
      <c r="Z145" s="39" t="s">
        <v>311</v>
      </c>
      <c r="AA145" s="39">
        <v>2</v>
      </c>
      <c r="AB145" s="39">
        <f t="shared" si="77"/>
        <v>1</v>
      </c>
      <c r="AC145" s="38">
        <v>10025009</v>
      </c>
      <c r="AD145" s="39" t="s">
        <v>313</v>
      </c>
      <c r="AE145" s="39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41">
        <v>15505002</v>
      </c>
      <c r="K146" s="41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38">
        <v>10025010</v>
      </c>
      <c r="R146" s="40" t="s">
        <v>829</v>
      </c>
      <c r="S146" s="2">
        <v>10</v>
      </c>
      <c r="T146" s="2">
        <f t="shared" si="75"/>
        <v>2</v>
      </c>
      <c r="U146" s="38">
        <v>10025006</v>
      </c>
      <c r="V146" s="40" t="s">
        <v>307</v>
      </c>
      <c r="W146" s="2">
        <v>10</v>
      </c>
      <c r="X146" s="2">
        <f t="shared" si="76"/>
        <v>2</v>
      </c>
      <c r="Y146" s="38">
        <v>10025008</v>
      </c>
      <c r="Z146" s="39" t="s">
        <v>311</v>
      </c>
      <c r="AA146" s="39">
        <v>2</v>
      </c>
      <c r="AB146" s="39">
        <f t="shared" si="77"/>
        <v>1</v>
      </c>
      <c r="AC146" s="38">
        <v>10025009</v>
      </c>
      <c r="AD146" s="39" t="s">
        <v>313</v>
      </c>
      <c r="AE146" s="39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41">
        <v>15505004</v>
      </c>
      <c r="K147" s="41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38">
        <v>10025010</v>
      </c>
      <c r="R147" s="40" t="s">
        <v>829</v>
      </c>
      <c r="S147" s="2">
        <v>10</v>
      </c>
      <c r="T147" s="2">
        <f t="shared" si="75"/>
        <v>2</v>
      </c>
      <c r="U147" s="38">
        <v>10025007</v>
      </c>
      <c r="V147" s="40" t="s">
        <v>309</v>
      </c>
      <c r="W147" s="2">
        <v>10</v>
      </c>
      <c r="X147" s="2">
        <f t="shared" si="76"/>
        <v>2</v>
      </c>
      <c r="Y147" s="38">
        <v>10025008</v>
      </c>
      <c r="Z147" s="39" t="s">
        <v>311</v>
      </c>
      <c r="AA147" s="39">
        <v>2</v>
      </c>
      <c r="AB147" s="39">
        <f t="shared" si="77"/>
        <v>1</v>
      </c>
      <c r="AC147" s="38">
        <v>10025009</v>
      </c>
      <c r="AD147" s="39" t="s">
        <v>313</v>
      </c>
      <c r="AE147" s="39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41">
        <v>15505006</v>
      </c>
      <c r="K148" s="41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38">
        <v>10025010</v>
      </c>
      <c r="R148" s="40" t="s">
        <v>829</v>
      </c>
      <c r="S148" s="2">
        <v>10</v>
      </c>
      <c r="T148" s="2">
        <f t="shared" si="75"/>
        <v>2</v>
      </c>
      <c r="U148" s="38">
        <v>10025001</v>
      </c>
      <c r="V148" s="40" t="s">
        <v>296</v>
      </c>
      <c r="W148" s="2">
        <v>10</v>
      </c>
      <c r="X148" s="2">
        <f t="shared" si="76"/>
        <v>2</v>
      </c>
      <c r="Y148" s="38">
        <v>10025008</v>
      </c>
      <c r="Z148" s="39" t="s">
        <v>311</v>
      </c>
      <c r="AA148" s="39">
        <v>2</v>
      </c>
      <c r="AB148" s="39">
        <f t="shared" si="77"/>
        <v>1</v>
      </c>
      <c r="AC148" s="38">
        <v>10025009</v>
      </c>
      <c r="AD148" s="39" t="s">
        <v>313</v>
      </c>
      <c r="AE148" s="39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41">
        <v>15506002</v>
      </c>
      <c r="K149" s="41" t="s">
        <v>475</v>
      </c>
      <c r="M149" s="2">
        <v>10020001</v>
      </c>
      <c r="N149" s="2" t="s">
        <v>95</v>
      </c>
      <c r="O149" s="39">
        <v>20</v>
      </c>
      <c r="P149" s="2">
        <f t="shared" si="74"/>
        <v>4</v>
      </c>
      <c r="Q149" s="38">
        <v>10025010</v>
      </c>
      <c r="R149" s="40" t="s">
        <v>829</v>
      </c>
      <c r="S149" s="39">
        <v>20</v>
      </c>
      <c r="T149" s="2">
        <f t="shared" si="75"/>
        <v>4</v>
      </c>
      <c r="U149" s="38">
        <v>10025002</v>
      </c>
      <c r="V149" s="40" t="s">
        <v>299</v>
      </c>
      <c r="W149" s="39">
        <v>20</v>
      </c>
      <c r="X149" s="2">
        <f t="shared" si="76"/>
        <v>4</v>
      </c>
      <c r="Y149" s="38">
        <v>10025008</v>
      </c>
      <c r="Z149" s="39" t="s">
        <v>311</v>
      </c>
      <c r="AA149" s="39">
        <v>4</v>
      </c>
      <c r="AB149" s="39">
        <f t="shared" si="77"/>
        <v>2</v>
      </c>
      <c r="AC149" s="38">
        <v>10025009</v>
      </c>
      <c r="AD149" s="39" t="s">
        <v>313</v>
      </c>
      <c r="AE149" s="39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41">
        <v>15507002</v>
      </c>
      <c r="K150" s="41" t="s">
        <v>477</v>
      </c>
      <c r="M150" s="2">
        <v>10020001</v>
      </c>
      <c r="N150" s="2" t="s">
        <v>95</v>
      </c>
      <c r="O150" s="39">
        <v>20</v>
      </c>
      <c r="P150" s="2">
        <f t="shared" si="74"/>
        <v>4</v>
      </c>
      <c r="Q150" s="38">
        <v>10025010</v>
      </c>
      <c r="R150" s="40" t="s">
        <v>829</v>
      </c>
      <c r="S150" s="39">
        <v>20</v>
      </c>
      <c r="T150" s="2">
        <f t="shared" si="75"/>
        <v>4</v>
      </c>
      <c r="U150" s="38">
        <v>10025003</v>
      </c>
      <c r="V150" s="40" t="s">
        <v>301</v>
      </c>
      <c r="W150" s="39">
        <v>20</v>
      </c>
      <c r="X150" s="2">
        <f t="shared" si="76"/>
        <v>4</v>
      </c>
      <c r="Y150" s="38">
        <v>10025008</v>
      </c>
      <c r="Z150" s="39" t="s">
        <v>311</v>
      </c>
      <c r="AA150" s="39">
        <v>4</v>
      </c>
      <c r="AB150" s="39">
        <f t="shared" si="77"/>
        <v>2</v>
      </c>
      <c r="AC150" s="38">
        <v>10025009</v>
      </c>
      <c r="AD150" s="39" t="s">
        <v>313</v>
      </c>
      <c r="AE150" s="39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41">
        <v>15508002</v>
      </c>
      <c r="K151" s="41" t="s">
        <v>478</v>
      </c>
      <c r="M151" s="2">
        <v>10020001</v>
      </c>
      <c r="N151" s="2" t="s">
        <v>95</v>
      </c>
      <c r="O151" s="39">
        <v>20</v>
      </c>
      <c r="P151" s="2">
        <f t="shared" si="74"/>
        <v>4</v>
      </c>
      <c r="Q151" s="38">
        <v>10025010</v>
      </c>
      <c r="R151" s="40" t="s">
        <v>829</v>
      </c>
      <c r="S151" s="39">
        <v>20</v>
      </c>
      <c r="T151" s="2">
        <f t="shared" si="75"/>
        <v>4</v>
      </c>
      <c r="U151" s="38">
        <v>10025004</v>
      </c>
      <c r="V151" s="40" t="s">
        <v>303</v>
      </c>
      <c r="W151" s="39">
        <v>20</v>
      </c>
      <c r="X151" s="2">
        <f t="shared" si="76"/>
        <v>4</v>
      </c>
      <c r="Y151" s="38">
        <v>10025008</v>
      </c>
      <c r="Z151" s="39" t="s">
        <v>311</v>
      </c>
      <c r="AA151" s="39">
        <v>4</v>
      </c>
      <c r="AB151" s="39">
        <f t="shared" si="77"/>
        <v>2</v>
      </c>
      <c r="AC151" s="38">
        <v>10025009</v>
      </c>
      <c r="AD151" s="39" t="s">
        <v>313</v>
      </c>
      <c r="AE151" s="39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41">
        <v>15509002</v>
      </c>
      <c r="K152" s="41" t="s">
        <v>480</v>
      </c>
      <c r="M152" s="2">
        <v>10020001</v>
      </c>
      <c r="N152" s="2" t="s">
        <v>95</v>
      </c>
      <c r="O152" s="39">
        <v>30</v>
      </c>
      <c r="P152" s="2">
        <f t="shared" si="74"/>
        <v>6</v>
      </c>
      <c r="Q152" s="38">
        <v>10025010</v>
      </c>
      <c r="R152" s="40" t="s">
        <v>829</v>
      </c>
      <c r="S152" s="39">
        <v>30</v>
      </c>
      <c r="T152" s="2">
        <f t="shared" si="75"/>
        <v>6</v>
      </c>
      <c r="U152" s="38">
        <v>10025005</v>
      </c>
      <c r="V152" s="40" t="s">
        <v>305</v>
      </c>
      <c r="W152" s="39">
        <v>30</v>
      </c>
      <c r="X152" s="2">
        <f t="shared" si="76"/>
        <v>6</v>
      </c>
      <c r="Y152" s="38">
        <v>10025008</v>
      </c>
      <c r="Z152" s="39" t="s">
        <v>311</v>
      </c>
      <c r="AA152" s="39">
        <v>6</v>
      </c>
      <c r="AB152" s="39">
        <f t="shared" si="77"/>
        <v>3</v>
      </c>
      <c r="AC152" s="38">
        <v>10025009</v>
      </c>
      <c r="AD152" s="39" t="s">
        <v>313</v>
      </c>
      <c r="AE152" s="39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41">
        <v>15510002</v>
      </c>
      <c r="K153" s="41" t="s">
        <v>482</v>
      </c>
      <c r="M153" s="2">
        <v>10020001</v>
      </c>
      <c r="N153" s="2" t="s">
        <v>95</v>
      </c>
      <c r="O153" s="39">
        <v>30</v>
      </c>
      <c r="P153" s="2">
        <f t="shared" si="74"/>
        <v>6</v>
      </c>
      <c r="Q153" s="38">
        <v>10025010</v>
      </c>
      <c r="R153" s="40" t="s">
        <v>829</v>
      </c>
      <c r="S153" s="39">
        <v>30</v>
      </c>
      <c r="T153" s="2">
        <f t="shared" si="75"/>
        <v>6</v>
      </c>
      <c r="U153" s="38">
        <v>10025006</v>
      </c>
      <c r="V153" s="40" t="s">
        <v>307</v>
      </c>
      <c r="W153" s="39">
        <v>30</v>
      </c>
      <c r="X153" s="2">
        <f t="shared" si="76"/>
        <v>6</v>
      </c>
      <c r="Y153" s="38">
        <v>10025008</v>
      </c>
      <c r="Z153" s="39" t="s">
        <v>311</v>
      </c>
      <c r="AA153" s="39">
        <v>6</v>
      </c>
      <c r="AB153" s="39">
        <f t="shared" si="77"/>
        <v>3</v>
      </c>
      <c r="AC153" s="38">
        <v>10025009</v>
      </c>
      <c r="AD153" s="39" t="s">
        <v>313</v>
      </c>
      <c r="AE153" s="39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41">
        <v>15510004</v>
      </c>
      <c r="K154" s="41" t="s">
        <v>482</v>
      </c>
      <c r="M154" s="2">
        <v>10020001</v>
      </c>
      <c r="N154" s="2" t="s">
        <v>95</v>
      </c>
      <c r="O154" s="39">
        <v>30</v>
      </c>
      <c r="P154" s="2">
        <f t="shared" si="74"/>
        <v>6</v>
      </c>
      <c r="Q154" s="38">
        <v>10025010</v>
      </c>
      <c r="R154" s="40" t="s">
        <v>829</v>
      </c>
      <c r="S154" s="39">
        <v>30</v>
      </c>
      <c r="T154" s="2">
        <f t="shared" si="75"/>
        <v>6</v>
      </c>
      <c r="U154" s="38">
        <v>10025007</v>
      </c>
      <c r="V154" s="40" t="s">
        <v>309</v>
      </c>
      <c r="W154" s="39">
        <v>30</v>
      </c>
      <c r="X154" s="2">
        <f t="shared" si="76"/>
        <v>6</v>
      </c>
      <c r="Y154" s="38">
        <v>10025008</v>
      </c>
      <c r="Z154" s="39" t="s">
        <v>311</v>
      </c>
      <c r="AA154" s="39">
        <v>6</v>
      </c>
      <c r="AB154" s="39">
        <f t="shared" si="77"/>
        <v>3</v>
      </c>
      <c r="AC154" s="38">
        <v>10025009</v>
      </c>
      <c r="AD154" s="39" t="s">
        <v>313</v>
      </c>
      <c r="AE154" s="39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41">
        <v>15511002</v>
      </c>
      <c r="K155" s="41" t="s">
        <v>485</v>
      </c>
      <c r="M155" s="2">
        <v>10020001</v>
      </c>
      <c r="N155" s="2" t="s">
        <v>95</v>
      </c>
      <c r="O155" s="39">
        <v>20</v>
      </c>
      <c r="P155" s="2">
        <f t="shared" si="74"/>
        <v>4</v>
      </c>
      <c r="Q155" s="38">
        <v>10025010</v>
      </c>
      <c r="R155" s="40" t="s">
        <v>829</v>
      </c>
      <c r="S155" s="39">
        <v>20</v>
      </c>
      <c r="T155" s="2">
        <f t="shared" si="75"/>
        <v>4</v>
      </c>
      <c r="U155" s="38">
        <v>10025005</v>
      </c>
      <c r="V155" s="40" t="s">
        <v>305</v>
      </c>
      <c r="W155" s="39">
        <v>20</v>
      </c>
      <c r="X155" s="2">
        <f t="shared" si="76"/>
        <v>4</v>
      </c>
      <c r="Y155" s="38">
        <v>10025008</v>
      </c>
      <c r="Z155" s="39" t="s">
        <v>311</v>
      </c>
      <c r="AA155" s="39">
        <v>4</v>
      </c>
      <c r="AB155" s="39">
        <f t="shared" si="77"/>
        <v>2</v>
      </c>
      <c r="AC155" s="38">
        <v>10025009</v>
      </c>
      <c r="AD155" s="39" t="s">
        <v>313</v>
      </c>
      <c r="AE155" s="39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41">
        <v>15511004</v>
      </c>
      <c r="K156" s="41" t="s">
        <v>487</v>
      </c>
      <c r="M156" s="2">
        <v>10020001</v>
      </c>
      <c r="N156" s="2" t="s">
        <v>95</v>
      </c>
      <c r="O156" s="39">
        <v>20</v>
      </c>
      <c r="P156" s="2">
        <f t="shared" si="74"/>
        <v>4</v>
      </c>
      <c r="Q156" s="38">
        <v>10025010</v>
      </c>
      <c r="R156" s="40" t="s">
        <v>829</v>
      </c>
      <c r="S156" s="39">
        <v>20</v>
      </c>
      <c r="T156" s="2">
        <f t="shared" si="75"/>
        <v>4</v>
      </c>
      <c r="U156" s="38">
        <v>10025006</v>
      </c>
      <c r="V156" s="40" t="s">
        <v>307</v>
      </c>
      <c r="W156" s="39">
        <v>20</v>
      </c>
      <c r="X156" s="2">
        <f t="shared" si="76"/>
        <v>4</v>
      </c>
      <c r="Y156" s="38">
        <v>10025008</v>
      </c>
      <c r="Z156" s="39" t="s">
        <v>311</v>
      </c>
      <c r="AA156" s="39">
        <v>4</v>
      </c>
      <c r="AB156" s="39">
        <f t="shared" si="77"/>
        <v>2</v>
      </c>
      <c r="AC156" s="38">
        <v>10025009</v>
      </c>
      <c r="AD156" s="39" t="s">
        <v>313</v>
      </c>
      <c r="AE156" s="39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41">
        <v>15511006</v>
      </c>
      <c r="K157" s="41" t="s">
        <v>489</v>
      </c>
      <c r="M157" s="2">
        <v>10020001</v>
      </c>
      <c r="N157" s="2" t="s">
        <v>95</v>
      </c>
      <c r="O157" s="39">
        <v>20</v>
      </c>
      <c r="P157" s="2">
        <f t="shared" si="74"/>
        <v>4</v>
      </c>
      <c r="Q157" s="38">
        <v>10025010</v>
      </c>
      <c r="R157" s="40" t="s">
        <v>829</v>
      </c>
      <c r="S157" s="39">
        <v>20</v>
      </c>
      <c r="T157" s="2">
        <f t="shared" si="75"/>
        <v>4</v>
      </c>
      <c r="U157" s="38">
        <v>10025007</v>
      </c>
      <c r="V157" s="40" t="s">
        <v>309</v>
      </c>
      <c r="W157" s="39">
        <v>20</v>
      </c>
      <c r="X157" s="2">
        <f t="shared" si="76"/>
        <v>4</v>
      </c>
      <c r="Y157" s="38">
        <v>10025008</v>
      </c>
      <c r="Z157" s="39" t="s">
        <v>311</v>
      </c>
      <c r="AA157" s="39">
        <v>4</v>
      </c>
      <c r="AB157" s="39">
        <f t="shared" si="77"/>
        <v>2</v>
      </c>
      <c r="AC157" s="38">
        <v>10025009</v>
      </c>
      <c r="AD157" s="39" t="s">
        <v>313</v>
      </c>
      <c r="AE157" s="39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56">
        <v>15506003</v>
      </c>
      <c r="K158" s="56" t="s">
        <v>932</v>
      </c>
      <c r="M158" s="2">
        <v>10020001</v>
      </c>
      <c r="N158" s="2" t="s">
        <v>95</v>
      </c>
      <c r="O158" s="39">
        <v>200</v>
      </c>
      <c r="P158" s="2"/>
      <c r="Q158" s="38">
        <v>10025010</v>
      </c>
      <c r="R158" s="40" t="s">
        <v>829</v>
      </c>
      <c r="S158" s="39">
        <v>200</v>
      </c>
      <c r="T158" s="2"/>
      <c r="U158" s="41">
        <v>15406002</v>
      </c>
      <c r="V158" s="41" t="s">
        <v>475</v>
      </c>
      <c r="W158" s="39">
        <v>1</v>
      </c>
      <c r="X158" s="2"/>
      <c r="Y158" s="38">
        <v>10025008</v>
      </c>
      <c r="Z158" s="39" t="s">
        <v>311</v>
      </c>
      <c r="AA158" s="39">
        <v>20</v>
      </c>
      <c r="AB158" s="39"/>
      <c r="AC158" s="38">
        <v>10025009</v>
      </c>
      <c r="AD158" s="39" t="s">
        <v>313</v>
      </c>
      <c r="AE158" s="39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56">
        <v>15510011</v>
      </c>
      <c r="K159" s="56" t="s">
        <v>933</v>
      </c>
      <c r="M159" s="2">
        <v>10020001</v>
      </c>
      <c r="N159" s="2" t="s">
        <v>95</v>
      </c>
      <c r="O159" s="39">
        <v>200</v>
      </c>
      <c r="P159" s="2"/>
      <c r="Q159" s="38">
        <v>10025010</v>
      </c>
      <c r="R159" s="40" t="s">
        <v>829</v>
      </c>
      <c r="S159" s="39">
        <v>200</v>
      </c>
      <c r="T159" s="2"/>
      <c r="U159" s="41">
        <v>15410002</v>
      </c>
      <c r="V159" s="41" t="s">
        <v>482</v>
      </c>
      <c r="W159" s="39">
        <v>1</v>
      </c>
      <c r="X159" s="2"/>
      <c r="Y159" s="38">
        <v>10025008</v>
      </c>
      <c r="Z159" s="39" t="s">
        <v>311</v>
      </c>
      <c r="AA159" s="39">
        <v>20</v>
      </c>
      <c r="AB159" s="39"/>
      <c r="AC159" s="38">
        <v>10025009</v>
      </c>
      <c r="AD159" s="39" t="s">
        <v>313</v>
      </c>
      <c r="AE159" s="39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56">
        <v>15510012</v>
      </c>
      <c r="K160" s="56" t="s">
        <v>934</v>
      </c>
      <c r="M160" s="2">
        <v>10020001</v>
      </c>
      <c r="N160" s="2" t="s">
        <v>95</v>
      </c>
      <c r="O160" s="39">
        <v>200</v>
      </c>
      <c r="P160" s="2"/>
      <c r="Q160" s="38">
        <v>10025010</v>
      </c>
      <c r="R160" s="40" t="s">
        <v>829</v>
      </c>
      <c r="S160" s="39">
        <v>200</v>
      </c>
      <c r="T160" s="2"/>
      <c r="U160" s="41">
        <v>15410004</v>
      </c>
      <c r="V160" s="41" t="s">
        <v>482</v>
      </c>
      <c r="W160" s="39">
        <v>1</v>
      </c>
      <c r="X160" s="2"/>
      <c r="Y160" s="38">
        <v>10025008</v>
      </c>
      <c r="Z160" s="39" t="s">
        <v>311</v>
      </c>
      <c r="AA160" s="39">
        <v>20</v>
      </c>
      <c r="AB160" s="39"/>
      <c r="AC160" s="38">
        <v>10025009</v>
      </c>
      <c r="AD160" s="39" t="s">
        <v>313</v>
      </c>
      <c r="AE160" s="39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56">
        <v>15510121</v>
      </c>
      <c r="K161" s="56" t="s">
        <v>935</v>
      </c>
      <c r="M161" s="2">
        <v>10020001</v>
      </c>
      <c r="N161" s="2" t="s">
        <v>95</v>
      </c>
      <c r="O161" s="39">
        <v>200</v>
      </c>
      <c r="P161" s="2"/>
      <c r="Q161" s="38">
        <v>10025010</v>
      </c>
      <c r="R161" s="40" t="s">
        <v>829</v>
      </c>
      <c r="S161" s="39">
        <v>200</v>
      </c>
      <c r="T161" s="2"/>
      <c r="U161" s="41">
        <v>15410102</v>
      </c>
      <c r="V161" s="41" t="s">
        <v>926</v>
      </c>
      <c r="W161" s="39">
        <v>1</v>
      </c>
      <c r="X161" s="2"/>
      <c r="Y161" s="38">
        <v>10025008</v>
      </c>
      <c r="Z161" s="39" t="s">
        <v>311</v>
      </c>
      <c r="AA161" s="39">
        <v>20</v>
      </c>
      <c r="AB161" s="39"/>
      <c r="AC161" s="38">
        <v>10025009</v>
      </c>
      <c r="AD161" s="39" t="s">
        <v>313</v>
      </c>
      <c r="AE161" s="39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56">
        <v>15510122</v>
      </c>
      <c r="K162" s="56" t="s">
        <v>936</v>
      </c>
      <c r="M162" s="2">
        <v>10020001</v>
      </c>
      <c r="N162" s="2" t="s">
        <v>95</v>
      </c>
      <c r="O162" s="39">
        <v>200</v>
      </c>
      <c r="P162" s="2"/>
      <c r="Q162" s="38">
        <v>10025010</v>
      </c>
      <c r="R162" s="40" t="s">
        <v>829</v>
      </c>
      <c r="S162" s="39">
        <v>200</v>
      </c>
      <c r="T162" s="2"/>
      <c r="U162" s="41">
        <v>15410104</v>
      </c>
      <c r="V162" s="41" t="s">
        <v>928</v>
      </c>
      <c r="W162" s="39">
        <v>1</v>
      </c>
      <c r="X162" s="2"/>
      <c r="Y162" s="38">
        <v>10025008</v>
      </c>
      <c r="Z162" s="39" t="s">
        <v>311</v>
      </c>
      <c r="AA162" s="39">
        <v>20</v>
      </c>
      <c r="AB162" s="39"/>
      <c r="AC162" s="38">
        <v>10025009</v>
      </c>
      <c r="AD162" s="39" t="s">
        <v>313</v>
      </c>
      <c r="AE162" s="39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56">
        <v>15511011</v>
      </c>
      <c r="K163" s="56" t="s">
        <v>937</v>
      </c>
      <c r="M163" s="2">
        <v>10020001</v>
      </c>
      <c r="N163" s="2" t="s">
        <v>95</v>
      </c>
      <c r="O163" s="39">
        <v>200</v>
      </c>
      <c r="P163" s="2"/>
      <c r="Q163" s="38">
        <v>10025010</v>
      </c>
      <c r="R163" s="40" t="s">
        <v>829</v>
      </c>
      <c r="S163" s="39">
        <v>200</v>
      </c>
      <c r="T163" s="2"/>
      <c r="U163" s="41">
        <v>15411002</v>
      </c>
      <c r="V163" s="41" t="s">
        <v>485</v>
      </c>
      <c r="W163" s="39">
        <v>1</v>
      </c>
      <c r="X163" s="2"/>
      <c r="Y163" s="38">
        <v>10025008</v>
      </c>
      <c r="Z163" s="39" t="s">
        <v>311</v>
      </c>
      <c r="AA163" s="39">
        <v>30</v>
      </c>
      <c r="AB163" s="39"/>
      <c r="AC163" s="38">
        <v>10025009</v>
      </c>
      <c r="AD163" s="39" t="s">
        <v>313</v>
      </c>
      <c r="AE163" s="39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56">
        <v>15511012</v>
      </c>
      <c r="K164" s="56" t="s">
        <v>938</v>
      </c>
      <c r="M164" s="2">
        <v>10020001</v>
      </c>
      <c r="N164" s="2" t="s">
        <v>95</v>
      </c>
      <c r="O164" s="39">
        <v>200</v>
      </c>
      <c r="P164" s="2"/>
      <c r="Q164" s="38">
        <v>10025010</v>
      </c>
      <c r="R164" s="40" t="s">
        <v>829</v>
      </c>
      <c r="S164" s="39">
        <v>200</v>
      </c>
      <c r="T164" s="2"/>
      <c r="U164" s="41">
        <v>15411004</v>
      </c>
      <c r="V164" s="41" t="s">
        <v>487</v>
      </c>
      <c r="W164" s="39">
        <v>1</v>
      </c>
      <c r="X164" s="2"/>
      <c r="Y164" s="38">
        <v>10025008</v>
      </c>
      <c r="Z164" s="39" t="s">
        <v>311</v>
      </c>
      <c r="AA164" s="39">
        <v>30</v>
      </c>
      <c r="AB164" s="39"/>
      <c r="AC164" s="38">
        <v>10025009</v>
      </c>
      <c r="AD164" s="39" t="s">
        <v>313</v>
      </c>
      <c r="AE164" s="39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56">
        <v>15511013</v>
      </c>
      <c r="K165" s="56" t="s">
        <v>939</v>
      </c>
      <c r="M165" s="2">
        <v>10020001</v>
      </c>
      <c r="N165" s="2" t="s">
        <v>95</v>
      </c>
      <c r="O165" s="39">
        <v>200</v>
      </c>
      <c r="P165" s="2"/>
      <c r="Q165" s="38">
        <v>10025010</v>
      </c>
      <c r="R165" s="40" t="s">
        <v>829</v>
      </c>
      <c r="S165" s="39">
        <v>200</v>
      </c>
      <c r="T165" s="2"/>
      <c r="U165" s="41">
        <v>15411006</v>
      </c>
      <c r="V165" s="41" t="s">
        <v>489</v>
      </c>
      <c r="W165" s="39">
        <v>1</v>
      </c>
      <c r="X165" s="2"/>
      <c r="Y165" s="38">
        <v>10025008</v>
      </c>
      <c r="Z165" s="39" t="s">
        <v>311</v>
      </c>
      <c r="AA165" s="39">
        <v>30</v>
      </c>
      <c r="AB165" s="39"/>
      <c r="AC165" s="38">
        <v>10025009</v>
      </c>
      <c r="AD165" s="39" t="s">
        <v>313</v>
      </c>
      <c r="AE165" s="39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57">
        <v>10010101</v>
      </c>
      <c r="C170" s="58" t="s">
        <v>941</v>
      </c>
      <c r="D170" s="59" t="s">
        <v>942</v>
      </c>
      <c r="N170" s="58" t="s">
        <v>943</v>
      </c>
      <c r="O170" s="59" t="s">
        <v>944</v>
      </c>
      <c r="P170" s="63"/>
    </row>
    <row r="171" spans="2:54" x14ac:dyDescent="0.2">
      <c r="B171" s="57">
        <v>10010102</v>
      </c>
      <c r="C171" s="58" t="s">
        <v>943</v>
      </c>
      <c r="D171" s="59" t="s">
        <v>944</v>
      </c>
      <c r="N171" s="61" t="s">
        <v>945</v>
      </c>
      <c r="O171" s="62" t="s">
        <v>946</v>
      </c>
      <c r="P171" s="64"/>
    </row>
    <row r="172" spans="2:54" x14ac:dyDescent="0.2">
      <c r="B172" s="60">
        <v>10010103</v>
      </c>
      <c r="C172" s="61" t="s">
        <v>945</v>
      </c>
      <c r="D172" s="62" t="s">
        <v>946</v>
      </c>
      <c r="N172" s="61" t="s">
        <v>947</v>
      </c>
      <c r="O172" s="62" t="s">
        <v>948</v>
      </c>
      <c r="P172" s="64"/>
    </row>
    <row r="173" spans="2:54" x14ac:dyDescent="0.2">
      <c r="B173" s="60">
        <v>10010104</v>
      </c>
      <c r="C173" s="61" t="s">
        <v>947</v>
      </c>
      <c r="D173" s="62" t="s">
        <v>948</v>
      </c>
      <c r="N173" s="61" t="s">
        <v>949</v>
      </c>
      <c r="O173" s="62" t="s">
        <v>950</v>
      </c>
      <c r="P173" s="64"/>
    </row>
    <row r="174" spans="2:54" x14ac:dyDescent="0.2">
      <c r="B174" s="60">
        <v>10010105</v>
      </c>
      <c r="C174" s="61" t="s">
        <v>951</v>
      </c>
      <c r="D174" s="62" t="s">
        <v>952</v>
      </c>
      <c r="N174" s="61" t="s">
        <v>953</v>
      </c>
      <c r="O174" s="62" t="s">
        <v>954</v>
      </c>
      <c r="P174" s="64"/>
    </row>
    <row r="175" spans="2:54" x14ac:dyDescent="0.2">
      <c r="B175" s="60">
        <v>10010106</v>
      </c>
      <c r="C175" s="61" t="s">
        <v>949</v>
      </c>
      <c r="D175" s="62" t="s">
        <v>950</v>
      </c>
      <c r="N175" s="61" t="s">
        <v>955</v>
      </c>
      <c r="O175" s="62" t="s">
        <v>956</v>
      </c>
      <c r="P175" s="64"/>
    </row>
    <row r="176" spans="2:54" x14ac:dyDescent="0.2">
      <c r="B176" s="60">
        <v>10010107</v>
      </c>
      <c r="C176" s="61" t="s">
        <v>953</v>
      </c>
      <c r="D176" s="62" t="s">
        <v>954</v>
      </c>
      <c r="N176" s="61"/>
      <c r="O176" s="62"/>
      <c r="P176" s="64"/>
    </row>
    <row r="177" spans="2:16" x14ac:dyDescent="0.2">
      <c r="B177" s="60">
        <v>10010108</v>
      </c>
      <c r="C177" s="61" t="s">
        <v>955</v>
      </c>
      <c r="D177" s="62" t="s">
        <v>956</v>
      </c>
      <c r="M177" s="57"/>
      <c r="N177" s="58" t="s">
        <v>957</v>
      </c>
      <c r="O177" s="59" t="s">
        <v>958</v>
      </c>
      <c r="P177" s="63"/>
    </row>
    <row r="178" spans="2:16" x14ac:dyDescent="0.2">
      <c r="B178" s="60">
        <v>10010109</v>
      </c>
      <c r="C178" s="61" t="s">
        <v>959</v>
      </c>
      <c r="D178" s="62" t="s">
        <v>960</v>
      </c>
      <c r="M178" s="60"/>
      <c r="N178" s="61" t="s">
        <v>961</v>
      </c>
      <c r="O178" s="62" t="s">
        <v>962</v>
      </c>
      <c r="P178" s="64"/>
    </row>
    <row r="179" spans="2:16" x14ac:dyDescent="0.2">
      <c r="B179" s="60">
        <v>10010110</v>
      </c>
      <c r="C179" s="61" t="s">
        <v>963</v>
      </c>
      <c r="D179" s="62" t="s">
        <v>964</v>
      </c>
      <c r="M179" s="60"/>
      <c r="N179" s="61" t="s">
        <v>965</v>
      </c>
      <c r="O179" s="62" t="s">
        <v>966</v>
      </c>
      <c r="P179" s="64"/>
    </row>
    <row r="180" spans="2:16" x14ac:dyDescent="0.2">
      <c r="B180" s="60">
        <v>10010111</v>
      </c>
      <c r="C180" s="61" t="s">
        <v>967</v>
      </c>
      <c r="D180" s="62" t="s">
        <v>968</v>
      </c>
      <c r="M180" s="60"/>
      <c r="N180" s="61" t="s">
        <v>969</v>
      </c>
      <c r="O180" s="62" t="s">
        <v>970</v>
      </c>
      <c r="P180" s="64"/>
    </row>
    <row r="181" spans="2:16" x14ac:dyDescent="0.2">
      <c r="B181" s="60">
        <v>10010112</v>
      </c>
      <c r="C181" s="61" t="s">
        <v>971</v>
      </c>
      <c r="D181" s="62" t="s">
        <v>972</v>
      </c>
      <c r="M181" s="60"/>
      <c r="N181" s="61" t="s">
        <v>973</v>
      </c>
      <c r="O181" s="62" t="s">
        <v>974</v>
      </c>
      <c r="P181" s="64"/>
    </row>
    <row r="182" spans="2:16" x14ac:dyDescent="0.2">
      <c r="B182" s="60">
        <v>10010113</v>
      </c>
      <c r="C182" s="61" t="s">
        <v>975</v>
      </c>
      <c r="D182" s="62" t="s">
        <v>976</v>
      </c>
      <c r="M182" s="60"/>
      <c r="N182" s="61" t="s">
        <v>977</v>
      </c>
      <c r="O182" s="62" t="s">
        <v>978</v>
      </c>
      <c r="P182" s="64"/>
    </row>
    <row r="183" spans="2:16" x14ac:dyDescent="0.2">
      <c r="B183" s="60">
        <v>10010114</v>
      </c>
      <c r="C183" s="61" t="s">
        <v>979</v>
      </c>
      <c r="D183" s="62" t="s">
        <v>980</v>
      </c>
    </row>
    <row r="184" spans="2:16" x14ac:dyDescent="0.2">
      <c r="B184" s="57">
        <v>10010201</v>
      </c>
      <c r="C184" s="58" t="s">
        <v>981</v>
      </c>
      <c r="D184" s="59" t="s">
        <v>982</v>
      </c>
      <c r="M184" s="57"/>
      <c r="N184" s="58" t="s">
        <v>983</v>
      </c>
      <c r="O184" s="59" t="s">
        <v>984</v>
      </c>
      <c r="P184" s="63"/>
    </row>
    <row r="185" spans="2:16" x14ac:dyDescent="0.2">
      <c r="B185" s="57">
        <v>10010202</v>
      </c>
      <c r="C185" s="58" t="s">
        <v>957</v>
      </c>
      <c r="D185" s="59" t="s">
        <v>958</v>
      </c>
      <c r="M185" s="60"/>
      <c r="N185" s="61" t="s">
        <v>985</v>
      </c>
      <c r="O185" s="62" t="s">
        <v>986</v>
      </c>
      <c r="P185" s="64"/>
    </row>
    <row r="186" spans="2:16" x14ac:dyDescent="0.2">
      <c r="B186" s="60">
        <v>10010203</v>
      </c>
      <c r="C186" s="61" t="s">
        <v>961</v>
      </c>
      <c r="D186" s="62" t="s">
        <v>962</v>
      </c>
      <c r="M186" s="60"/>
      <c r="N186" s="61" t="s">
        <v>987</v>
      </c>
      <c r="O186" s="62" t="s">
        <v>988</v>
      </c>
      <c r="P186" s="64"/>
    </row>
    <row r="187" spans="2:16" x14ac:dyDescent="0.2">
      <c r="B187" s="60">
        <v>10010204</v>
      </c>
      <c r="C187" s="61" t="s">
        <v>965</v>
      </c>
      <c r="D187" s="62" t="s">
        <v>966</v>
      </c>
      <c r="M187" s="60"/>
      <c r="N187" s="61" t="s">
        <v>989</v>
      </c>
      <c r="O187" s="62" t="s">
        <v>990</v>
      </c>
      <c r="P187" s="64"/>
    </row>
    <row r="188" spans="2:16" x14ac:dyDescent="0.2">
      <c r="B188" s="60">
        <v>10010205</v>
      </c>
      <c r="C188" s="61" t="s">
        <v>991</v>
      </c>
      <c r="D188" s="62" t="s">
        <v>992</v>
      </c>
      <c r="M188" s="60"/>
      <c r="N188" s="61" t="s">
        <v>993</v>
      </c>
      <c r="O188" s="62" t="s">
        <v>994</v>
      </c>
      <c r="P188" s="64"/>
    </row>
    <row r="189" spans="2:16" x14ac:dyDescent="0.2">
      <c r="B189" s="60">
        <v>10010206</v>
      </c>
      <c r="C189" s="61" t="s">
        <v>969</v>
      </c>
      <c r="D189" s="62" t="s">
        <v>970</v>
      </c>
      <c r="M189" s="60"/>
      <c r="N189" s="61" t="s">
        <v>995</v>
      </c>
      <c r="O189" s="62" t="s">
        <v>996</v>
      </c>
      <c r="P189" s="64"/>
    </row>
    <row r="190" spans="2:16" x14ac:dyDescent="0.2">
      <c r="B190" s="60">
        <v>10010207</v>
      </c>
      <c r="C190" s="61" t="s">
        <v>973</v>
      </c>
      <c r="D190" s="62" t="s">
        <v>974</v>
      </c>
    </row>
    <row r="191" spans="2:16" x14ac:dyDescent="0.2">
      <c r="B191" s="60">
        <v>10010208</v>
      </c>
      <c r="C191" s="61" t="s">
        <v>977</v>
      </c>
      <c r="D191" s="62" t="s">
        <v>978</v>
      </c>
      <c r="M191" s="57"/>
      <c r="N191" s="58" t="s">
        <v>997</v>
      </c>
      <c r="O191" s="59" t="s">
        <v>998</v>
      </c>
      <c r="P191" s="63"/>
    </row>
    <row r="192" spans="2:16" x14ac:dyDescent="0.2">
      <c r="B192" s="60">
        <v>10010209</v>
      </c>
      <c r="C192" s="61" t="s">
        <v>999</v>
      </c>
      <c r="D192" s="62" t="s">
        <v>1000</v>
      </c>
      <c r="M192" s="60"/>
      <c r="N192" s="61" t="s">
        <v>1001</v>
      </c>
      <c r="O192" s="62" t="s">
        <v>1002</v>
      </c>
      <c r="P192" s="64"/>
    </row>
    <row r="193" spans="2:16" x14ac:dyDescent="0.2">
      <c r="B193" s="60">
        <v>10010210</v>
      </c>
      <c r="C193" s="61" t="s">
        <v>1003</v>
      </c>
      <c r="D193" s="62" t="s">
        <v>1004</v>
      </c>
      <c r="M193" s="60"/>
      <c r="N193" s="61" t="s">
        <v>1005</v>
      </c>
      <c r="O193" s="62" t="s">
        <v>988</v>
      </c>
      <c r="P193" s="64"/>
    </row>
    <row r="194" spans="2:16" x14ac:dyDescent="0.2">
      <c r="B194" s="60">
        <v>10010211</v>
      </c>
      <c r="C194" s="61" t="s">
        <v>1006</v>
      </c>
      <c r="D194" s="62" t="s">
        <v>1007</v>
      </c>
      <c r="M194" s="60"/>
      <c r="N194" s="61" t="s">
        <v>1008</v>
      </c>
      <c r="O194" s="62" t="s">
        <v>1009</v>
      </c>
      <c r="P194" s="64"/>
    </row>
    <row r="195" spans="2:16" x14ac:dyDescent="0.2">
      <c r="B195" s="60">
        <v>10010212</v>
      </c>
      <c r="C195" s="61" t="s">
        <v>1010</v>
      </c>
      <c r="D195" s="62" t="s">
        <v>1011</v>
      </c>
      <c r="M195" s="60"/>
      <c r="N195" s="61" t="s">
        <v>1012</v>
      </c>
      <c r="O195" s="62" t="s">
        <v>1013</v>
      </c>
      <c r="P195" s="64"/>
    </row>
    <row r="196" spans="2:16" x14ac:dyDescent="0.2">
      <c r="B196" s="60">
        <v>10010213</v>
      </c>
      <c r="C196" s="61" t="s">
        <v>1014</v>
      </c>
      <c r="D196" s="62" t="s">
        <v>1015</v>
      </c>
      <c r="M196" s="60"/>
      <c r="N196" s="61" t="s">
        <v>1016</v>
      </c>
      <c r="O196" s="62" t="s">
        <v>1017</v>
      </c>
      <c r="P196" s="64"/>
    </row>
    <row r="197" spans="2:16" x14ac:dyDescent="0.2">
      <c r="B197" s="60">
        <v>10010214</v>
      </c>
      <c r="C197" s="61" t="s">
        <v>1018</v>
      </c>
      <c r="D197" s="62" t="s">
        <v>1019</v>
      </c>
    </row>
    <row r="198" spans="2:16" x14ac:dyDescent="0.2">
      <c r="B198" s="57">
        <v>10010301</v>
      </c>
      <c r="C198" s="58" t="s">
        <v>1020</v>
      </c>
      <c r="D198" s="59" t="s">
        <v>1021</v>
      </c>
      <c r="M198" s="57"/>
      <c r="N198" s="58" t="s">
        <v>1022</v>
      </c>
      <c r="O198" s="59" t="s">
        <v>1023</v>
      </c>
      <c r="P198" s="63"/>
    </row>
    <row r="199" spans="2:16" x14ac:dyDescent="0.2">
      <c r="B199" s="57">
        <v>10010302</v>
      </c>
      <c r="C199" s="58" t="s">
        <v>983</v>
      </c>
      <c r="D199" s="59" t="s">
        <v>984</v>
      </c>
      <c r="M199" s="60"/>
      <c r="N199" s="61" t="s">
        <v>1024</v>
      </c>
      <c r="O199" s="62" t="s">
        <v>1025</v>
      </c>
      <c r="P199" s="64"/>
    </row>
    <row r="200" spans="2:16" x14ac:dyDescent="0.2">
      <c r="B200" s="60">
        <v>10010303</v>
      </c>
      <c r="C200" s="61" t="s">
        <v>985</v>
      </c>
      <c r="D200" s="62" t="s">
        <v>986</v>
      </c>
      <c r="M200" s="60"/>
      <c r="N200" s="61" t="s">
        <v>1026</v>
      </c>
      <c r="O200" s="62" t="s">
        <v>1027</v>
      </c>
      <c r="P200" s="64"/>
    </row>
    <row r="201" spans="2:16" x14ac:dyDescent="0.2">
      <c r="B201" s="60">
        <v>10010304</v>
      </c>
      <c r="C201" s="61" t="s">
        <v>987</v>
      </c>
      <c r="D201" s="62" t="s">
        <v>988</v>
      </c>
      <c r="M201" s="60"/>
      <c r="N201" s="61" t="s">
        <v>1028</v>
      </c>
      <c r="O201" s="62" t="s">
        <v>1029</v>
      </c>
      <c r="P201" s="64"/>
    </row>
    <row r="202" spans="2:16" x14ac:dyDescent="0.2">
      <c r="B202" s="60">
        <v>10010305</v>
      </c>
      <c r="C202" s="61" t="s">
        <v>1030</v>
      </c>
      <c r="D202" s="62" t="s">
        <v>1031</v>
      </c>
      <c r="M202" s="60"/>
      <c r="N202" s="61" t="s">
        <v>1032</v>
      </c>
      <c r="O202" s="62" t="s">
        <v>1033</v>
      </c>
      <c r="P202" s="64"/>
    </row>
    <row r="203" spans="2:16" x14ac:dyDescent="0.2">
      <c r="B203" s="60">
        <v>10010306</v>
      </c>
      <c r="C203" s="61" t="s">
        <v>989</v>
      </c>
      <c r="D203" s="62" t="s">
        <v>990</v>
      </c>
      <c r="M203" s="60"/>
      <c r="N203" s="61" t="s">
        <v>1034</v>
      </c>
      <c r="O203" s="62" t="s">
        <v>1035</v>
      </c>
      <c r="P203" s="64"/>
    </row>
    <row r="204" spans="2:16" x14ac:dyDescent="0.2">
      <c r="B204" s="60">
        <v>10010307</v>
      </c>
      <c r="C204" s="61" t="s">
        <v>993</v>
      </c>
      <c r="D204" s="62" t="s">
        <v>994</v>
      </c>
    </row>
    <row r="205" spans="2:16" x14ac:dyDescent="0.2">
      <c r="B205" s="60">
        <v>10010308</v>
      </c>
      <c r="C205" s="61" t="s">
        <v>995</v>
      </c>
      <c r="D205" s="62" t="s">
        <v>996</v>
      </c>
    </row>
    <row r="206" spans="2:16" x14ac:dyDescent="0.2">
      <c r="B206" s="60">
        <v>10010309</v>
      </c>
      <c r="C206" s="61" t="s">
        <v>1036</v>
      </c>
      <c r="D206" s="62" t="s">
        <v>1037</v>
      </c>
    </row>
    <row r="207" spans="2:16" x14ac:dyDescent="0.2">
      <c r="B207" s="60">
        <v>10010310</v>
      </c>
      <c r="C207" s="61" t="s">
        <v>1038</v>
      </c>
      <c r="D207" s="62" t="s">
        <v>1039</v>
      </c>
    </row>
    <row r="208" spans="2:16" x14ac:dyDescent="0.2">
      <c r="B208" s="60">
        <v>10010311</v>
      </c>
      <c r="C208" s="61" t="s">
        <v>1040</v>
      </c>
      <c r="D208" s="62" t="s">
        <v>1041</v>
      </c>
    </row>
    <row r="209" spans="2:4" x14ac:dyDescent="0.2">
      <c r="B209" s="60">
        <v>10010312</v>
      </c>
      <c r="C209" s="61" t="s">
        <v>1042</v>
      </c>
      <c r="D209" s="62" t="s">
        <v>1043</v>
      </c>
    </row>
    <row r="210" spans="2:4" x14ac:dyDescent="0.2">
      <c r="B210" s="60">
        <v>10010313</v>
      </c>
      <c r="C210" s="61" t="s">
        <v>1044</v>
      </c>
      <c r="D210" s="62" t="s">
        <v>1045</v>
      </c>
    </row>
    <row r="211" spans="2:4" x14ac:dyDescent="0.2">
      <c r="B211" s="57">
        <v>10010401</v>
      </c>
      <c r="C211" s="58" t="s">
        <v>1046</v>
      </c>
      <c r="D211" s="59" t="s">
        <v>1047</v>
      </c>
    </row>
    <row r="212" spans="2:4" x14ac:dyDescent="0.2">
      <c r="B212" s="57">
        <v>10010402</v>
      </c>
      <c r="C212" s="58" t="s">
        <v>997</v>
      </c>
      <c r="D212" s="59" t="s">
        <v>998</v>
      </c>
    </row>
    <row r="213" spans="2:4" x14ac:dyDescent="0.2">
      <c r="B213" s="60">
        <v>10010403</v>
      </c>
      <c r="C213" s="61" t="s">
        <v>1001</v>
      </c>
      <c r="D213" s="62" t="s">
        <v>1002</v>
      </c>
    </row>
    <row r="214" spans="2:4" x14ac:dyDescent="0.2">
      <c r="B214" s="60">
        <v>10010404</v>
      </c>
      <c r="C214" s="61" t="s">
        <v>1005</v>
      </c>
      <c r="D214" s="62" t="s">
        <v>988</v>
      </c>
    </row>
    <row r="215" spans="2:4" x14ac:dyDescent="0.2">
      <c r="B215" s="60">
        <v>10010405</v>
      </c>
      <c r="C215" s="61" t="s">
        <v>1048</v>
      </c>
      <c r="D215" s="62" t="s">
        <v>1049</v>
      </c>
    </row>
    <row r="216" spans="2:4" x14ac:dyDescent="0.2">
      <c r="B216" s="60">
        <v>10010406</v>
      </c>
      <c r="C216" s="61" t="s">
        <v>1008</v>
      </c>
      <c r="D216" s="62" t="s">
        <v>1009</v>
      </c>
    </row>
    <row r="217" spans="2:4" x14ac:dyDescent="0.2">
      <c r="B217" s="60">
        <v>10010407</v>
      </c>
      <c r="C217" s="61" t="s">
        <v>1012</v>
      </c>
      <c r="D217" s="62" t="s">
        <v>1013</v>
      </c>
    </row>
    <row r="218" spans="2:4" x14ac:dyDescent="0.2">
      <c r="B218" s="60">
        <v>10010408</v>
      </c>
      <c r="C218" s="61" t="s">
        <v>1016</v>
      </c>
      <c r="D218" s="62" t="s">
        <v>1017</v>
      </c>
    </row>
    <row r="219" spans="2:4" x14ac:dyDescent="0.2">
      <c r="B219" s="60">
        <v>10010409</v>
      </c>
      <c r="C219" s="61" t="s">
        <v>1050</v>
      </c>
      <c r="D219" s="62" t="s">
        <v>1051</v>
      </c>
    </row>
    <row r="220" spans="2:4" x14ac:dyDescent="0.2">
      <c r="B220" s="60">
        <v>10010410</v>
      </c>
      <c r="C220" s="61" t="s">
        <v>1052</v>
      </c>
      <c r="D220" s="62" t="s">
        <v>1053</v>
      </c>
    </row>
    <row r="221" spans="2:4" x14ac:dyDescent="0.2">
      <c r="B221" s="60">
        <v>10010411</v>
      </c>
      <c r="C221" s="61" t="s">
        <v>1054</v>
      </c>
      <c r="D221" s="62" t="s">
        <v>1055</v>
      </c>
    </row>
    <row r="222" spans="2:4" x14ac:dyDescent="0.2">
      <c r="B222" s="57">
        <v>10010501</v>
      </c>
      <c r="C222" s="58" t="s">
        <v>1056</v>
      </c>
      <c r="D222" s="59" t="s">
        <v>1057</v>
      </c>
    </row>
    <row r="223" spans="2:4" x14ac:dyDescent="0.2">
      <c r="B223" s="57">
        <v>10010502</v>
      </c>
      <c r="C223" s="58" t="s">
        <v>1022</v>
      </c>
      <c r="D223" s="59" t="s">
        <v>1023</v>
      </c>
    </row>
    <row r="224" spans="2:4" x14ac:dyDescent="0.2">
      <c r="B224" s="60">
        <v>10010503</v>
      </c>
      <c r="C224" s="61" t="s">
        <v>1024</v>
      </c>
      <c r="D224" s="62" t="s">
        <v>1025</v>
      </c>
    </row>
    <row r="225" spans="2:53" x14ac:dyDescent="0.2">
      <c r="B225" s="60">
        <v>10010504</v>
      </c>
      <c r="C225" s="61" t="s">
        <v>1026</v>
      </c>
      <c r="D225" s="62" t="s">
        <v>1027</v>
      </c>
    </row>
    <row r="226" spans="2:53" x14ac:dyDescent="0.2">
      <c r="B226" s="60">
        <v>10010505</v>
      </c>
      <c r="C226" s="61" t="s">
        <v>1058</v>
      </c>
      <c r="D226" s="62" t="s">
        <v>1059</v>
      </c>
    </row>
    <row r="227" spans="2:53" x14ac:dyDescent="0.2">
      <c r="B227" s="60">
        <v>10010506</v>
      </c>
      <c r="C227" s="61" t="s">
        <v>1028</v>
      </c>
      <c r="D227" s="62" t="s">
        <v>1029</v>
      </c>
    </row>
    <row r="228" spans="2:53" x14ac:dyDescent="0.2">
      <c r="B228" s="60">
        <v>10010507</v>
      </c>
      <c r="C228" s="61" t="s">
        <v>1032</v>
      </c>
      <c r="D228" s="62" t="s">
        <v>1033</v>
      </c>
    </row>
    <row r="229" spans="2:53" x14ac:dyDescent="0.2">
      <c r="B229" s="60">
        <v>10010508</v>
      </c>
      <c r="C229" s="61" t="s">
        <v>1034</v>
      </c>
      <c r="D229" s="62" t="s">
        <v>1035</v>
      </c>
    </row>
    <row r="230" spans="2:53" x14ac:dyDescent="0.2">
      <c r="B230" s="60">
        <v>10010509</v>
      </c>
      <c r="C230" s="61" t="s">
        <v>1060</v>
      </c>
      <c r="D230" s="65" t="s">
        <v>1061</v>
      </c>
    </row>
    <row r="234" spans="2:53" x14ac:dyDescent="0.2">
      <c r="J234" s="41">
        <v>13001001</v>
      </c>
      <c r="K234" s="41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38">
        <v>10021010</v>
      </c>
      <c r="R234" s="39" t="s">
        <v>825</v>
      </c>
      <c r="S234" s="2">
        <v>1</v>
      </c>
      <c r="T234" s="2">
        <f>S234/5</f>
        <v>0.2</v>
      </c>
      <c r="U234" s="39"/>
      <c r="V234" s="41"/>
      <c r="W234" s="39"/>
      <c r="X234" s="39"/>
      <c r="Y234" s="39"/>
      <c r="Z234" s="41"/>
      <c r="AA234" s="39"/>
      <c r="AB234" s="39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41">
        <v>13001002</v>
      </c>
      <c r="K235" s="41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38">
        <v>10021010</v>
      </c>
      <c r="R235" s="39" t="s">
        <v>825</v>
      </c>
      <c r="S235" s="2">
        <v>5</v>
      </c>
      <c r="T235" s="2">
        <f t="shared" ref="T235:T263" si="88">S235/5</f>
        <v>1</v>
      </c>
      <c r="U235" s="38">
        <v>10021001</v>
      </c>
      <c r="V235" s="40" t="s">
        <v>204</v>
      </c>
      <c r="W235" s="39">
        <v>3</v>
      </c>
      <c r="X235" s="39"/>
      <c r="Y235" s="38">
        <v>10021003</v>
      </c>
      <c r="Z235" s="40" t="s">
        <v>232</v>
      </c>
      <c r="AA235" s="39">
        <v>3</v>
      </c>
      <c r="AB235" s="39"/>
      <c r="AC235" s="38"/>
      <c r="AD235" s="39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41">
        <v>13001003</v>
      </c>
      <c r="K236" s="41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38">
        <v>10021010</v>
      </c>
      <c r="R236" s="39" t="s">
        <v>825</v>
      </c>
      <c r="S236" s="2">
        <v>5</v>
      </c>
      <c r="T236" s="2">
        <f t="shared" si="88"/>
        <v>1</v>
      </c>
      <c r="U236" s="38">
        <v>10021002</v>
      </c>
      <c r="V236" s="40" t="s">
        <v>229</v>
      </c>
      <c r="W236" s="39">
        <v>3</v>
      </c>
      <c r="X236" s="39"/>
      <c r="Y236" s="38">
        <v>10021004</v>
      </c>
      <c r="Z236" s="40" t="s">
        <v>234</v>
      </c>
      <c r="AA236" s="39">
        <v>3</v>
      </c>
      <c r="AB236" s="39"/>
      <c r="AC236" s="38"/>
      <c r="AD236" s="39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41">
        <v>13001004</v>
      </c>
      <c r="K237" s="41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38">
        <v>10021010</v>
      </c>
      <c r="R237" s="39" t="s">
        <v>825</v>
      </c>
      <c r="S237" s="2">
        <v>5</v>
      </c>
      <c r="T237" s="2">
        <f t="shared" si="88"/>
        <v>1</v>
      </c>
      <c r="U237" s="38">
        <v>10021003</v>
      </c>
      <c r="V237" s="40" t="s">
        <v>232</v>
      </c>
      <c r="W237" s="39">
        <v>3</v>
      </c>
      <c r="X237" s="39"/>
      <c r="Y237" s="38">
        <v>10021005</v>
      </c>
      <c r="Z237" s="40" t="s">
        <v>237</v>
      </c>
      <c r="AA237" s="39">
        <v>3</v>
      </c>
      <c r="AB237" s="39"/>
      <c r="AC237" s="38">
        <v>10021008</v>
      </c>
      <c r="AD237" s="39" t="s">
        <v>246</v>
      </c>
      <c r="AE237" s="2">
        <v>1</v>
      </c>
      <c r="AF237" s="38"/>
      <c r="AG237" s="39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41">
        <v>13001005</v>
      </c>
      <c r="K238" s="41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38">
        <v>10021010</v>
      </c>
      <c r="R238" s="39" t="s">
        <v>825</v>
      </c>
      <c r="S238" s="2">
        <v>5</v>
      </c>
      <c r="T238" s="2">
        <f t="shared" si="88"/>
        <v>1</v>
      </c>
      <c r="U238" s="38">
        <v>10021004</v>
      </c>
      <c r="V238" s="40" t="s">
        <v>234</v>
      </c>
      <c r="W238" s="39">
        <v>3</v>
      </c>
      <c r="X238" s="39"/>
      <c r="Y238" s="38">
        <v>10021006</v>
      </c>
      <c r="Z238" s="40" t="s">
        <v>240</v>
      </c>
      <c r="AA238" s="39">
        <v>3</v>
      </c>
      <c r="AB238" s="39"/>
      <c r="AC238" s="38">
        <v>10021008</v>
      </c>
      <c r="AD238" s="39" t="s">
        <v>246</v>
      </c>
      <c r="AE238" s="2">
        <v>1</v>
      </c>
      <c r="AF238" s="38"/>
      <c r="AG238" s="39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41">
        <v>13001006</v>
      </c>
      <c r="K239" s="41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38">
        <v>10021010</v>
      </c>
      <c r="R239" s="39" t="s">
        <v>825</v>
      </c>
      <c r="S239" s="2">
        <v>5</v>
      </c>
      <c r="T239" s="2">
        <f t="shared" si="88"/>
        <v>1</v>
      </c>
      <c r="U239" s="38">
        <v>10021005</v>
      </c>
      <c r="V239" s="40" t="s">
        <v>237</v>
      </c>
      <c r="W239" s="39">
        <v>3</v>
      </c>
      <c r="X239" s="39"/>
      <c r="Y239" s="38">
        <v>10021007</v>
      </c>
      <c r="Z239" s="40" t="s">
        <v>243</v>
      </c>
      <c r="AA239" s="39">
        <v>3</v>
      </c>
      <c r="AB239" s="39"/>
      <c r="AC239" s="38">
        <v>10021008</v>
      </c>
      <c r="AD239" s="39" t="s">
        <v>246</v>
      </c>
      <c r="AE239" s="2">
        <v>1</v>
      </c>
      <c r="AF239" s="38"/>
      <c r="AG239" s="39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41">
        <v>13002001</v>
      </c>
      <c r="K240" s="41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38">
        <v>10021010</v>
      </c>
      <c r="R240" s="39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41">
        <v>13002002</v>
      </c>
      <c r="K241" s="41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38">
        <v>10022010</v>
      </c>
      <c r="R241" s="40" t="s">
        <v>826</v>
      </c>
      <c r="S241" s="2">
        <v>5</v>
      </c>
      <c r="T241" s="2">
        <f t="shared" si="88"/>
        <v>1</v>
      </c>
      <c r="U241" s="38">
        <v>10022001</v>
      </c>
      <c r="V241" s="40" t="s">
        <v>252</v>
      </c>
      <c r="W241" s="39">
        <v>3</v>
      </c>
      <c r="X241" s="39"/>
      <c r="Y241" s="38">
        <v>10022003</v>
      </c>
      <c r="Z241" s="40" t="s">
        <v>256</v>
      </c>
      <c r="AA241" s="39">
        <v>3</v>
      </c>
      <c r="AB241" s="39"/>
      <c r="AC241" s="38"/>
      <c r="AD241" s="39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41">
        <v>13002003</v>
      </c>
      <c r="K242" s="41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38">
        <v>10022010</v>
      </c>
      <c r="R242" s="40" t="s">
        <v>826</v>
      </c>
      <c r="S242" s="2">
        <v>5</v>
      </c>
      <c r="T242" s="2">
        <f t="shared" si="88"/>
        <v>1</v>
      </c>
      <c r="U242" s="38">
        <v>10022002</v>
      </c>
      <c r="V242" s="40" t="s">
        <v>254</v>
      </c>
      <c r="W242" s="39">
        <v>3</v>
      </c>
      <c r="X242" s="39"/>
      <c r="Y242" s="38">
        <v>10022004</v>
      </c>
      <c r="Z242" s="40" t="s">
        <v>258</v>
      </c>
      <c r="AA242" s="39">
        <v>3</v>
      </c>
      <c r="AB242" s="39"/>
      <c r="AC242" s="38"/>
      <c r="AD242" s="39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41">
        <v>13002004</v>
      </c>
      <c r="K243" s="41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38">
        <v>10022010</v>
      </c>
      <c r="R243" s="40" t="s">
        <v>826</v>
      </c>
      <c r="S243" s="2">
        <v>5</v>
      </c>
      <c r="T243" s="2">
        <f t="shared" si="88"/>
        <v>1</v>
      </c>
      <c r="U243" s="38">
        <v>10022003</v>
      </c>
      <c r="V243" s="40" t="s">
        <v>256</v>
      </c>
      <c r="W243" s="39">
        <v>3</v>
      </c>
      <c r="X243" s="39"/>
      <c r="Y243" s="38">
        <v>10022005</v>
      </c>
      <c r="Z243" s="40" t="s">
        <v>260</v>
      </c>
      <c r="AA243" s="39">
        <v>3</v>
      </c>
      <c r="AB243" s="39"/>
      <c r="AC243" s="38">
        <v>10022008</v>
      </c>
      <c r="AD243" s="39" t="s">
        <v>268</v>
      </c>
      <c r="AE243" s="2">
        <v>1</v>
      </c>
      <c r="AF243" s="38"/>
      <c r="AG243" s="39"/>
      <c r="AH243" s="39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41">
        <v>13002005</v>
      </c>
      <c r="K244" s="41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38">
        <v>10022010</v>
      </c>
      <c r="R244" s="40" t="s">
        <v>826</v>
      </c>
      <c r="S244" s="2">
        <v>5</v>
      </c>
      <c r="T244" s="2">
        <f t="shared" si="88"/>
        <v>1</v>
      </c>
      <c r="U244" s="38">
        <v>10022004</v>
      </c>
      <c r="V244" s="40" t="s">
        <v>258</v>
      </c>
      <c r="W244" s="39">
        <v>3</v>
      </c>
      <c r="X244" s="39"/>
      <c r="Y244" s="38">
        <v>10022006</v>
      </c>
      <c r="Z244" s="44" t="s">
        <v>264</v>
      </c>
      <c r="AA244" s="39">
        <v>3</v>
      </c>
      <c r="AB244" s="39"/>
      <c r="AC244" s="38">
        <v>10022008</v>
      </c>
      <c r="AD244" s="39" t="s">
        <v>268</v>
      </c>
      <c r="AE244" s="2">
        <v>1</v>
      </c>
      <c r="AF244" s="38"/>
      <c r="AG244" s="39"/>
      <c r="AH244" s="39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41">
        <v>13002006</v>
      </c>
      <c r="K245" s="41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38">
        <v>10022010</v>
      </c>
      <c r="R245" s="40" t="s">
        <v>826</v>
      </c>
      <c r="S245" s="2">
        <v>5</v>
      </c>
      <c r="T245" s="2">
        <f t="shared" si="88"/>
        <v>1</v>
      </c>
      <c r="U245" s="38">
        <v>10022005</v>
      </c>
      <c r="V245" s="40" t="s">
        <v>260</v>
      </c>
      <c r="W245" s="39">
        <v>3</v>
      </c>
      <c r="X245" s="39"/>
      <c r="Y245" s="38">
        <v>10022007</v>
      </c>
      <c r="Z245" s="40" t="s">
        <v>266</v>
      </c>
      <c r="AA245" s="39">
        <v>3</v>
      </c>
      <c r="AB245" s="39"/>
      <c r="AC245" s="38">
        <v>10022008</v>
      </c>
      <c r="AD245" s="39" t="s">
        <v>268</v>
      </c>
      <c r="AE245" s="2">
        <v>1</v>
      </c>
      <c r="AF245" s="38"/>
      <c r="AG245" s="39"/>
      <c r="AH245" s="39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41">
        <v>13003001</v>
      </c>
      <c r="K246" s="41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38">
        <v>10023010</v>
      </c>
      <c r="R246" s="40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41">
        <v>13003002</v>
      </c>
      <c r="K247" s="41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38">
        <v>10023010</v>
      </c>
      <c r="R247" s="40" t="s">
        <v>828</v>
      </c>
      <c r="S247" s="2">
        <v>5</v>
      </c>
      <c r="T247" s="2">
        <f t="shared" si="88"/>
        <v>1</v>
      </c>
      <c r="U247" s="38">
        <v>10023001</v>
      </c>
      <c r="V247" s="40" t="s">
        <v>272</v>
      </c>
      <c r="W247" s="39">
        <v>3</v>
      </c>
      <c r="X247" s="39"/>
      <c r="Y247" s="38">
        <v>10023003</v>
      </c>
      <c r="Z247" s="40" t="s">
        <v>276</v>
      </c>
      <c r="AA247" s="39">
        <v>3</v>
      </c>
      <c r="AB247" s="39"/>
      <c r="AC247" s="38"/>
      <c r="AD247" s="39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41">
        <v>13003003</v>
      </c>
      <c r="K248" s="41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38">
        <v>10023010</v>
      </c>
      <c r="R248" s="40" t="s">
        <v>828</v>
      </c>
      <c r="S248" s="2">
        <v>5</v>
      </c>
      <c r="T248" s="2">
        <f t="shared" si="88"/>
        <v>1</v>
      </c>
      <c r="U248" s="38">
        <v>10023002</v>
      </c>
      <c r="V248" s="40" t="s">
        <v>274</v>
      </c>
      <c r="W248" s="39">
        <v>3</v>
      </c>
      <c r="X248" s="39"/>
      <c r="Y248" s="38">
        <v>10023004</v>
      </c>
      <c r="Z248" s="40" t="s">
        <v>278</v>
      </c>
      <c r="AA248" s="39">
        <v>3</v>
      </c>
      <c r="AB248" s="39"/>
      <c r="AC248" s="38"/>
      <c r="AD248" s="39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41">
        <v>13003004</v>
      </c>
      <c r="K249" s="41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38">
        <v>10023010</v>
      </c>
      <c r="R249" s="40" t="s">
        <v>828</v>
      </c>
      <c r="S249" s="2">
        <v>5</v>
      </c>
      <c r="T249" s="2">
        <f t="shared" si="88"/>
        <v>1</v>
      </c>
      <c r="U249" s="38">
        <v>10023003</v>
      </c>
      <c r="V249" s="40" t="s">
        <v>276</v>
      </c>
      <c r="W249" s="39">
        <v>3</v>
      </c>
      <c r="X249" s="39"/>
      <c r="Y249" s="38">
        <v>10023005</v>
      </c>
      <c r="Z249" s="40" t="s">
        <v>282</v>
      </c>
      <c r="AA249" s="39">
        <v>3</v>
      </c>
      <c r="AB249" s="39"/>
      <c r="AC249" s="38">
        <v>10023008</v>
      </c>
      <c r="AD249" s="39" t="s">
        <v>290</v>
      </c>
      <c r="AE249" s="2">
        <v>1</v>
      </c>
      <c r="AF249" s="38"/>
      <c r="AG249" s="39"/>
      <c r="AH249" s="39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41">
        <v>13003005</v>
      </c>
      <c r="K250" s="41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38">
        <v>10023010</v>
      </c>
      <c r="R250" s="40" t="s">
        <v>828</v>
      </c>
      <c r="S250" s="2">
        <v>5</v>
      </c>
      <c r="T250" s="2">
        <f t="shared" si="88"/>
        <v>1</v>
      </c>
      <c r="U250" s="38">
        <v>10023004</v>
      </c>
      <c r="V250" s="40" t="s">
        <v>278</v>
      </c>
      <c r="W250" s="39">
        <v>3</v>
      </c>
      <c r="X250" s="39"/>
      <c r="Y250" s="38">
        <v>10023006</v>
      </c>
      <c r="Z250" s="40" t="s">
        <v>285</v>
      </c>
      <c r="AA250" s="39">
        <v>3</v>
      </c>
      <c r="AB250" s="39"/>
      <c r="AC250" s="38">
        <v>10023008</v>
      </c>
      <c r="AD250" s="39" t="s">
        <v>290</v>
      </c>
      <c r="AE250" s="2">
        <v>1</v>
      </c>
      <c r="AF250" s="38"/>
      <c r="AG250" s="39"/>
      <c r="AH250" s="39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41">
        <v>13003006</v>
      </c>
      <c r="K251" s="41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38">
        <v>10023010</v>
      </c>
      <c r="R251" s="40" t="s">
        <v>828</v>
      </c>
      <c r="S251" s="2">
        <v>5</v>
      </c>
      <c r="T251" s="2">
        <f t="shared" si="88"/>
        <v>1</v>
      </c>
      <c r="U251" s="38">
        <v>10023005</v>
      </c>
      <c r="V251" s="40" t="s">
        <v>282</v>
      </c>
      <c r="W251" s="39">
        <v>3</v>
      </c>
      <c r="X251" s="39"/>
      <c r="Y251" s="38">
        <v>10023007</v>
      </c>
      <c r="Z251" s="40" t="s">
        <v>288</v>
      </c>
      <c r="AA251" s="39">
        <v>3</v>
      </c>
      <c r="AB251" s="39"/>
      <c r="AC251" s="38">
        <v>10023008</v>
      </c>
      <c r="AD251" s="39" t="s">
        <v>290</v>
      </c>
      <c r="AE251" s="2">
        <v>1</v>
      </c>
      <c r="AF251" s="38"/>
      <c r="AG251" s="39"/>
      <c r="AH251" s="39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41">
        <v>13004001</v>
      </c>
      <c r="K252" s="41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38">
        <v>10024010</v>
      </c>
      <c r="R252" s="40" t="s">
        <v>829</v>
      </c>
      <c r="S252" s="2">
        <v>1</v>
      </c>
      <c r="T252" s="2">
        <f t="shared" si="88"/>
        <v>0.2</v>
      </c>
      <c r="U252" s="39"/>
      <c r="V252" s="39"/>
      <c r="Y252" s="39"/>
      <c r="Z252" s="39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41">
        <v>13004002</v>
      </c>
      <c r="K253" s="41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38">
        <v>10024010</v>
      </c>
      <c r="R253" s="40" t="s">
        <v>829</v>
      </c>
      <c r="S253" s="2">
        <v>5</v>
      </c>
      <c r="T253" s="2">
        <f t="shared" si="88"/>
        <v>1</v>
      </c>
      <c r="U253" s="38">
        <v>10024001</v>
      </c>
      <c r="V253" s="40" t="s">
        <v>296</v>
      </c>
      <c r="W253" s="39">
        <v>3</v>
      </c>
      <c r="X253" s="39"/>
      <c r="Y253" s="38">
        <v>10024003</v>
      </c>
      <c r="Z253" s="40" t="s">
        <v>301</v>
      </c>
      <c r="AA253" s="39">
        <v>3</v>
      </c>
      <c r="AB253" s="39"/>
      <c r="AC253" s="38"/>
      <c r="AD253" s="39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41">
        <v>13004003</v>
      </c>
      <c r="K254" s="41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38">
        <v>10024010</v>
      </c>
      <c r="R254" s="40" t="s">
        <v>829</v>
      </c>
      <c r="S254" s="2">
        <v>5</v>
      </c>
      <c r="T254" s="2">
        <f t="shared" si="88"/>
        <v>1</v>
      </c>
      <c r="U254" s="38">
        <v>10024002</v>
      </c>
      <c r="V254" s="40" t="s">
        <v>299</v>
      </c>
      <c r="W254" s="39">
        <v>3</v>
      </c>
      <c r="X254" s="39"/>
      <c r="Y254" s="38">
        <v>10024004</v>
      </c>
      <c r="Z254" s="40" t="s">
        <v>303</v>
      </c>
      <c r="AA254" s="39">
        <v>3</v>
      </c>
      <c r="AB254" s="39"/>
      <c r="AC254" s="38"/>
      <c r="AD254" s="39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41">
        <v>13004004</v>
      </c>
      <c r="K255" s="41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38">
        <v>10024010</v>
      </c>
      <c r="R255" s="40" t="s">
        <v>829</v>
      </c>
      <c r="S255" s="2">
        <v>5</v>
      </c>
      <c r="T255" s="2">
        <f t="shared" si="88"/>
        <v>1</v>
      </c>
      <c r="U255" s="38">
        <v>10024003</v>
      </c>
      <c r="V255" s="40" t="s">
        <v>301</v>
      </c>
      <c r="W255" s="39">
        <v>3</v>
      </c>
      <c r="X255" s="39"/>
      <c r="Y255" s="38">
        <v>10024005</v>
      </c>
      <c r="Z255" s="40" t="s">
        <v>305</v>
      </c>
      <c r="AA255" s="39">
        <v>3</v>
      </c>
      <c r="AB255" s="39"/>
      <c r="AC255" s="38">
        <v>10024008</v>
      </c>
      <c r="AD255" s="39" t="s">
        <v>311</v>
      </c>
      <c r="AE255" s="2">
        <v>1</v>
      </c>
      <c r="AF255" s="38"/>
      <c r="AG255" s="39"/>
      <c r="AH255" s="39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41">
        <v>13004005</v>
      </c>
      <c r="K256" s="41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38">
        <v>10024010</v>
      </c>
      <c r="R256" s="40" t="s">
        <v>829</v>
      </c>
      <c r="S256" s="2">
        <v>5</v>
      </c>
      <c r="T256" s="2">
        <f t="shared" si="88"/>
        <v>1</v>
      </c>
      <c r="U256" s="38">
        <v>10024004</v>
      </c>
      <c r="V256" s="40" t="s">
        <v>303</v>
      </c>
      <c r="W256" s="39">
        <v>3</v>
      </c>
      <c r="X256" s="39"/>
      <c r="Y256" s="38">
        <v>10024006</v>
      </c>
      <c r="Z256" s="40" t="s">
        <v>307</v>
      </c>
      <c r="AA256" s="39">
        <v>3</v>
      </c>
      <c r="AB256" s="39"/>
      <c r="AC256" s="38">
        <v>10024008</v>
      </c>
      <c r="AD256" s="39" t="s">
        <v>311</v>
      </c>
      <c r="AE256" s="2">
        <v>1</v>
      </c>
      <c r="AF256" s="38"/>
      <c r="AG256" s="39"/>
      <c r="AH256" s="39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41">
        <v>13004006</v>
      </c>
      <c r="K257" s="41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38">
        <v>10024010</v>
      </c>
      <c r="R257" s="40" t="s">
        <v>829</v>
      </c>
      <c r="S257" s="2">
        <v>5</v>
      </c>
      <c r="T257" s="2">
        <f t="shared" si="88"/>
        <v>1</v>
      </c>
      <c r="U257" s="38">
        <v>10024005</v>
      </c>
      <c r="V257" s="40" t="s">
        <v>305</v>
      </c>
      <c r="W257" s="39">
        <v>3</v>
      </c>
      <c r="X257" s="39"/>
      <c r="Y257" s="38">
        <v>10024007</v>
      </c>
      <c r="Z257" s="40" t="s">
        <v>309</v>
      </c>
      <c r="AA257" s="39">
        <v>3</v>
      </c>
      <c r="AB257" s="39"/>
      <c r="AC257" s="38">
        <v>10024008</v>
      </c>
      <c r="AD257" s="39" t="s">
        <v>311</v>
      </c>
      <c r="AE257" s="2">
        <v>1</v>
      </c>
      <c r="AF257" s="38"/>
      <c r="AG257" s="39"/>
      <c r="AH257" s="39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41">
        <v>13005001</v>
      </c>
      <c r="K258" s="41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38">
        <v>10025010</v>
      </c>
      <c r="R258" s="40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41">
        <v>13005002</v>
      </c>
      <c r="K259" s="41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38">
        <v>10025010</v>
      </c>
      <c r="R259" s="40" t="s">
        <v>829</v>
      </c>
      <c r="S259" s="2">
        <v>5</v>
      </c>
      <c r="T259" s="2">
        <f t="shared" si="88"/>
        <v>1</v>
      </c>
      <c r="U259" s="38">
        <v>10025001</v>
      </c>
      <c r="V259" s="40" t="s">
        <v>316</v>
      </c>
      <c r="W259" s="39">
        <v>3</v>
      </c>
      <c r="X259" s="39"/>
      <c r="Y259" s="38">
        <v>10025003</v>
      </c>
      <c r="Z259" s="40" t="s">
        <v>321</v>
      </c>
      <c r="AA259" s="39">
        <v>3</v>
      </c>
      <c r="AB259" s="39"/>
      <c r="AC259" s="38"/>
      <c r="AD259" s="39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41">
        <v>13005003</v>
      </c>
      <c r="K260" s="41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38">
        <v>10025010</v>
      </c>
      <c r="R260" s="40" t="s">
        <v>829</v>
      </c>
      <c r="S260" s="2">
        <v>5</v>
      </c>
      <c r="T260" s="2">
        <f t="shared" si="88"/>
        <v>1</v>
      </c>
      <c r="U260" s="38">
        <v>10025002</v>
      </c>
      <c r="V260" s="40" t="s">
        <v>318</v>
      </c>
      <c r="W260" s="39">
        <v>3</v>
      </c>
      <c r="X260" s="39"/>
      <c r="Y260" s="38">
        <v>10025004</v>
      </c>
      <c r="Z260" s="40" t="s">
        <v>324</v>
      </c>
      <c r="AA260" s="39">
        <v>3</v>
      </c>
      <c r="AB260" s="39"/>
      <c r="AC260" s="38"/>
      <c r="AD260" s="39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41">
        <v>13005004</v>
      </c>
      <c r="K261" s="41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38">
        <v>10025010</v>
      </c>
      <c r="R261" s="40" t="s">
        <v>829</v>
      </c>
      <c r="S261" s="2">
        <v>5</v>
      </c>
      <c r="T261" s="2">
        <f t="shared" si="88"/>
        <v>1</v>
      </c>
      <c r="U261" s="38">
        <v>10025003</v>
      </c>
      <c r="V261" s="40" t="s">
        <v>321</v>
      </c>
      <c r="W261" s="39">
        <v>3</v>
      </c>
      <c r="X261" s="39"/>
      <c r="Y261" s="38">
        <v>10025005</v>
      </c>
      <c r="Z261" s="40" t="s">
        <v>327</v>
      </c>
      <c r="AA261" s="39">
        <v>3</v>
      </c>
      <c r="AB261" s="39"/>
      <c r="AC261" s="38">
        <v>10025008</v>
      </c>
      <c r="AD261" s="39" t="s">
        <v>333</v>
      </c>
      <c r="AE261" s="2">
        <v>1</v>
      </c>
      <c r="AF261" s="38"/>
      <c r="AG261" s="39"/>
      <c r="AH261" s="39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39">
        <v>12004009</v>
      </c>
      <c r="G262" s="39" t="s">
        <v>219</v>
      </c>
      <c r="J262" s="41">
        <v>13005005</v>
      </c>
      <c r="K262" s="41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38">
        <v>10025010</v>
      </c>
      <c r="R262" s="40" t="s">
        <v>829</v>
      </c>
      <c r="S262" s="2">
        <v>5</v>
      </c>
      <c r="T262" s="2">
        <f t="shared" si="88"/>
        <v>1</v>
      </c>
      <c r="U262" s="38">
        <v>10025004</v>
      </c>
      <c r="V262" s="40" t="s">
        <v>324</v>
      </c>
      <c r="W262" s="39">
        <v>3</v>
      </c>
      <c r="X262" s="39"/>
      <c r="Y262" s="38">
        <v>10025006</v>
      </c>
      <c r="Z262" s="40" t="s">
        <v>329</v>
      </c>
      <c r="AA262" s="39">
        <v>3</v>
      </c>
      <c r="AB262" s="39"/>
      <c r="AC262" s="38">
        <v>10025008</v>
      </c>
      <c r="AD262" s="39" t="s">
        <v>333</v>
      </c>
      <c r="AE262" s="2">
        <v>1</v>
      </c>
      <c r="AF262" s="38"/>
      <c r="AG262" s="39"/>
      <c r="AH262" s="39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39">
        <v>12004010</v>
      </c>
      <c r="G263" s="39" t="s">
        <v>221</v>
      </c>
      <c r="J263" s="41">
        <v>13005006</v>
      </c>
      <c r="K263" s="41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38">
        <v>10025010</v>
      </c>
      <c r="R263" s="40" t="s">
        <v>829</v>
      </c>
      <c r="S263" s="2">
        <v>5</v>
      </c>
      <c r="T263" s="2">
        <f t="shared" si="88"/>
        <v>1</v>
      </c>
      <c r="U263" s="38">
        <v>10025005</v>
      </c>
      <c r="V263" s="40" t="s">
        <v>327</v>
      </c>
      <c r="W263" s="39">
        <v>3</v>
      </c>
      <c r="X263" s="39"/>
      <c r="Y263" s="38">
        <v>10025007</v>
      </c>
      <c r="Z263" s="40" t="s">
        <v>331</v>
      </c>
      <c r="AA263" s="39">
        <v>3</v>
      </c>
      <c r="AB263" s="39"/>
      <c r="AC263" s="38">
        <v>10025008</v>
      </c>
      <c r="AD263" s="39" t="s">
        <v>333</v>
      </c>
      <c r="AE263" s="2">
        <v>1</v>
      </c>
      <c r="AF263" s="38"/>
      <c r="AG263" s="39"/>
      <c r="AH263" s="39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38">
        <v>10021010</v>
      </c>
      <c r="R265" s="39" t="s">
        <v>825</v>
      </c>
      <c r="S265" s="2">
        <v>5</v>
      </c>
      <c r="U265" s="27">
        <v>10000146</v>
      </c>
      <c r="V265" s="68" t="s">
        <v>1064</v>
      </c>
      <c r="W265" s="7">
        <v>1</v>
      </c>
      <c r="Y265" s="38">
        <v>10021008</v>
      </c>
      <c r="Z265" s="39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38">
        <v>10021010</v>
      </c>
      <c r="R266" s="39" t="s">
        <v>825</v>
      </c>
      <c r="S266" s="2">
        <v>5</v>
      </c>
      <c r="U266" s="27">
        <v>10000146</v>
      </c>
      <c r="V266" s="68" t="s">
        <v>1064</v>
      </c>
      <c r="W266" s="7">
        <v>1</v>
      </c>
      <c r="Y266" s="38">
        <v>10021008</v>
      </c>
      <c r="Z266" s="39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38">
        <v>10021010</v>
      </c>
      <c r="R267" s="39" t="s">
        <v>825</v>
      </c>
      <c r="S267" s="2">
        <v>5</v>
      </c>
      <c r="U267" s="27">
        <v>10000146</v>
      </c>
      <c r="V267" s="68" t="s">
        <v>1064</v>
      </c>
      <c r="W267" s="7">
        <v>1</v>
      </c>
      <c r="Y267" s="38">
        <v>10021008</v>
      </c>
      <c r="Z267" s="39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38">
        <v>10021010</v>
      </c>
      <c r="R268" s="39" t="s">
        <v>825</v>
      </c>
      <c r="S268" s="2">
        <v>5</v>
      </c>
      <c r="U268" s="27">
        <v>10000146</v>
      </c>
      <c r="V268" s="68" t="s">
        <v>1064</v>
      </c>
      <c r="W268" s="7">
        <v>1</v>
      </c>
      <c r="Y268" s="38">
        <v>10021008</v>
      </c>
      <c r="Z268" s="39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38">
        <v>10022010</v>
      </c>
      <c r="R269" s="40" t="s">
        <v>826</v>
      </c>
      <c r="S269" s="2">
        <v>5</v>
      </c>
      <c r="U269" s="27">
        <v>10000146</v>
      </c>
      <c r="V269" s="68" t="s">
        <v>1064</v>
      </c>
      <c r="W269" s="7">
        <v>1</v>
      </c>
      <c r="Y269" s="38">
        <v>10022008</v>
      </c>
      <c r="Z269" s="39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38">
        <v>10022010</v>
      </c>
      <c r="R270" s="40" t="s">
        <v>826</v>
      </c>
      <c r="S270" s="2">
        <v>5</v>
      </c>
      <c r="U270" s="27">
        <v>10000146</v>
      </c>
      <c r="V270" s="68" t="s">
        <v>1064</v>
      </c>
      <c r="W270" s="7">
        <v>1</v>
      </c>
      <c r="Y270" s="38">
        <v>10022008</v>
      </c>
      <c r="Z270" s="39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38">
        <v>10022010</v>
      </c>
      <c r="R271" s="40" t="s">
        <v>826</v>
      </c>
      <c r="S271" s="2">
        <v>5</v>
      </c>
      <c r="U271" s="27">
        <v>10000146</v>
      </c>
      <c r="V271" s="68" t="s">
        <v>1064</v>
      </c>
      <c r="W271" s="7">
        <v>1</v>
      </c>
      <c r="Y271" s="38">
        <v>10022008</v>
      </c>
      <c r="Z271" s="39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38">
        <v>10022010</v>
      </c>
      <c r="R272" s="40" t="s">
        <v>826</v>
      </c>
      <c r="S272" s="2">
        <v>5</v>
      </c>
      <c r="U272" s="27">
        <v>10000146</v>
      </c>
      <c r="V272" s="68" t="s">
        <v>1064</v>
      </c>
      <c r="W272" s="7">
        <v>1</v>
      </c>
      <c r="Y272" s="38">
        <v>10022008</v>
      </c>
      <c r="Z272" s="39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38">
        <v>10023010</v>
      </c>
      <c r="R273" s="40" t="s">
        <v>828</v>
      </c>
      <c r="S273" s="2">
        <v>5</v>
      </c>
      <c r="U273" s="27">
        <v>10000146</v>
      </c>
      <c r="V273" s="68" t="s">
        <v>1064</v>
      </c>
      <c r="W273" s="7">
        <v>1</v>
      </c>
      <c r="Y273" s="38">
        <v>10023008</v>
      </c>
      <c r="Z273" s="39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38">
        <v>10023010</v>
      </c>
      <c r="R274" s="40" t="s">
        <v>828</v>
      </c>
      <c r="S274" s="2">
        <v>5</v>
      </c>
      <c r="U274" s="27">
        <v>10000146</v>
      </c>
      <c r="V274" s="68" t="s">
        <v>1064</v>
      </c>
      <c r="W274" s="7">
        <v>1</v>
      </c>
      <c r="Y274" s="38">
        <v>10023008</v>
      </c>
      <c r="Z274" s="39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38">
        <v>10023010</v>
      </c>
      <c r="R275" s="40" t="s">
        <v>828</v>
      </c>
      <c r="S275" s="2">
        <v>5</v>
      </c>
      <c r="U275" s="27">
        <v>10000146</v>
      </c>
      <c r="V275" s="68" t="s">
        <v>1064</v>
      </c>
      <c r="W275" s="7">
        <v>1</v>
      </c>
      <c r="Y275" s="38">
        <v>10023008</v>
      </c>
      <c r="Z275" s="39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38">
        <v>10023010</v>
      </c>
      <c r="R276" s="40" t="s">
        <v>828</v>
      </c>
      <c r="S276" s="2">
        <v>5</v>
      </c>
      <c r="U276" s="27">
        <v>10000146</v>
      </c>
      <c r="V276" s="68" t="s">
        <v>1064</v>
      </c>
      <c r="W276" s="7">
        <v>1</v>
      </c>
      <c r="Y276" s="38">
        <v>10023008</v>
      </c>
      <c r="Z276" s="39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38">
        <v>10024010</v>
      </c>
      <c r="R277" s="40" t="s">
        <v>829</v>
      </c>
      <c r="S277" s="2">
        <v>5</v>
      </c>
      <c r="U277" s="27">
        <v>10000146</v>
      </c>
      <c r="V277" s="68" t="s">
        <v>1064</v>
      </c>
      <c r="W277" s="7">
        <v>1</v>
      </c>
      <c r="Y277" s="38">
        <v>10024008</v>
      </c>
      <c r="Z277" s="39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38">
        <v>10024010</v>
      </c>
      <c r="R278" s="40" t="s">
        <v>829</v>
      </c>
      <c r="S278" s="2">
        <v>5</v>
      </c>
      <c r="U278" s="27">
        <v>10000146</v>
      </c>
      <c r="V278" s="68" t="s">
        <v>1064</v>
      </c>
      <c r="W278" s="7">
        <v>1</v>
      </c>
      <c r="Y278" s="38">
        <v>10024008</v>
      </c>
      <c r="Z278" s="39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38">
        <v>10024010</v>
      </c>
      <c r="R279" s="40" t="s">
        <v>829</v>
      </c>
      <c r="S279" s="2">
        <v>5</v>
      </c>
      <c r="U279" s="27">
        <v>10000146</v>
      </c>
      <c r="V279" s="68" t="s">
        <v>1064</v>
      </c>
      <c r="W279" s="7">
        <v>1</v>
      </c>
      <c r="Y279" s="38">
        <v>10024008</v>
      </c>
      <c r="Z279" s="39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38">
        <v>10024010</v>
      </c>
      <c r="R280" s="40" t="s">
        <v>829</v>
      </c>
      <c r="S280" s="2">
        <v>5</v>
      </c>
      <c r="U280" s="27">
        <v>10000146</v>
      </c>
      <c r="V280" s="68" t="s">
        <v>1064</v>
      </c>
      <c r="W280" s="7">
        <v>1</v>
      </c>
      <c r="Y280" s="38">
        <v>10024008</v>
      </c>
      <c r="Z280" s="39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38">
        <v>10025010</v>
      </c>
      <c r="R281" s="40" t="s">
        <v>829</v>
      </c>
      <c r="S281" s="2">
        <v>5</v>
      </c>
      <c r="U281" s="27">
        <v>10000146</v>
      </c>
      <c r="V281" s="68" t="s">
        <v>1064</v>
      </c>
      <c r="W281" s="7">
        <v>1</v>
      </c>
      <c r="Y281" s="38">
        <v>10025008</v>
      </c>
      <c r="Z281" s="39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38">
        <v>10025010</v>
      </c>
      <c r="R282" s="40" t="s">
        <v>829</v>
      </c>
      <c r="S282" s="2">
        <v>5</v>
      </c>
      <c r="U282" s="27">
        <v>10000146</v>
      </c>
      <c r="V282" s="68" t="s">
        <v>1064</v>
      </c>
      <c r="W282" s="7">
        <v>1</v>
      </c>
      <c r="Y282" s="38">
        <v>10025008</v>
      </c>
      <c r="Z282" s="39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38">
        <v>10025010</v>
      </c>
      <c r="R283" s="40" t="s">
        <v>829</v>
      </c>
      <c r="S283" s="2">
        <v>5</v>
      </c>
      <c r="U283" s="27">
        <v>10000146</v>
      </c>
      <c r="V283" s="68" t="s">
        <v>1064</v>
      </c>
      <c r="W283" s="7">
        <v>1</v>
      </c>
      <c r="Y283" s="38">
        <v>10025008</v>
      </c>
      <c r="Z283" s="39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38">
        <v>10025010</v>
      </c>
      <c r="R284" s="40" t="s">
        <v>829</v>
      </c>
      <c r="S284" s="2">
        <v>5</v>
      </c>
      <c r="U284" s="27">
        <v>10000146</v>
      </c>
      <c r="V284" s="68" t="s">
        <v>1064</v>
      </c>
      <c r="W284" s="7">
        <v>1</v>
      </c>
      <c r="Y284" s="38">
        <v>10025008</v>
      </c>
      <c r="Z284" s="39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3"/>
      <c r="K286" s="51" t="s">
        <v>1069</v>
      </c>
      <c r="L286" s="27"/>
      <c r="M286" s="7">
        <v>10020001</v>
      </c>
      <c r="N286" s="7" t="s">
        <v>95</v>
      </c>
      <c r="O286" s="7">
        <v>50</v>
      </c>
      <c r="P286" s="7"/>
      <c r="Q286" s="27">
        <v>10000146</v>
      </c>
      <c r="R286" s="68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52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52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38">
        <v>10021010</v>
      </c>
      <c r="R288" s="39" t="s">
        <v>825</v>
      </c>
      <c r="S288" s="2">
        <v>10</v>
      </c>
      <c r="U288" s="27">
        <v>10000146</v>
      </c>
      <c r="V288" s="68" t="s">
        <v>1064</v>
      </c>
      <c r="W288" s="7">
        <v>2</v>
      </c>
      <c r="Y288" s="38">
        <v>10021008</v>
      </c>
      <c r="Z288" s="39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52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38">
        <v>10022010</v>
      </c>
      <c r="R289" s="40" t="s">
        <v>826</v>
      </c>
      <c r="S289" s="2">
        <v>10</v>
      </c>
      <c r="U289" s="27">
        <v>10000146</v>
      </c>
      <c r="V289" s="68" t="s">
        <v>1064</v>
      </c>
      <c r="W289" s="7">
        <v>2</v>
      </c>
      <c r="Y289" s="38">
        <v>10022008</v>
      </c>
      <c r="Z289" s="39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52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38">
        <v>10023010</v>
      </c>
      <c r="R290" s="40" t="s">
        <v>828</v>
      </c>
      <c r="S290" s="2">
        <v>10</v>
      </c>
      <c r="U290" s="27">
        <v>10000146</v>
      </c>
      <c r="V290" s="68" t="s">
        <v>1064</v>
      </c>
      <c r="W290" s="7">
        <v>2</v>
      </c>
      <c r="Y290" s="38">
        <v>10023008</v>
      </c>
      <c r="Z290" s="39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52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38">
        <v>10024010</v>
      </c>
      <c r="R291" s="40" t="s">
        <v>829</v>
      </c>
      <c r="S291" s="2">
        <v>10</v>
      </c>
      <c r="U291" s="27">
        <v>10000146</v>
      </c>
      <c r="V291" s="68" t="s">
        <v>1064</v>
      </c>
      <c r="W291" s="7">
        <v>2</v>
      </c>
      <c r="Y291" s="38">
        <v>10024008</v>
      </c>
      <c r="Z291" s="39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52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38">
        <v>10024010</v>
      </c>
      <c r="R292" s="40" t="s">
        <v>829</v>
      </c>
      <c r="S292" s="2">
        <v>10</v>
      </c>
      <c r="U292" s="27">
        <v>10000146</v>
      </c>
      <c r="V292" s="68" t="s">
        <v>1064</v>
      </c>
      <c r="W292" s="7">
        <v>2</v>
      </c>
      <c r="Y292" s="38">
        <v>10025008</v>
      </c>
      <c r="Z292" s="39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52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39">
        <v>11200001</v>
      </c>
      <c r="K295" s="41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38">
        <v>10021010</v>
      </c>
      <c r="R295" s="39" t="s">
        <v>825</v>
      </c>
      <c r="S295" s="2">
        <v>20</v>
      </c>
      <c r="T295" s="2">
        <f>S295/5</f>
        <v>4</v>
      </c>
      <c r="U295" s="38">
        <v>10021008</v>
      </c>
      <c r="V295" s="39" t="s">
        <v>246</v>
      </c>
      <c r="W295" s="2">
        <v>1</v>
      </c>
      <c r="X295" s="2"/>
      <c r="Y295" s="38">
        <v>10021009</v>
      </c>
      <c r="Z295" s="39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39">
        <v>11200002</v>
      </c>
      <c r="K296" s="41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38">
        <v>10021010</v>
      </c>
      <c r="R296" s="39" t="s">
        <v>825</v>
      </c>
      <c r="S296" s="2">
        <v>20</v>
      </c>
      <c r="T296" s="2">
        <f t="shared" ref="T296:T306" si="139">S296/5</f>
        <v>4</v>
      </c>
      <c r="U296" s="38">
        <v>10021008</v>
      </c>
      <c r="V296" s="39" t="s">
        <v>246</v>
      </c>
      <c r="W296" s="2">
        <v>1</v>
      </c>
      <c r="X296" s="2"/>
      <c r="Y296" s="38">
        <v>10021009</v>
      </c>
      <c r="Z296" s="39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39">
        <v>11200003</v>
      </c>
      <c r="K297" s="41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38">
        <v>10021010</v>
      </c>
      <c r="R297" s="39" t="s">
        <v>825</v>
      </c>
      <c r="S297" s="2">
        <v>20</v>
      </c>
      <c r="T297" s="2">
        <f t="shared" si="139"/>
        <v>4</v>
      </c>
      <c r="U297" s="38">
        <v>10021008</v>
      </c>
      <c r="V297" s="39" t="s">
        <v>246</v>
      </c>
      <c r="W297" s="2">
        <v>1</v>
      </c>
      <c r="X297" s="2"/>
      <c r="Y297" s="38">
        <v>10021009</v>
      </c>
      <c r="Z297" s="39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39">
        <v>11200004</v>
      </c>
      <c r="K298" s="41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38">
        <v>10022010</v>
      </c>
      <c r="R298" s="40" t="s">
        <v>826</v>
      </c>
      <c r="S298" s="2">
        <v>20</v>
      </c>
      <c r="T298" s="2">
        <f t="shared" si="139"/>
        <v>4</v>
      </c>
      <c r="U298" s="38">
        <v>10022008</v>
      </c>
      <c r="V298" s="39" t="s">
        <v>268</v>
      </c>
      <c r="W298" s="2">
        <v>1</v>
      </c>
      <c r="X298" s="2"/>
      <c r="Y298" s="38">
        <v>10022009</v>
      </c>
      <c r="Z298" s="39" t="s">
        <v>270</v>
      </c>
      <c r="AA298" s="39">
        <v>1</v>
      </c>
      <c r="AB298" s="39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39">
        <v>11200005</v>
      </c>
      <c r="K299" s="41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38">
        <v>10022010</v>
      </c>
      <c r="R299" s="40" t="s">
        <v>826</v>
      </c>
      <c r="S299" s="2">
        <v>20</v>
      </c>
      <c r="T299" s="2">
        <f t="shared" si="139"/>
        <v>4</v>
      </c>
      <c r="U299" s="38">
        <v>10022008</v>
      </c>
      <c r="V299" s="39" t="s">
        <v>268</v>
      </c>
      <c r="W299" s="2">
        <v>1</v>
      </c>
      <c r="X299" s="2"/>
      <c r="Y299" s="38">
        <v>10022009</v>
      </c>
      <c r="Z299" s="39" t="s">
        <v>270</v>
      </c>
      <c r="AA299" s="39">
        <v>1</v>
      </c>
      <c r="AB299" s="39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39">
        <v>11200006</v>
      </c>
      <c r="K300" s="41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38">
        <v>10022010</v>
      </c>
      <c r="R300" s="40" t="s">
        <v>826</v>
      </c>
      <c r="S300" s="2">
        <v>20</v>
      </c>
      <c r="T300" s="2">
        <f t="shared" si="139"/>
        <v>4</v>
      </c>
      <c r="U300" s="38">
        <v>10022008</v>
      </c>
      <c r="V300" s="39" t="s">
        <v>268</v>
      </c>
      <c r="W300" s="2">
        <v>1</v>
      </c>
      <c r="X300" s="2"/>
      <c r="Y300" s="38">
        <v>10022009</v>
      </c>
      <c r="Z300" s="39" t="s">
        <v>270</v>
      </c>
      <c r="AA300" s="39">
        <v>1</v>
      </c>
      <c r="AB300" s="39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39">
        <v>11200007</v>
      </c>
      <c r="K301" s="41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38">
        <v>10023010</v>
      </c>
      <c r="R301" s="40" t="s">
        <v>828</v>
      </c>
      <c r="S301" s="2">
        <v>20</v>
      </c>
      <c r="T301" s="2">
        <f t="shared" si="139"/>
        <v>4</v>
      </c>
      <c r="U301" s="38">
        <v>10023008</v>
      </c>
      <c r="V301" s="39" t="s">
        <v>290</v>
      </c>
      <c r="W301" s="2">
        <v>1</v>
      </c>
      <c r="X301" s="2"/>
      <c r="Y301" s="38">
        <v>10023009</v>
      </c>
      <c r="Z301" s="39" t="s">
        <v>292</v>
      </c>
      <c r="AA301" s="39">
        <v>1</v>
      </c>
      <c r="AB301" s="39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39">
        <v>11200008</v>
      </c>
      <c r="K302" s="41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38">
        <v>10023010</v>
      </c>
      <c r="R302" s="40" t="s">
        <v>828</v>
      </c>
      <c r="S302" s="2">
        <v>20</v>
      </c>
      <c r="T302" s="2">
        <f t="shared" si="139"/>
        <v>4</v>
      </c>
      <c r="U302" s="38">
        <v>10023008</v>
      </c>
      <c r="V302" s="39" t="s">
        <v>290</v>
      </c>
      <c r="W302" s="2">
        <v>1</v>
      </c>
      <c r="X302" s="2"/>
      <c r="Y302" s="38">
        <v>10023009</v>
      </c>
      <c r="Z302" s="39" t="s">
        <v>292</v>
      </c>
      <c r="AA302" s="39">
        <v>1</v>
      </c>
      <c r="AB302" s="39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39">
        <v>11200009</v>
      </c>
      <c r="K303" s="41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38">
        <v>10023010</v>
      </c>
      <c r="R303" s="40" t="s">
        <v>828</v>
      </c>
      <c r="S303" s="2">
        <v>20</v>
      </c>
      <c r="T303" s="2">
        <f t="shared" si="139"/>
        <v>4</v>
      </c>
      <c r="U303" s="38">
        <v>10023008</v>
      </c>
      <c r="V303" s="39" t="s">
        <v>290</v>
      </c>
      <c r="W303" s="2">
        <v>1</v>
      </c>
      <c r="X303" s="2"/>
      <c r="Y303" s="38">
        <v>10023009</v>
      </c>
      <c r="Z303" s="39" t="s">
        <v>292</v>
      </c>
      <c r="AA303" s="39">
        <v>1</v>
      </c>
      <c r="AB303" s="39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39">
        <v>11200010</v>
      </c>
      <c r="K304" s="41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38">
        <v>10024010</v>
      </c>
      <c r="R304" s="40" t="s">
        <v>829</v>
      </c>
      <c r="S304" s="2">
        <v>20</v>
      </c>
      <c r="T304" s="2">
        <f t="shared" si="139"/>
        <v>4</v>
      </c>
      <c r="U304" s="38">
        <v>10024008</v>
      </c>
      <c r="V304" s="39" t="s">
        <v>311</v>
      </c>
      <c r="W304" s="2">
        <v>1</v>
      </c>
      <c r="X304" s="2"/>
      <c r="Y304" s="38">
        <v>10024009</v>
      </c>
      <c r="Z304" s="39" t="s">
        <v>313</v>
      </c>
      <c r="AA304" s="39">
        <v>1</v>
      </c>
      <c r="AB304" s="39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39">
        <v>11200011</v>
      </c>
      <c r="K305" s="41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38">
        <v>10024010</v>
      </c>
      <c r="R305" s="40" t="s">
        <v>829</v>
      </c>
      <c r="S305" s="2">
        <v>20</v>
      </c>
      <c r="T305" s="2">
        <f t="shared" si="139"/>
        <v>4</v>
      </c>
      <c r="U305" s="38">
        <v>10024008</v>
      </c>
      <c r="V305" s="39" t="s">
        <v>311</v>
      </c>
      <c r="W305" s="2">
        <v>1</v>
      </c>
      <c r="X305" s="2"/>
      <c r="Y305" s="38">
        <v>10024009</v>
      </c>
      <c r="Z305" s="39" t="s">
        <v>313</v>
      </c>
      <c r="AA305" s="39">
        <v>1</v>
      </c>
      <c r="AB305" s="39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39">
        <v>11200012</v>
      </c>
      <c r="K306" s="41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38">
        <v>10024010</v>
      </c>
      <c r="R306" s="40" t="s">
        <v>829</v>
      </c>
      <c r="S306" s="2">
        <v>20</v>
      </c>
      <c r="T306" s="2">
        <f t="shared" si="139"/>
        <v>4</v>
      </c>
      <c r="U306" s="38">
        <v>10024008</v>
      </c>
      <c r="V306" s="39" t="s">
        <v>311</v>
      </c>
      <c r="W306" s="2">
        <v>1</v>
      </c>
      <c r="X306" s="2"/>
      <c r="Y306" s="38">
        <v>10024009</v>
      </c>
      <c r="Z306" s="39" t="s">
        <v>313</v>
      </c>
      <c r="AA306" s="39">
        <v>1</v>
      </c>
      <c r="AB306" s="39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66"/>
      <c r="K311" s="67" t="s">
        <v>1087</v>
      </c>
      <c r="M311" s="2">
        <v>10020001</v>
      </c>
      <c r="N311" s="2" t="s">
        <v>95</v>
      </c>
      <c r="O311" s="39">
        <v>200</v>
      </c>
      <c r="P311" s="2"/>
      <c r="Q311" s="69">
        <v>10025010</v>
      </c>
      <c r="R311" s="70" t="s">
        <v>830</v>
      </c>
      <c r="S311" s="39">
        <v>200</v>
      </c>
      <c r="T311" s="2"/>
      <c r="U311" s="20">
        <v>10010085</v>
      </c>
      <c r="V311" s="26" t="s">
        <v>821</v>
      </c>
      <c r="W311" s="39">
        <v>1000</v>
      </c>
      <c r="X311" s="2"/>
      <c r="Y311" s="69">
        <v>10025008</v>
      </c>
      <c r="Z311" s="70" t="s">
        <v>333</v>
      </c>
      <c r="AA311" s="39">
        <v>20</v>
      </c>
      <c r="AB311" s="39"/>
      <c r="AC311" s="69">
        <v>10025009</v>
      </c>
      <c r="AD311" s="70" t="s">
        <v>335</v>
      </c>
      <c r="AE311" s="39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66"/>
      <c r="K312" s="67" t="s">
        <v>1088</v>
      </c>
      <c r="M312" s="2">
        <v>10020001</v>
      </c>
      <c r="N312" s="2" t="s">
        <v>95</v>
      </c>
      <c r="O312" s="39">
        <v>200</v>
      </c>
      <c r="P312" s="2"/>
      <c r="Q312" s="69">
        <v>10025010</v>
      </c>
      <c r="R312" s="70" t="s">
        <v>830</v>
      </c>
      <c r="S312" s="39">
        <v>200</v>
      </c>
      <c r="T312" s="2"/>
      <c r="U312" s="20">
        <v>10010085</v>
      </c>
      <c r="V312" s="26" t="s">
        <v>821</v>
      </c>
      <c r="W312" s="39">
        <v>1000</v>
      </c>
      <c r="X312" s="2"/>
      <c r="Y312" s="69">
        <v>10025008</v>
      </c>
      <c r="Z312" s="70" t="s">
        <v>333</v>
      </c>
      <c r="AA312" s="39">
        <v>20</v>
      </c>
      <c r="AB312" s="39"/>
      <c r="AC312" s="69">
        <v>10025009</v>
      </c>
      <c r="AD312" s="70" t="s">
        <v>335</v>
      </c>
      <c r="AE312" s="39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66"/>
      <c r="K313" s="67" t="s">
        <v>1089</v>
      </c>
      <c r="M313" s="2">
        <v>10020001</v>
      </c>
      <c r="N313" s="2" t="s">
        <v>95</v>
      </c>
      <c r="O313" s="39">
        <v>200</v>
      </c>
      <c r="P313" s="2"/>
      <c r="Q313" s="69">
        <v>10025010</v>
      </c>
      <c r="R313" s="70" t="s">
        <v>830</v>
      </c>
      <c r="S313" s="39">
        <v>200</v>
      </c>
      <c r="T313" s="2"/>
      <c r="U313" s="20">
        <v>10010085</v>
      </c>
      <c r="V313" s="26" t="s">
        <v>821</v>
      </c>
      <c r="W313" s="39">
        <v>1000</v>
      </c>
      <c r="X313" s="2"/>
      <c r="Y313" s="69">
        <v>10025008</v>
      </c>
      <c r="Z313" s="70" t="s">
        <v>333</v>
      </c>
      <c r="AA313" s="39">
        <v>20</v>
      </c>
      <c r="AB313" s="39"/>
      <c r="AC313" s="69">
        <v>10025009</v>
      </c>
      <c r="AD313" s="70" t="s">
        <v>335</v>
      </c>
      <c r="AE313" s="39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66"/>
      <c r="K314" s="67" t="s">
        <v>1090</v>
      </c>
      <c r="M314" s="2">
        <v>10020001</v>
      </c>
      <c r="N314" s="2" t="s">
        <v>95</v>
      </c>
      <c r="O314" s="39">
        <v>200</v>
      </c>
      <c r="P314" s="2"/>
      <c r="Q314" s="69">
        <v>10025010</v>
      </c>
      <c r="R314" s="70" t="s">
        <v>830</v>
      </c>
      <c r="S314" s="39">
        <v>200</v>
      </c>
      <c r="T314" s="2"/>
      <c r="U314" s="20">
        <v>10010085</v>
      </c>
      <c r="V314" s="26" t="s">
        <v>821</v>
      </c>
      <c r="W314" s="39">
        <v>1000</v>
      </c>
      <c r="X314" s="2"/>
      <c r="Y314" s="69">
        <v>10025008</v>
      </c>
      <c r="Z314" s="70" t="s">
        <v>333</v>
      </c>
      <c r="AA314" s="39">
        <v>20</v>
      </c>
      <c r="AB314" s="39"/>
      <c r="AC314" s="69">
        <v>10025009</v>
      </c>
      <c r="AD314" s="70" t="s">
        <v>335</v>
      </c>
      <c r="AE314" s="39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66"/>
      <c r="K315" s="67" t="s">
        <v>1091</v>
      </c>
      <c r="M315" s="2">
        <v>10020001</v>
      </c>
      <c r="N315" s="2" t="s">
        <v>95</v>
      </c>
      <c r="O315" s="39">
        <v>200</v>
      </c>
      <c r="P315" s="2"/>
      <c r="Q315" s="69">
        <v>10025010</v>
      </c>
      <c r="R315" s="70" t="s">
        <v>830</v>
      </c>
      <c r="S315" s="39">
        <v>200</v>
      </c>
      <c r="T315" s="2"/>
      <c r="U315" s="20">
        <v>10010085</v>
      </c>
      <c r="V315" s="26" t="s">
        <v>821</v>
      </c>
      <c r="W315" s="39">
        <v>1000</v>
      </c>
      <c r="X315" s="2"/>
      <c r="Y315" s="69">
        <v>10025008</v>
      </c>
      <c r="Z315" s="70" t="s">
        <v>333</v>
      </c>
      <c r="AA315" s="39">
        <v>20</v>
      </c>
      <c r="AB315" s="39"/>
      <c r="AC315" s="69">
        <v>10025009</v>
      </c>
      <c r="AD315" s="70" t="s">
        <v>335</v>
      </c>
      <c r="AE315" s="39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66"/>
      <c r="K316" s="67" t="s">
        <v>1092</v>
      </c>
      <c r="M316" s="2">
        <v>10020001</v>
      </c>
      <c r="N316" s="2" t="s">
        <v>95</v>
      </c>
      <c r="O316" s="39">
        <v>200</v>
      </c>
      <c r="P316" s="2"/>
      <c r="Q316" s="69">
        <v>10025010</v>
      </c>
      <c r="R316" s="70" t="s">
        <v>830</v>
      </c>
      <c r="S316" s="39">
        <v>200</v>
      </c>
      <c r="T316" s="2"/>
      <c r="U316" s="20">
        <v>10010085</v>
      </c>
      <c r="V316" s="26" t="s">
        <v>821</v>
      </c>
      <c r="W316" s="39">
        <v>1000</v>
      </c>
      <c r="X316" s="2"/>
      <c r="Y316" s="69">
        <v>10025008</v>
      </c>
      <c r="Z316" s="70" t="s">
        <v>333</v>
      </c>
      <c r="AA316" s="39">
        <v>20</v>
      </c>
      <c r="AB316" s="39"/>
      <c r="AC316" s="69">
        <v>10025009</v>
      </c>
      <c r="AD316" s="70" t="s">
        <v>335</v>
      </c>
      <c r="AE316" s="39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66"/>
      <c r="K317" s="67" t="s">
        <v>1093</v>
      </c>
      <c r="M317" s="2">
        <v>10020001</v>
      </c>
      <c r="N317" s="2" t="s">
        <v>95</v>
      </c>
      <c r="O317" s="39">
        <v>200</v>
      </c>
      <c r="P317" s="2"/>
      <c r="Q317" s="69">
        <v>10025010</v>
      </c>
      <c r="R317" s="70" t="s">
        <v>830</v>
      </c>
      <c r="S317" s="39">
        <v>200</v>
      </c>
      <c r="T317" s="2"/>
      <c r="U317" s="20">
        <v>10010085</v>
      </c>
      <c r="V317" s="26" t="s">
        <v>821</v>
      </c>
      <c r="W317" s="39">
        <v>1000</v>
      </c>
      <c r="X317" s="2"/>
      <c r="Y317" s="69">
        <v>10025008</v>
      </c>
      <c r="Z317" s="70" t="s">
        <v>333</v>
      </c>
      <c r="AA317" s="39">
        <v>20</v>
      </c>
      <c r="AB317" s="39"/>
      <c r="AC317" s="69">
        <v>10025009</v>
      </c>
      <c r="AD317" s="70" t="s">
        <v>335</v>
      </c>
      <c r="AE317" s="39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66"/>
      <c r="K318" s="67" t="s">
        <v>1094</v>
      </c>
      <c r="M318" s="2">
        <v>10020001</v>
      </c>
      <c r="N318" s="2" t="s">
        <v>95</v>
      </c>
      <c r="O318" s="39">
        <v>200</v>
      </c>
      <c r="P318" s="2"/>
      <c r="Q318" s="69">
        <v>10025010</v>
      </c>
      <c r="R318" s="70" t="s">
        <v>830</v>
      </c>
      <c r="S318" s="39">
        <v>200</v>
      </c>
      <c r="T318" s="2"/>
      <c r="U318" s="20">
        <v>10010085</v>
      </c>
      <c r="V318" s="26" t="s">
        <v>821</v>
      </c>
      <c r="W318" s="39">
        <v>1000</v>
      </c>
      <c r="X318" s="2"/>
      <c r="Y318" s="69">
        <v>10025008</v>
      </c>
      <c r="Z318" s="70" t="s">
        <v>333</v>
      </c>
      <c r="AA318" s="39">
        <v>20</v>
      </c>
      <c r="AB318" s="39"/>
      <c r="AC318" s="69">
        <v>10025009</v>
      </c>
      <c r="AD318" s="70" t="s">
        <v>335</v>
      </c>
      <c r="AE318" s="39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66"/>
      <c r="K319" s="67" t="s">
        <v>1095</v>
      </c>
      <c r="M319" s="2">
        <v>10020001</v>
      </c>
      <c r="N319" s="2" t="s">
        <v>95</v>
      </c>
      <c r="O319" s="39">
        <v>200</v>
      </c>
      <c r="P319" s="2"/>
      <c r="Q319" s="69">
        <v>10025010</v>
      </c>
      <c r="R319" s="70" t="s">
        <v>830</v>
      </c>
      <c r="S319" s="39">
        <v>200</v>
      </c>
      <c r="T319" s="2"/>
      <c r="U319" s="20">
        <v>10010085</v>
      </c>
      <c r="V319" s="26" t="s">
        <v>821</v>
      </c>
      <c r="W319" s="39">
        <v>1000</v>
      </c>
      <c r="X319" s="2"/>
      <c r="Y319" s="69">
        <v>10025008</v>
      </c>
      <c r="Z319" s="70" t="s">
        <v>333</v>
      </c>
      <c r="AA319" s="39">
        <v>20</v>
      </c>
      <c r="AB319" s="39"/>
      <c r="AC319" s="69">
        <v>10025009</v>
      </c>
      <c r="AD319" s="70" t="s">
        <v>335</v>
      </c>
      <c r="AE319" s="39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66"/>
      <c r="K320" s="67" t="s">
        <v>1096</v>
      </c>
      <c r="M320" s="2">
        <v>10020001</v>
      </c>
      <c r="N320" s="2" t="s">
        <v>95</v>
      </c>
      <c r="O320" s="39">
        <v>200</v>
      </c>
      <c r="P320" s="2"/>
      <c r="Q320" s="69">
        <v>10025010</v>
      </c>
      <c r="R320" s="70" t="s">
        <v>830</v>
      </c>
      <c r="S320" s="39">
        <v>200</v>
      </c>
      <c r="T320" s="2"/>
      <c r="U320" s="20">
        <v>10010085</v>
      </c>
      <c r="V320" s="26" t="s">
        <v>821</v>
      </c>
      <c r="W320" s="39">
        <v>1000</v>
      </c>
      <c r="X320" s="2"/>
      <c r="Y320" s="69">
        <v>10025008</v>
      </c>
      <c r="Z320" s="70" t="s">
        <v>333</v>
      </c>
      <c r="AA320" s="39">
        <v>20</v>
      </c>
      <c r="AB320" s="39"/>
      <c r="AC320" s="69">
        <v>10025009</v>
      </c>
      <c r="AD320" s="70" t="s">
        <v>335</v>
      </c>
      <c r="AE320" s="39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66"/>
      <c r="K321" s="67" t="s">
        <v>1097</v>
      </c>
      <c r="M321" s="2">
        <v>10020001</v>
      </c>
      <c r="N321" s="2" t="s">
        <v>95</v>
      </c>
      <c r="O321" s="39">
        <v>200</v>
      </c>
      <c r="P321" s="2"/>
      <c r="Q321" s="69">
        <v>10025010</v>
      </c>
      <c r="R321" s="70" t="s">
        <v>830</v>
      </c>
      <c r="S321" s="39">
        <v>200</v>
      </c>
      <c r="T321" s="2"/>
      <c r="U321" s="20">
        <v>10010085</v>
      </c>
      <c r="V321" s="26" t="s">
        <v>821</v>
      </c>
      <c r="W321" s="39">
        <v>1000</v>
      </c>
      <c r="X321" s="2"/>
      <c r="Y321" s="69">
        <v>10025008</v>
      </c>
      <c r="Z321" s="70" t="s">
        <v>333</v>
      </c>
      <c r="AA321" s="39">
        <v>20</v>
      </c>
      <c r="AB321" s="39"/>
      <c r="AC321" s="69">
        <v>10025009</v>
      </c>
      <c r="AD321" s="70" t="s">
        <v>335</v>
      </c>
      <c r="AE321" s="39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66"/>
      <c r="K322" s="67" t="s">
        <v>1098</v>
      </c>
      <c r="M322" s="2">
        <v>10020001</v>
      </c>
      <c r="N322" s="2" t="s">
        <v>95</v>
      </c>
      <c r="O322" s="39">
        <v>200</v>
      </c>
      <c r="P322" s="2"/>
      <c r="Q322" s="69">
        <v>10025010</v>
      </c>
      <c r="R322" s="70" t="s">
        <v>830</v>
      </c>
      <c r="S322" s="39">
        <v>200</v>
      </c>
      <c r="T322" s="2"/>
      <c r="U322" s="20">
        <v>10010085</v>
      </c>
      <c r="V322" s="26" t="s">
        <v>821</v>
      </c>
      <c r="W322" s="39">
        <v>1000</v>
      </c>
      <c r="X322" s="2"/>
      <c r="Y322" s="69">
        <v>10025008</v>
      </c>
      <c r="Z322" s="70" t="s">
        <v>333</v>
      </c>
      <c r="AA322" s="39">
        <v>20</v>
      </c>
      <c r="AB322" s="39"/>
      <c r="AC322" s="69">
        <v>10025009</v>
      </c>
      <c r="AD322" s="70" t="s">
        <v>335</v>
      </c>
      <c r="AE322" s="39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66"/>
      <c r="K323" s="67" t="s">
        <v>1099</v>
      </c>
      <c r="M323" s="2">
        <v>10020001</v>
      </c>
      <c r="N323" s="2" t="s">
        <v>95</v>
      </c>
      <c r="O323" s="39">
        <v>200</v>
      </c>
      <c r="P323" s="2"/>
      <c r="Q323" s="69">
        <v>10025010</v>
      </c>
      <c r="R323" s="70" t="s">
        <v>830</v>
      </c>
      <c r="S323" s="39">
        <v>200</v>
      </c>
      <c r="T323" s="2"/>
      <c r="U323" s="20">
        <v>10010085</v>
      </c>
      <c r="V323" s="26" t="s">
        <v>821</v>
      </c>
      <c r="W323" s="39">
        <v>1000</v>
      </c>
      <c r="X323" s="2"/>
      <c r="Y323" s="69">
        <v>10025008</v>
      </c>
      <c r="Z323" s="70" t="s">
        <v>333</v>
      </c>
      <c r="AA323" s="39">
        <v>20</v>
      </c>
      <c r="AB323" s="39"/>
      <c r="AC323" s="69">
        <v>10025009</v>
      </c>
      <c r="AD323" s="70" t="s">
        <v>335</v>
      </c>
      <c r="AE323" s="39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66"/>
      <c r="K324" s="67" t="s">
        <v>1100</v>
      </c>
      <c r="M324" s="2">
        <v>10020001</v>
      </c>
      <c r="N324" s="2" t="s">
        <v>95</v>
      </c>
      <c r="O324" s="39">
        <v>200</v>
      </c>
      <c r="P324" s="2"/>
      <c r="Q324" s="69">
        <v>10025010</v>
      </c>
      <c r="R324" s="70" t="s">
        <v>830</v>
      </c>
      <c r="S324" s="39">
        <v>200</v>
      </c>
      <c r="T324" s="2"/>
      <c r="U324" s="20">
        <v>10010085</v>
      </c>
      <c r="V324" s="26" t="s">
        <v>821</v>
      </c>
      <c r="W324" s="39">
        <v>1000</v>
      </c>
      <c r="X324" s="2"/>
      <c r="Y324" s="69">
        <v>10025008</v>
      </c>
      <c r="Z324" s="70" t="s">
        <v>333</v>
      </c>
      <c r="AA324" s="39">
        <v>20</v>
      </c>
      <c r="AB324" s="39"/>
      <c r="AC324" s="69">
        <v>10025009</v>
      </c>
      <c r="AD324" s="70" t="s">
        <v>335</v>
      </c>
      <c r="AE324" s="39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66"/>
      <c r="K325" s="67" t="s">
        <v>1101</v>
      </c>
      <c r="M325" s="2">
        <v>10020001</v>
      </c>
      <c r="N325" s="2" t="s">
        <v>95</v>
      </c>
      <c r="O325" s="39">
        <v>200</v>
      </c>
      <c r="P325" s="2"/>
      <c r="Q325" s="69">
        <v>10025010</v>
      </c>
      <c r="R325" s="70" t="s">
        <v>830</v>
      </c>
      <c r="S325" s="39">
        <v>200</v>
      </c>
      <c r="T325" s="2"/>
      <c r="U325" s="20">
        <v>10010085</v>
      </c>
      <c r="V325" s="26" t="s">
        <v>821</v>
      </c>
      <c r="W325" s="39">
        <v>1000</v>
      </c>
      <c r="X325" s="2"/>
      <c r="Y325" s="69">
        <v>10025008</v>
      </c>
      <c r="Z325" s="70" t="s">
        <v>333</v>
      </c>
      <c r="AA325" s="39">
        <v>20</v>
      </c>
      <c r="AB325" s="39"/>
      <c r="AC325" s="69">
        <v>10025009</v>
      </c>
      <c r="AD325" s="70" t="s">
        <v>335</v>
      </c>
      <c r="AE325" s="39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66"/>
      <c r="K326" s="67" t="s">
        <v>1102</v>
      </c>
      <c r="M326" s="2">
        <v>10020001</v>
      </c>
      <c r="N326" s="2" t="s">
        <v>95</v>
      </c>
      <c r="O326" s="39">
        <v>350</v>
      </c>
      <c r="P326" s="2"/>
      <c r="Q326" s="69">
        <v>10025010</v>
      </c>
      <c r="R326" s="70" t="s">
        <v>830</v>
      </c>
      <c r="S326" s="39">
        <v>350</v>
      </c>
      <c r="T326" s="2"/>
      <c r="U326" s="20">
        <v>10010085</v>
      </c>
      <c r="V326" s="26" t="s">
        <v>821</v>
      </c>
      <c r="W326" s="39">
        <v>2000</v>
      </c>
      <c r="X326" s="2"/>
      <c r="Y326" s="69">
        <v>10025008</v>
      </c>
      <c r="Z326" s="70" t="s">
        <v>333</v>
      </c>
      <c r="AA326" s="39">
        <v>20</v>
      </c>
      <c r="AB326" s="39"/>
      <c r="AC326" s="69">
        <v>10025009</v>
      </c>
      <c r="AD326" s="70" t="s">
        <v>335</v>
      </c>
      <c r="AE326" s="39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66"/>
      <c r="K327" s="67" t="s">
        <v>1103</v>
      </c>
      <c r="M327" s="2">
        <v>10020001</v>
      </c>
      <c r="N327" s="2" t="s">
        <v>95</v>
      </c>
      <c r="O327" s="39">
        <v>350</v>
      </c>
      <c r="P327" s="2"/>
      <c r="Q327" s="69">
        <v>10025010</v>
      </c>
      <c r="R327" s="70" t="s">
        <v>830</v>
      </c>
      <c r="S327" s="39">
        <v>350</v>
      </c>
      <c r="T327" s="2"/>
      <c r="U327" s="20">
        <v>10010085</v>
      </c>
      <c r="V327" s="26" t="s">
        <v>821</v>
      </c>
      <c r="W327" s="39">
        <v>2000</v>
      </c>
      <c r="X327" s="2"/>
      <c r="Y327" s="69">
        <v>10025008</v>
      </c>
      <c r="Z327" s="70" t="s">
        <v>333</v>
      </c>
      <c r="AA327" s="39">
        <v>20</v>
      </c>
      <c r="AB327" s="39"/>
      <c r="AC327" s="69">
        <v>10025009</v>
      </c>
      <c r="AD327" s="70" t="s">
        <v>335</v>
      </c>
      <c r="AE327" s="39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66"/>
      <c r="K328" s="67" t="s">
        <v>1104</v>
      </c>
      <c r="M328" s="2">
        <v>10020001</v>
      </c>
      <c r="N328" s="2" t="s">
        <v>95</v>
      </c>
      <c r="O328" s="39">
        <v>350</v>
      </c>
      <c r="P328" s="2"/>
      <c r="Q328" s="69">
        <v>10025010</v>
      </c>
      <c r="R328" s="70" t="s">
        <v>830</v>
      </c>
      <c r="S328" s="39">
        <v>350</v>
      </c>
      <c r="T328" s="2"/>
      <c r="U328" s="20">
        <v>10010085</v>
      </c>
      <c r="V328" s="26" t="s">
        <v>821</v>
      </c>
      <c r="W328" s="39">
        <v>2000</v>
      </c>
      <c r="X328" s="2"/>
      <c r="Y328" s="69">
        <v>10025008</v>
      </c>
      <c r="Z328" s="70" t="s">
        <v>333</v>
      </c>
      <c r="AA328" s="39">
        <v>20</v>
      </c>
      <c r="AB328" s="39"/>
      <c r="AC328" s="69">
        <v>10025009</v>
      </c>
      <c r="AD328" s="70" t="s">
        <v>335</v>
      </c>
      <c r="AE328" s="39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66"/>
      <c r="K329" s="67" t="s">
        <v>1105</v>
      </c>
      <c r="M329" s="2">
        <v>10020001</v>
      </c>
      <c r="N329" s="2" t="s">
        <v>95</v>
      </c>
      <c r="O329" s="39">
        <v>350</v>
      </c>
      <c r="P329" s="2"/>
      <c r="Q329" s="69">
        <v>10025010</v>
      </c>
      <c r="R329" s="70" t="s">
        <v>830</v>
      </c>
      <c r="S329" s="39">
        <v>350</v>
      </c>
      <c r="T329" s="2"/>
      <c r="U329" s="20">
        <v>10010085</v>
      </c>
      <c r="V329" s="26" t="s">
        <v>821</v>
      </c>
      <c r="W329" s="39">
        <v>2000</v>
      </c>
      <c r="X329" s="2"/>
      <c r="Y329" s="69">
        <v>10025008</v>
      </c>
      <c r="Z329" s="70" t="s">
        <v>333</v>
      </c>
      <c r="AA329" s="39">
        <v>20</v>
      </c>
      <c r="AB329" s="39"/>
      <c r="AC329" s="69">
        <v>10025009</v>
      </c>
      <c r="AD329" s="70" t="s">
        <v>335</v>
      </c>
      <c r="AE329" s="39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66"/>
      <c r="K330" s="67" t="s">
        <v>1106</v>
      </c>
      <c r="M330" s="2">
        <v>10020001</v>
      </c>
      <c r="N330" s="2" t="s">
        <v>95</v>
      </c>
      <c r="O330" s="39">
        <v>500</v>
      </c>
      <c r="P330" s="2"/>
      <c r="Q330" s="69">
        <v>10025010</v>
      </c>
      <c r="R330" s="70" t="s">
        <v>830</v>
      </c>
      <c r="S330" s="39">
        <v>500</v>
      </c>
      <c r="T330" s="2"/>
      <c r="U330" s="20">
        <v>10010085</v>
      </c>
      <c r="V330" s="26" t="s">
        <v>821</v>
      </c>
      <c r="W330" s="39">
        <v>5000</v>
      </c>
      <c r="X330" s="2"/>
      <c r="Y330" s="69">
        <v>10025008</v>
      </c>
      <c r="Z330" s="70" t="s">
        <v>333</v>
      </c>
      <c r="AA330" s="39">
        <v>20</v>
      </c>
      <c r="AB330" s="39"/>
      <c r="AC330" s="69">
        <v>10025009</v>
      </c>
      <c r="AD330" s="70" t="s">
        <v>335</v>
      </c>
      <c r="AE330" s="39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66"/>
      <c r="K331" s="67" t="s">
        <v>1107</v>
      </c>
      <c r="M331" s="2">
        <v>10020001</v>
      </c>
      <c r="N331" s="2" t="s">
        <v>95</v>
      </c>
      <c r="O331" s="39">
        <v>500</v>
      </c>
      <c r="P331" s="2"/>
      <c r="Q331" s="69">
        <v>10025010</v>
      </c>
      <c r="R331" s="70" t="s">
        <v>830</v>
      </c>
      <c r="S331" s="39">
        <v>500</v>
      </c>
      <c r="T331" s="2"/>
      <c r="U331" s="20">
        <v>10010085</v>
      </c>
      <c r="V331" s="26" t="s">
        <v>821</v>
      </c>
      <c r="W331" s="39">
        <v>5000</v>
      </c>
      <c r="X331" s="2"/>
      <c r="Y331" s="69">
        <v>10025008</v>
      </c>
      <c r="Z331" s="70" t="s">
        <v>333</v>
      </c>
      <c r="AA331" s="39">
        <v>20</v>
      </c>
      <c r="AB331" s="39"/>
      <c r="AC331" s="69">
        <v>10025009</v>
      </c>
      <c r="AD331" s="70" t="s">
        <v>335</v>
      </c>
      <c r="AE331" s="39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66"/>
      <c r="K332" s="23" t="s">
        <v>1108</v>
      </c>
      <c r="M332" s="2">
        <v>10020001</v>
      </c>
      <c r="N332" s="2" t="s">
        <v>95</v>
      </c>
      <c r="O332" s="39">
        <v>500</v>
      </c>
      <c r="P332" s="2"/>
      <c r="Q332" s="69">
        <v>10025010</v>
      </c>
      <c r="R332" s="70" t="s">
        <v>830</v>
      </c>
      <c r="S332" s="39">
        <v>500</v>
      </c>
      <c r="T332" s="2"/>
      <c r="U332" s="20">
        <v>10010085</v>
      </c>
      <c r="V332" s="26" t="s">
        <v>821</v>
      </c>
      <c r="W332" s="39">
        <v>5000</v>
      </c>
      <c r="X332" s="2"/>
      <c r="Y332" s="69">
        <v>10025008</v>
      </c>
      <c r="Z332" s="70" t="s">
        <v>333</v>
      </c>
      <c r="AA332" s="39">
        <v>20</v>
      </c>
      <c r="AB332" s="39"/>
      <c r="AC332" s="69">
        <v>10025009</v>
      </c>
      <c r="AD332" s="70" t="s">
        <v>335</v>
      </c>
      <c r="AE332" s="39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66"/>
      <c r="K333" s="23" t="s">
        <v>1109</v>
      </c>
      <c r="M333" s="2">
        <v>10020001</v>
      </c>
      <c r="N333" s="2" t="s">
        <v>95</v>
      </c>
      <c r="O333" s="39">
        <v>500</v>
      </c>
      <c r="P333" s="2"/>
      <c r="Q333" s="69">
        <v>10025010</v>
      </c>
      <c r="R333" s="70" t="s">
        <v>830</v>
      </c>
      <c r="S333" s="39">
        <v>500</v>
      </c>
      <c r="T333" s="2"/>
      <c r="U333" s="20">
        <v>10010085</v>
      </c>
      <c r="V333" s="26" t="s">
        <v>821</v>
      </c>
      <c r="W333" s="39">
        <v>5000</v>
      </c>
      <c r="X333" s="2"/>
      <c r="Y333" s="69">
        <v>10025008</v>
      </c>
      <c r="Z333" s="70" t="s">
        <v>333</v>
      </c>
      <c r="AA333" s="39">
        <v>20</v>
      </c>
      <c r="AB333" s="39"/>
      <c r="AC333" s="69">
        <v>10025009</v>
      </c>
      <c r="AD333" s="70" t="s">
        <v>335</v>
      </c>
      <c r="AE333" s="39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66"/>
      <c r="K334" s="67" t="s">
        <v>1110</v>
      </c>
      <c r="M334" s="2">
        <v>10020001</v>
      </c>
      <c r="N334" s="2" t="s">
        <v>95</v>
      </c>
      <c r="O334" s="39">
        <v>300</v>
      </c>
      <c r="P334" s="2"/>
      <c r="Q334" s="69">
        <v>10025010</v>
      </c>
      <c r="R334" s="70" t="s">
        <v>830</v>
      </c>
      <c r="S334" s="39">
        <v>300</v>
      </c>
      <c r="T334" s="2"/>
      <c r="U334" s="20">
        <v>10010085</v>
      </c>
      <c r="V334" s="26" t="s">
        <v>821</v>
      </c>
      <c r="W334" s="39">
        <v>3000</v>
      </c>
      <c r="X334" s="2"/>
      <c r="Y334" s="69">
        <v>10025008</v>
      </c>
      <c r="Z334" s="70" t="s">
        <v>333</v>
      </c>
      <c r="AA334" s="39">
        <v>20</v>
      </c>
      <c r="AB334" s="39"/>
      <c r="AC334" s="69">
        <v>10025009</v>
      </c>
      <c r="AD334" s="70" t="s">
        <v>335</v>
      </c>
      <c r="AE334" s="39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66"/>
      <c r="K335" s="67" t="s">
        <v>1111</v>
      </c>
      <c r="M335" s="2">
        <v>10020001</v>
      </c>
      <c r="N335" s="2" t="s">
        <v>95</v>
      </c>
      <c r="O335" s="39">
        <v>300</v>
      </c>
      <c r="P335" s="2"/>
      <c r="Q335" s="69">
        <v>10025010</v>
      </c>
      <c r="R335" s="70" t="s">
        <v>830</v>
      </c>
      <c r="S335" s="39">
        <v>300</v>
      </c>
      <c r="T335" s="2"/>
      <c r="U335" s="20">
        <v>10010085</v>
      </c>
      <c r="V335" s="26" t="s">
        <v>821</v>
      </c>
      <c r="W335" s="39">
        <v>3000</v>
      </c>
      <c r="X335" s="2"/>
      <c r="Y335" s="69">
        <v>10025008</v>
      </c>
      <c r="Z335" s="70" t="s">
        <v>333</v>
      </c>
      <c r="AA335" s="39">
        <v>20</v>
      </c>
      <c r="AB335" s="39"/>
      <c r="AC335" s="69">
        <v>10025009</v>
      </c>
      <c r="AD335" s="70" t="s">
        <v>335</v>
      </c>
      <c r="AE335" s="39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66"/>
      <c r="K336" s="67" t="s">
        <v>1112</v>
      </c>
      <c r="M336" s="2">
        <v>10020001</v>
      </c>
      <c r="N336" s="2" t="s">
        <v>95</v>
      </c>
      <c r="O336" s="39">
        <v>300</v>
      </c>
      <c r="P336" s="2"/>
      <c r="Q336" s="69">
        <v>10025010</v>
      </c>
      <c r="R336" s="70" t="s">
        <v>830</v>
      </c>
      <c r="S336" s="39">
        <v>300</v>
      </c>
      <c r="T336" s="2"/>
      <c r="U336" s="20">
        <v>10010085</v>
      </c>
      <c r="V336" s="26" t="s">
        <v>821</v>
      </c>
      <c r="W336" s="39">
        <v>3000</v>
      </c>
      <c r="X336" s="2"/>
      <c r="Y336" s="69">
        <v>10025008</v>
      </c>
      <c r="Z336" s="70" t="s">
        <v>333</v>
      </c>
      <c r="AA336" s="39">
        <v>20</v>
      </c>
      <c r="AB336" s="39"/>
      <c r="AC336" s="69">
        <v>10025009</v>
      </c>
      <c r="AD336" s="70" t="s">
        <v>335</v>
      </c>
      <c r="AE336" s="39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66"/>
      <c r="K339" s="23" t="s">
        <v>1113</v>
      </c>
      <c r="M339" s="2">
        <v>10020001</v>
      </c>
      <c r="N339" s="2" t="s">
        <v>95</v>
      </c>
      <c r="O339" s="39">
        <v>1000</v>
      </c>
      <c r="P339" s="2"/>
      <c r="Q339" s="20">
        <v>10000152</v>
      </c>
      <c r="R339" s="21" t="s">
        <v>143</v>
      </c>
      <c r="S339" s="39">
        <v>30</v>
      </c>
      <c r="T339" s="2"/>
      <c r="U339" s="71">
        <v>15601001</v>
      </c>
      <c r="V339" s="72" t="s">
        <v>1087</v>
      </c>
      <c r="W339" s="39">
        <v>1</v>
      </c>
      <c r="X339" s="2"/>
      <c r="Y339" s="69">
        <v>10025008</v>
      </c>
      <c r="Z339" s="70" t="s">
        <v>333</v>
      </c>
      <c r="AA339" s="39">
        <v>50</v>
      </c>
      <c r="AB339" s="39"/>
      <c r="AC339" s="69">
        <v>10025009</v>
      </c>
      <c r="AD339" s="70" t="s">
        <v>335</v>
      </c>
      <c r="AE339" s="39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66"/>
      <c r="K340" s="23" t="s">
        <v>1114</v>
      </c>
      <c r="M340" s="2">
        <v>10020001</v>
      </c>
      <c r="N340" s="2" t="s">
        <v>95</v>
      </c>
      <c r="O340" s="39">
        <v>1000</v>
      </c>
      <c r="P340" s="2"/>
      <c r="Q340" s="20">
        <v>10000152</v>
      </c>
      <c r="R340" s="21" t="s">
        <v>143</v>
      </c>
      <c r="S340" s="39">
        <v>30</v>
      </c>
      <c r="T340" s="2"/>
      <c r="U340" s="71">
        <v>15601002</v>
      </c>
      <c r="V340" s="72" t="s">
        <v>1088</v>
      </c>
      <c r="W340" s="39">
        <v>1</v>
      </c>
      <c r="X340" s="2"/>
      <c r="Y340" s="69">
        <v>10025008</v>
      </c>
      <c r="Z340" s="70" t="s">
        <v>333</v>
      </c>
      <c r="AA340" s="39">
        <v>50</v>
      </c>
      <c r="AB340" s="39"/>
      <c r="AC340" s="69">
        <v>10025009</v>
      </c>
      <c r="AD340" s="70" t="s">
        <v>335</v>
      </c>
      <c r="AE340" s="39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66"/>
      <c r="K341" s="23" t="s">
        <v>1115</v>
      </c>
      <c r="M341" s="2">
        <v>10020001</v>
      </c>
      <c r="N341" s="2" t="s">
        <v>95</v>
      </c>
      <c r="O341" s="39">
        <v>1000</v>
      </c>
      <c r="P341" s="2"/>
      <c r="Q341" s="20">
        <v>10000152</v>
      </c>
      <c r="R341" s="21" t="s">
        <v>143</v>
      </c>
      <c r="S341" s="39">
        <v>30</v>
      </c>
      <c r="T341" s="2"/>
      <c r="U341" s="71">
        <v>15601003</v>
      </c>
      <c r="V341" s="72" t="s">
        <v>1089</v>
      </c>
      <c r="W341" s="39">
        <v>1</v>
      </c>
      <c r="X341" s="2"/>
      <c r="Y341" s="69">
        <v>10025008</v>
      </c>
      <c r="Z341" s="70" t="s">
        <v>333</v>
      </c>
      <c r="AA341" s="39">
        <v>50</v>
      </c>
      <c r="AB341" s="39"/>
      <c r="AC341" s="69">
        <v>10025009</v>
      </c>
      <c r="AD341" s="70" t="s">
        <v>335</v>
      </c>
      <c r="AE341" s="39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66"/>
      <c r="K342" s="23" t="s">
        <v>1116</v>
      </c>
      <c r="M342" s="2">
        <v>10020001</v>
      </c>
      <c r="N342" s="2" t="s">
        <v>95</v>
      </c>
      <c r="O342" s="39">
        <v>1000</v>
      </c>
      <c r="P342" s="2"/>
      <c r="Q342" s="20">
        <v>10000152</v>
      </c>
      <c r="R342" s="21" t="s">
        <v>143</v>
      </c>
      <c r="S342" s="39">
        <v>30</v>
      </c>
      <c r="T342" s="2"/>
      <c r="U342" s="71">
        <v>15602001</v>
      </c>
      <c r="V342" s="72" t="s">
        <v>1090</v>
      </c>
      <c r="W342" s="39">
        <v>1</v>
      </c>
      <c r="X342" s="2"/>
      <c r="Y342" s="69">
        <v>10025008</v>
      </c>
      <c r="Z342" s="70" t="s">
        <v>333</v>
      </c>
      <c r="AA342" s="39">
        <v>50</v>
      </c>
      <c r="AB342" s="39"/>
      <c r="AC342" s="69">
        <v>10025009</v>
      </c>
      <c r="AD342" s="70" t="s">
        <v>335</v>
      </c>
      <c r="AE342" s="39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66"/>
      <c r="K343" s="23" t="s">
        <v>1117</v>
      </c>
      <c r="M343" s="2">
        <v>10020001</v>
      </c>
      <c r="N343" s="2" t="s">
        <v>95</v>
      </c>
      <c r="O343" s="39">
        <v>1000</v>
      </c>
      <c r="P343" s="2"/>
      <c r="Q343" s="20">
        <v>10000152</v>
      </c>
      <c r="R343" s="21" t="s">
        <v>143</v>
      </c>
      <c r="S343" s="39">
        <v>30</v>
      </c>
      <c r="T343" s="2"/>
      <c r="U343" s="71">
        <v>15602002</v>
      </c>
      <c r="V343" s="72" t="s">
        <v>1091</v>
      </c>
      <c r="W343" s="39">
        <v>1</v>
      </c>
      <c r="X343" s="2"/>
      <c r="Y343" s="69">
        <v>10025008</v>
      </c>
      <c r="Z343" s="70" t="s">
        <v>333</v>
      </c>
      <c r="AA343" s="39">
        <v>50</v>
      </c>
      <c r="AB343" s="39"/>
      <c r="AC343" s="69">
        <v>10025009</v>
      </c>
      <c r="AD343" s="70" t="s">
        <v>335</v>
      </c>
      <c r="AE343" s="39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66"/>
      <c r="K344" s="23" t="s">
        <v>1118</v>
      </c>
      <c r="M344" s="2">
        <v>10020001</v>
      </c>
      <c r="N344" s="2" t="s">
        <v>95</v>
      </c>
      <c r="O344" s="39">
        <v>1000</v>
      </c>
      <c r="P344" s="2"/>
      <c r="Q344" s="20">
        <v>10000152</v>
      </c>
      <c r="R344" s="21" t="s">
        <v>143</v>
      </c>
      <c r="S344" s="39">
        <v>30</v>
      </c>
      <c r="T344" s="2"/>
      <c r="U344" s="71">
        <v>15602003</v>
      </c>
      <c r="V344" s="72" t="s">
        <v>1092</v>
      </c>
      <c r="W344" s="39">
        <v>1</v>
      </c>
      <c r="X344" s="2"/>
      <c r="Y344" s="69">
        <v>10025008</v>
      </c>
      <c r="Z344" s="70" t="s">
        <v>333</v>
      </c>
      <c r="AA344" s="39">
        <v>50</v>
      </c>
      <c r="AB344" s="39"/>
      <c r="AC344" s="69">
        <v>10025009</v>
      </c>
      <c r="AD344" s="70" t="s">
        <v>335</v>
      </c>
      <c r="AE344" s="39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66"/>
      <c r="K345" s="23" t="s">
        <v>1119</v>
      </c>
      <c r="M345" s="2">
        <v>10020001</v>
      </c>
      <c r="N345" s="2" t="s">
        <v>95</v>
      </c>
      <c r="O345" s="39">
        <v>1000</v>
      </c>
      <c r="P345" s="2"/>
      <c r="Q345" s="20">
        <v>10000152</v>
      </c>
      <c r="R345" s="21" t="s">
        <v>143</v>
      </c>
      <c r="S345" s="39">
        <v>30</v>
      </c>
      <c r="T345" s="2"/>
      <c r="U345" s="71">
        <v>15603001</v>
      </c>
      <c r="V345" s="72" t="s">
        <v>1093</v>
      </c>
      <c r="W345" s="39">
        <v>1</v>
      </c>
      <c r="X345" s="2"/>
      <c r="Y345" s="69">
        <v>10025008</v>
      </c>
      <c r="Z345" s="70" t="s">
        <v>333</v>
      </c>
      <c r="AA345" s="39">
        <v>50</v>
      </c>
      <c r="AB345" s="39"/>
      <c r="AC345" s="69">
        <v>10025009</v>
      </c>
      <c r="AD345" s="70" t="s">
        <v>335</v>
      </c>
      <c r="AE345" s="39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66"/>
      <c r="K346" s="23" t="s">
        <v>1120</v>
      </c>
      <c r="M346" s="2">
        <v>10020001</v>
      </c>
      <c r="N346" s="2" t="s">
        <v>95</v>
      </c>
      <c r="O346" s="39">
        <v>1000</v>
      </c>
      <c r="P346" s="2"/>
      <c r="Q346" s="20">
        <v>10000152</v>
      </c>
      <c r="R346" s="21" t="s">
        <v>143</v>
      </c>
      <c r="S346" s="39">
        <v>30</v>
      </c>
      <c r="T346" s="2"/>
      <c r="U346" s="71">
        <v>15603002</v>
      </c>
      <c r="V346" s="72" t="s">
        <v>1094</v>
      </c>
      <c r="W346" s="39">
        <v>1</v>
      </c>
      <c r="X346" s="2"/>
      <c r="Y346" s="69">
        <v>10025008</v>
      </c>
      <c r="Z346" s="70" t="s">
        <v>333</v>
      </c>
      <c r="AA346" s="39">
        <v>50</v>
      </c>
      <c r="AB346" s="39"/>
      <c r="AC346" s="69">
        <v>10025009</v>
      </c>
      <c r="AD346" s="70" t="s">
        <v>335</v>
      </c>
      <c r="AE346" s="39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66"/>
      <c r="K347" s="23" t="s">
        <v>1121</v>
      </c>
      <c r="M347" s="2">
        <v>10020001</v>
      </c>
      <c r="N347" s="2" t="s">
        <v>95</v>
      </c>
      <c r="O347" s="39">
        <v>1000</v>
      </c>
      <c r="P347" s="2"/>
      <c r="Q347" s="20">
        <v>10000152</v>
      </c>
      <c r="R347" s="21" t="s">
        <v>143</v>
      </c>
      <c r="S347" s="39">
        <v>30</v>
      </c>
      <c r="T347" s="2"/>
      <c r="U347" s="71">
        <v>15603003</v>
      </c>
      <c r="V347" s="72" t="s">
        <v>1095</v>
      </c>
      <c r="W347" s="39">
        <v>1</v>
      </c>
      <c r="X347" s="2"/>
      <c r="Y347" s="69">
        <v>10025008</v>
      </c>
      <c r="Z347" s="70" t="s">
        <v>333</v>
      </c>
      <c r="AA347" s="39">
        <v>50</v>
      </c>
      <c r="AB347" s="39"/>
      <c r="AC347" s="69">
        <v>10025009</v>
      </c>
      <c r="AD347" s="70" t="s">
        <v>335</v>
      </c>
      <c r="AE347" s="39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66"/>
      <c r="K348" s="23" t="s">
        <v>1122</v>
      </c>
      <c r="M348" s="2">
        <v>10020001</v>
      </c>
      <c r="N348" s="2" t="s">
        <v>95</v>
      </c>
      <c r="O348" s="39">
        <v>1000</v>
      </c>
      <c r="P348" s="2"/>
      <c r="Q348" s="20">
        <v>10000152</v>
      </c>
      <c r="R348" s="21" t="s">
        <v>143</v>
      </c>
      <c r="S348" s="39">
        <v>30</v>
      </c>
      <c r="T348" s="2"/>
      <c r="U348" s="71">
        <v>15604001</v>
      </c>
      <c r="V348" s="72" t="s">
        <v>1096</v>
      </c>
      <c r="W348" s="39">
        <v>1</v>
      </c>
      <c r="X348" s="2"/>
      <c r="Y348" s="69">
        <v>10025008</v>
      </c>
      <c r="Z348" s="70" t="s">
        <v>333</v>
      </c>
      <c r="AA348" s="39">
        <v>50</v>
      </c>
      <c r="AB348" s="39"/>
      <c r="AC348" s="69">
        <v>10025009</v>
      </c>
      <c r="AD348" s="70" t="s">
        <v>335</v>
      </c>
      <c r="AE348" s="39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66"/>
      <c r="K349" s="23" t="s">
        <v>1123</v>
      </c>
      <c r="M349" s="2">
        <v>10020001</v>
      </c>
      <c r="N349" s="2" t="s">
        <v>95</v>
      </c>
      <c r="O349" s="39">
        <v>1000</v>
      </c>
      <c r="P349" s="2"/>
      <c r="Q349" s="20">
        <v>10000152</v>
      </c>
      <c r="R349" s="21" t="s">
        <v>143</v>
      </c>
      <c r="S349" s="39">
        <v>30</v>
      </c>
      <c r="T349" s="2"/>
      <c r="U349" s="71">
        <v>15604002</v>
      </c>
      <c r="V349" s="72" t="s">
        <v>1097</v>
      </c>
      <c r="W349" s="39">
        <v>1</v>
      </c>
      <c r="X349" s="2"/>
      <c r="Y349" s="69">
        <v>10025008</v>
      </c>
      <c r="Z349" s="70" t="s">
        <v>333</v>
      </c>
      <c r="AA349" s="39">
        <v>50</v>
      </c>
      <c r="AB349" s="39"/>
      <c r="AC349" s="69">
        <v>10025009</v>
      </c>
      <c r="AD349" s="70" t="s">
        <v>335</v>
      </c>
      <c r="AE349" s="39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66"/>
      <c r="K350" s="23" t="s">
        <v>1124</v>
      </c>
      <c r="M350" s="2">
        <v>10020001</v>
      </c>
      <c r="N350" s="2" t="s">
        <v>95</v>
      </c>
      <c r="O350" s="39">
        <v>1000</v>
      </c>
      <c r="P350" s="2"/>
      <c r="Q350" s="20">
        <v>10000152</v>
      </c>
      <c r="R350" s="21" t="s">
        <v>143</v>
      </c>
      <c r="S350" s="39">
        <v>30</v>
      </c>
      <c r="T350" s="2"/>
      <c r="U350" s="71">
        <v>15604003</v>
      </c>
      <c r="V350" s="72" t="s">
        <v>1098</v>
      </c>
      <c r="W350" s="39">
        <v>1</v>
      </c>
      <c r="X350" s="2"/>
      <c r="Y350" s="69">
        <v>10025008</v>
      </c>
      <c r="Z350" s="70" t="s">
        <v>333</v>
      </c>
      <c r="AA350" s="39">
        <v>50</v>
      </c>
      <c r="AB350" s="39"/>
      <c r="AC350" s="69">
        <v>10025009</v>
      </c>
      <c r="AD350" s="70" t="s">
        <v>335</v>
      </c>
      <c r="AE350" s="39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66"/>
      <c r="K351" s="23" t="s">
        <v>1125</v>
      </c>
      <c r="M351" s="2">
        <v>10020001</v>
      </c>
      <c r="N351" s="2" t="s">
        <v>95</v>
      </c>
      <c r="O351" s="39">
        <v>1000</v>
      </c>
      <c r="P351" s="2"/>
      <c r="Q351" s="20">
        <v>10000152</v>
      </c>
      <c r="R351" s="21" t="s">
        <v>143</v>
      </c>
      <c r="S351" s="39">
        <v>30</v>
      </c>
      <c r="T351" s="2"/>
      <c r="U351" s="71">
        <v>15605001</v>
      </c>
      <c r="V351" s="72" t="s">
        <v>1099</v>
      </c>
      <c r="W351" s="39">
        <v>1</v>
      </c>
      <c r="X351" s="2"/>
      <c r="Y351" s="69">
        <v>10025008</v>
      </c>
      <c r="Z351" s="70" t="s">
        <v>333</v>
      </c>
      <c r="AA351" s="39">
        <v>50</v>
      </c>
      <c r="AB351" s="39"/>
      <c r="AC351" s="69">
        <v>10025009</v>
      </c>
      <c r="AD351" s="70" t="s">
        <v>335</v>
      </c>
      <c r="AE351" s="39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66"/>
      <c r="K352" s="23" t="s">
        <v>1126</v>
      </c>
      <c r="M352" s="2">
        <v>10020001</v>
      </c>
      <c r="N352" s="2" t="s">
        <v>95</v>
      </c>
      <c r="O352" s="39">
        <v>1000</v>
      </c>
      <c r="P352" s="2"/>
      <c r="Q352" s="20">
        <v>10000152</v>
      </c>
      <c r="R352" s="21" t="s">
        <v>143</v>
      </c>
      <c r="S352" s="39">
        <v>30</v>
      </c>
      <c r="T352" s="2"/>
      <c r="U352" s="71">
        <v>15605002</v>
      </c>
      <c r="V352" s="72" t="s">
        <v>1100</v>
      </c>
      <c r="W352" s="39">
        <v>1</v>
      </c>
      <c r="X352" s="2"/>
      <c r="Y352" s="69">
        <v>10025008</v>
      </c>
      <c r="Z352" s="70" t="s">
        <v>333</v>
      </c>
      <c r="AA352" s="39">
        <v>50</v>
      </c>
      <c r="AB352" s="39"/>
      <c r="AC352" s="69">
        <v>10025009</v>
      </c>
      <c r="AD352" s="70" t="s">
        <v>335</v>
      </c>
      <c r="AE352" s="39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66"/>
      <c r="K353" s="23" t="s">
        <v>1127</v>
      </c>
      <c r="M353" s="2">
        <v>10020001</v>
      </c>
      <c r="N353" s="2" t="s">
        <v>95</v>
      </c>
      <c r="O353" s="39">
        <v>1000</v>
      </c>
      <c r="P353" s="2"/>
      <c r="Q353" s="20">
        <v>10000152</v>
      </c>
      <c r="R353" s="21" t="s">
        <v>143</v>
      </c>
      <c r="S353" s="39">
        <v>30</v>
      </c>
      <c r="T353" s="2"/>
      <c r="U353" s="71">
        <v>15605003</v>
      </c>
      <c r="V353" s="72" t="s">
        <v>1101</v>
      </c>
      <c r="W353" s="39">
        <v>1</v>
      </c>
      <c r="X353" s="2"/>
      <c r="Y353" s="69">
        <v>10025008</v>
      </c>
      <c r="Z353" s="70" t="s">
        <v>333</v>
      </c>
      <c r="AA353" s="39">
        <v>50</v>
      </c>
      <c r="AB353" s="39"/>
      <c r="AC353" s="69">
        <v>10025009</v>
      </c>
      <c r="AD353" s="70" t="s">
        <v>335</v>
      </c>
      <c r="AE353" s="39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66"/>
      <c r="K354" s="23" t="s">
        <v>1128</v>
      </c>
      <c r="M354" s="2">
        <v>10020001</v>
      </c>
      <c r="N354" s="2" t="s">
        <v>95</v>
      </c>
      <c r="O354" s="39">
        <v>1750</v>
      </c>
      <c r="P354" s="2"/>
      <c r="Q354" s="20">
        <v>10000152</v>
      </c>
      <c r="R354" s="21" t="s">
        <v>143</v>
      </c>
      <c r="S354" s="39">
        <v>40</v>
      </c>
      <c r="T354" s="2"/>
      <c r="U354" s="71">
        <v>15606001</v>
      </c>
      <c r="V354" s="72" t="s">
        <v>1102</v>
      </c>
      <c r="W354" s="39">
        <v>1</v>
      </c>
      <c r="X354" s="2"/>
      <c r="Y354" s="69">
        <v>10025008</v>
      </c>
      <c r="Z354" s="70" t="s">
        <v>333</v>
      </c>
      <c r="AA354" s="39">
        <v>50</v>
      </c>
      <c r="AB354" s="39"/>
      <c r="AC354" s="69">
        <v>10025009</v>
      </c>
      <c r="AD354" s="70" t="s">
        <v>335</v>
      </c>
      <c r="AE354" s="39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66"/>
      <c r="K355" s="23" t="s">
        <v>1129</v>
      </c>
      <c r="M355" s="2">
        <v>10020001</v>
      </c>
      <c r="N355" s="2" t="s">
        <v>95</v>
      </c>
      <c r="O355" s="39">
        <v>1750</v>
      </c>
      <c r="P355" s="2"/>
      <c r="Q355" s="20">
        <v>10000152</v>
      </c>
      <c r="R355" s="21" t="s">
        <v>143</v>
      </c>
      <c r="S355" s="39">
        <v>40</v>
      </c>
      <c r="T355" s="2"/>
      <c r="U355" s="71">
        <v>15607001</v>
      </c>
      <c r="V355" s="72" t="s">
        <v>1103</v>
      </c>
      <c r="W355" s="39">
        <v>1</v>
      </c>
      <c r="X355" s="2"/>
      <c r="Y355" s="69">
        <v>10025008</v>
      </c>
      <c r="Z355" s="70" t="s">
        <v>333</v>
      </c>
      <c r="AA355" s="39">
        <v>50</v>
      </c>
      <c r="AB355" s="39"/>
      <c r="AC355" s="69">
        <v>10025009</v>
      </c>
      <c r="AD355" s="70" t="s">
        <v>335</v>
      </c>
      <c r="AE355" s="39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66"/>
      <c r="K356" s="23" t="s">
        <v>1130</v>
      </c>
      <c r="M356" s="2">
        <v>10020001</v>
      </c>
      <c r="N356" s="2" t="s">
        <v>95</v>
      </c>
      <c r="O356" s="39">
        <v>1750</v>
      </c>
      <c r="P356" s="2"/>
      <c r="Q356" s="20">
        <v>10000152</v>
      </c>
      <c r="R356" s="21" t="s">
        <v>143</v>
      </c>
      <c r="S356" s="39">
        <v>40</v>
      </c>
      <c r="T356" s="2"/>
      <c r="U356" s="71">
        <v>15608001</v>
      </c>
      <c r="V356" s="72" t="s">
        <v>1104</v>
      </c>
      <c r="W356" s="39">
        <v>1</v>
      </c>
      <c r="X356" s="2"/>
      <c r="Y356" s="69">
        <v>10025008</v>
      </c>
      <c r="Z356" s="70" t="s">
        <v>333</v>
      </c>
      <c r="AA356" s="39">
        <v>50</v>
      </c>
      <c r="AB356" s="39"/>
      <c r="AC356" s="69">
        <v>10025009</v>
      </c>
      <c r="AD356" s="70" t="s">
        <v>335</v>
      </c>
      <c r="AE356" s="39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66"/>
      <c r="K357" s="23" t="s">
        <v>1131</v>
      </c>
      <c r="M357" s="2">
        <v>10020001</v>
      </c>
      <c r="N357" s="2" t="s">
        <v>95</v>
      </c>
      <c r="O357" s="39">
        <v>1750</v>
      </c>
      <c r="P357" s="2"/>
      <c r="Q357" s="20">
        <v>10000152</v>
      </c>
      <c r="R357" s="21" t="s">
        <v>143</v>
      </c>
      <c r="S357" s="39">
        <v>40</v>
      </c>
      <c r="T357" s="2"/>
      <c r="U357" s="71">
        <v>15609001</v>
      </c>
      <c r="V357" s="72" t="s">
        <v>1105</v>
      </c>
      <c r="W357" s="39">
        <v>1</v>
      </c>
      <c r="X357" s="2"/>
      <c r="Y357" s="69">
        <v>10025008</v>
      </c>
      <c r="Z357" s="70" t="s">
        <v>333</v>
      </c>
      <c r="AA357" s="39">
        <v>50</v>
      </c>
      <c r="AB357" s="39"/>
      <c r="AC357" s="69">
        <v>10025009</v>
      </c>
      <c r="AD357" s="70" t="s">
        <v>335</v>
      </c>
      <c r="AE357" s="39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66"/>
      <c r="K358" s="23" t="s">
        <v>1132</v>
      </c>
      <c r="M358" s="2">
        <v>10020001</v>
      </c>
      <c r="N358" s="2" t="s">
        <v>95</v>
      </c>
      <c r="O358" s="39">
        <v>2500</v>
      </c>
      <c r="P358" s="2"/>
      <c r="Q358" s="20">
        <v>10000152</v>
      </c>
      <c r="R358" s="21" t="s">
        <v>143</v>
      </c>
      <c r="S358" s="39">
        <v>80</v>
      </c>
      <c r="T358" s="2"/>
      <c r="U358" s="71">
        <v>15610001</v>
      </c>
      <c r="V358" s="72" t="s">
        <v>1106</v>
      </c>
      <c r="W358" s="39">
        <v>1</v>
      </c>
      <c r="X358" s="2"/>
      <c r="Y358" s="69">
        <v>10025008</v>
      </c>
      <c r="Z358" s="70" t="s">
        <v>333</v>
      </c>
      <c r="AA358" s="39">
        <v>50</v>
      </c>
      <c r="AB358" s="39"/>
      <c r="AC358" s="69">
        <v>10025009</v>
      </c>
      <c r="AD358" s="70" t="s">
        <v>335</v>
      </c>
      <c r="AE358" s="39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66"/>
      <c r="K359" s="23" t="s">
        <v>1133</v>
      </c>
      <c r="M359" s="2">
        <v>10020001</v>
      </c>
      <c r="N359" s="2" t="s">
        <v>95</v>
      </c>
      <c r="O359" s="39">
        <v>2500</v>
      </c>
      <c r="P359" s="2"/>
      <c r="Q359" s="20">
        <v>10000152</v>
      </c>
      <c r="R359" s="21" t="s">
        <v>143</v>
      </c>
      <c r="S359" s="39">
        <v>80</v>
      </c>
      <c r="T359" s="2"/>
      <c r="U359" s="71">
        <v>15610002</v>
      </c>
      <c r="V359" s="72" t="s">
        <v>1107</v>
      </c>
      <c r="W359" s="39">
        <v>1</v>
      </c>
      <c r="X359" s="2"/>
      <c r="Y359" s="69">
        <v>10025008</v>
      </c>
      <c r="Z359" s="70" t="s">
        <v>333</v>
      </c>
      <c r="AA359" s="39">
        <v>50</v>
      </c>
      <c r="AB359" s="39"/>
      <c r="AC359" s="69">
        <v>10025009</v>
      </c>
      <c r="AD359" s="70" t="s">
        <v>335</v>
      </c>
      <c r="AE359" s="39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66"/>
      <c r="K360" s="23" t="s">
        <v>1134</v>
      </c>
      <c r="M360" s="2">
        <v>10020001</v>
      </c>
      <c r="N360" s="2" t="s">
        <v>95</v>
      </c>
      <c r="O360" s="39">
        <v>2500</v>
      </c>
      <c r="P360" s="2"/>
      <c r="Q360" s="20">
        <v>10000152</v>
      </c>
      <c r="R360" s="21" t="s">
        <v>143</v>
      </c>
      <c r="S360" s="39">
        <v>80</v>
      </c>
      <c r="T360" s="2"/>
      <c r="U360" s="71">
        <v>15610101</v>
      </c>
      <c r="V360" s="72" t="s">
        <v>1108</v>
      </c>
      <c r="W360" s="39">
        <v>1</v>
      </c>
      <c r="X360" s="2"/>
      <c r="Y360" s="69">
        <v>10025008</v>
      </c>
      <c r="Z360" s="70" t="s">
        <v>333</v>
      </c>
      <c r="AA360" s="39">
        <v>50</v>
      </c>
      <c r="AB360" s="39"/>
      <c r="AC360" s="69">
        <v>10025009</v>
      </c>
      <c r="AD360" s="70" t="s">
        <v>335</v>
      </c>
      <c r="AE360" s="39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66"/>
      <c r="K361" s="23" t="s">
        <v>1135</v>
      </c>
      <c r="M361" s="2">
        <v>10020001</v>
      </c>
      <c r="N361" s="2" t="s">
        <v>95</v>
      </c>
      <c r="O361" s="39">
        <v>2500</v>
      </c>
      <c r="P361" s="2"/>
      <c r="Q361" s="20">
        <v>10000152</v>
      </c>
      <c r="R361" s="21" t="s">
        <v>143</v>
      </c>
      <c r="S361" s="39">
        <v>80</v>
      </c>
      <c r="T361" s="2"/>
      <c r="U361" s="71">
        <v>15610102</v>
      </c>
      <c r="V361" s="72" t="s">
        <v>1109</v>
      </c>
      <c r="W361" s="39">
        <v>1</v>
      </c>
      <c r="X361" s="2"/>
      <c r="Y361" s="69">
        <v>10025008</v>
      </c>
      <c r="Z361" s="70" t="s">
        <v>333</v>
      </c>
      <c r="AA361" s="39">
        <v>50</v>
      </c>
      <c r="AB361" s="39"/>
      <c r="AC361" s="69">
        <v>10025009</v>
      </c>
      <c r="AD361" s="70" t="s">
        <v>335</v>
      </c>
      <c r="AE361" s="39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66"/>
      <c r="K362" s="23" t="s">
        <v>1136</v>
      </c>
      <c r="M362" s="2">
        <v>10020001</v>
      </c>
      <c r="N362" s="2" t="s">
        <v>95</v>
      </c>
      <c r="O362" s="39">
        <v>1500</v>
      </c>
      <c r="P362" s="2"/>
      <c r="Q362" s="20">
        <v>10000152</v>
      </c>
      <c r="R362" s="21" t="s">
        <v>143</v>
      </c>
      <c r="S362" s="39">
        <v>60</v>
      </c>
      <c r="T362" s="2"/>
      <c r="U362" s="71">
        <v>15611001</v>
      </c>
      <c r="V362" s="72" t="s">
        <v>1110</v>
      </c>
      <c r="W362" s="39">
        <v>1</v>
      </c>
      <c r="X362" s="2"/>
      <c r="Y362" s="69">
        <v>10025008</v>
      </c>
      <c r="Z362" s="70" t="s">
        <v>333</v>
      </c>
      <c r="AA362" s="39">
        <v>50</v>
      </c>
      <c r="AB362" s="39"/>
      <c r="AC362" s="69">
        <v>10025009</v>
      </c>
      <c r="AD362" s="70" t="s">
        <v>335</v>
      </c>
      <c r="AE362" s="39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66"/>
      <c r="K363" s="23" t="s">
        <v>1137</v>
      </c>
      <c r="M363" s="2">
        <v>10020001</v>
      </c>
      <c r="N363" s="2" t="s">
        <v>95</v>
      </c>
      <c r="O363" s="39">
        <v>1500</v>
      </c>
      <c r="P363" s="2"/>
      <c r="Q363" s="20">
        <v>10000152</v>
      </c>
      <c r="R363" s="21" t="s">
        <v>143</v>
      </c>
      <c r="S363" s="39">
        <v>60</v>
      </c>
      <c r="T363" s="2"/>
      <c r="U363" s="71">
        <v>15611002</v>
      </c>
      <c r="V363" s="72" t="s">
        <v>1111</v>
      </c>
      <c r="W363" s="39">
        <v>1</v>
      </c>
      <c r="X363" s="2"/>
      <c r="Y363" s="69">
        <v>10025008</v>
      </c>
      <c r="Z363" s="70" t="s">
        <v>333</v>
      </c>
      <c r="AA363" s="39">
        <v>50</v>
      </c>
      <c r="AB363" s="39"/>
      <c r="AC363" s="69">
        <v>10025009</v>
      </c>
      <c r="AD363" s="70" t="s">
        <v>335</v>
      </c>
      <c r="AE363" s="39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66"/>
      <c r="K364" s="23" t="s">
        <v>1138</v>
      </c>
      <c r="M364" s="2">
        <v>10020001</v>
      </c>
      <c r="N364" s="2" t="s">
        <v>95</v>
      </c>
      <c r="O364" s="39">
        <v>1500</v>
      </c>
      <c r="P364" s="2"/>
      <c r="Q364" s="20">
        <v>10000152</v>
      </c>
      <c r="R364" s="21" t="s">
        <v>143</v>
      </c>
      <c r="S364" s="39">
        <v>60</v>
      </c>
      <c r="T364" s="2"/>
      <c r="U364" s="71">
        <v>15611003</v>
      </c>
      <c r="V364" s="72" t="s">
        <v>1112</v>
      </c>
      <c r="W364" s="39">
        <v>1</v>
      </c>
      <c r="X364" s="2"/>
      <c r="Y364" s="69">
        <v>10025008</v>
      </c>
      <c r="Z364" s="70" t="s">
        <v>333</v>
      </c>
      <c r="AA364" s="39">
        <v>50</v>
      </c>
      <c r="AB364" s="39"/>
      <c r="AC364" s="69">
        <v>10025009</v>
      </c>
      <c r="AD364" s="70" t="s">
        <v>335</v>
      </c>
      <c r="AE364" s="39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0">
        <v>10000144</v>
      </c>
      <c r="H367" s="20" t="s">
        <v>874</v>
      </c>
      <c r="K367" s="2" t="s">
        <v>1139</v>
      </c>
      <c r="M367" s="2">
        <v>10020001</v>
      </c>
      <c r="N367" s="2" t="s">
        <v>95</v>
      </c>
      <c r="O367" s="39">
        <v>10</v>
      </c>
      <c r="Q367" s="2">
        <v>10000144</v>
      </c>
      <c r="R367" s="2" t="s">
        <v>874</v>
      </c>
      <c r="S367" s="2">
        <v>1</v>
      </c>
      <c r="U367" s="69">
        <v>10021010</v>
      </c>
      <c r="V367" s="70" t="s">
        <v>825</v>
      </c>
      <c r="W367" s="39">
        <v>10</v>
      </c>
      <c r="X367" s="2"/>
      <c r="Y367" s="69">
        <v>10021008</v>
      </c>
      <c r="Z367" s="70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20">
        <v>10000145</v>
      </c>
      <c r="H368" s="20" t="s">
        <v>875</v>
      </c>
      <c r="K368" s="2" t="s">
        <v>1139</v>
      </c>
      <c r="M368" s="2">
        <v>10020001</v>
      </c>
      <c r="N368" s="2" t="s">
        <v>95</v>
      </c>
      <c r="O368" s="39">
        <v>10</v>
      </c>
      <c r="Q368" s="2">
        <v>10000144</v>
      </c>
      <c r="R368" s="2" t="s">
        <v>874</v>
      </c>
      <c r="S368" s="2">
        <v>1</v>
      </c>
      <c r="U368" s="69">
        <v>10021010</v>
      </c>
      <c r="V368" s="70" t="s">
        <v>825</v>
      </c>
      <c r="W368" s="39">
        <v>10</v>
      </c>
      <c r="X368" s="2"/>
      <c r="Y368" s="69">
        <v>10021008</v>
      </c>
      <c r="Z368" s="70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20">
        <v>10000146</v>
      </c>
      <c r="H369" s="20" t="s">
        <v>876</v>
      </c>
      <c r="K369" s="2" t="s">
        <v>1139</v>
      </c>
      <c r="M369" s="2">
        <v>10020001</v>
      </c>
      <c r="N369" s="2" t="s">
        <v>95</v>
      </c>
      <c r="O369" s="39">
        <v>10</v>
      </c>
      <c r="Q369" s="2">
        <v>10000144</v>
      </c>
      <c r="R369" s="2" t="s">
        <v>874</v>
      </c>
      <c r="S369" s="2">
        <v>1</v>
      </c>
      <c r="U369" s="69">
        <v>10021010</v>
      </c>
      <c r="V369" s="70" t="s">
        <v>825</v>
      </c>
      <c r="W369" s="39">
        <v>10</v>
      </c>
      <c r="X369" s="2"/>
      <c r="Y369" s="69">
        <v>10021008</v>
      </c>
      <c r="Z369" s="70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20">
        <v>10000147</v>
      </c>
      <c r="H370" s="20" t="s">
        <v>878</v>
      </c>
      <c r="K370" s="2" t="s">
        <v>1139</v>
      </c>
      <c r="M370" s="2">
        <v>10020001</v>
      </c>
      <c r="N370" s="2" t="s">
        <v>95</v>
      </c>
      <c r="O370" s="39">
        <v>10</v>
      </c>
      <c r="Q370" s="2">
        <v>10000144</v>
      </c>
      <c r="R370" s="2" t="s">
        <v>874</v>
      </c>
      <c r="S370" s="2">
        <v>1</v>
      </c>
      <c r="U370" s="69">
        <v>10021010</v>
      </c>
      <c r="V370" s="70" t="s">
        <v>825</v>
      </c>
      <c r="W370" s="39">
        <v>10</v>
      </c>
      <c r="X370" s="2"/>
      <c r="Y370" s="69">
        <v>10021008</v>
      </c>
      <c r="Z370" s="70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39">
        <v>10</v>
      </c>
      <c r="Q371" s="2">
        <v>10000144</v>
      </c>
      <c r="R371" s="2" t="s">
        <v>874</v>
      </c>
      <c r="S371" s="2">
        <v>2</v>
      </c>
      <c r="U371" s="69">
        <v>10023010</v>
      </c>
      <c r="V371" s="73" t="s">
        <v>828</v>
      </c>
      <c r="W371" s="39">
        <v>10</v>
      </c>
      <c r="Y371" s="69">
        <v>10023008</v>
      </c>
      <c r="Z371" s="70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39">
        <v>10</v>
      </c>
      <c r="Q372" s="2">
        <v>10000144</v>
      </c>
      <c r="R372" s="2" t="s">
        <v>874</v>
      </c>
      <c r="S372" s="2">
        <v>2</v>
      </c>
      <c r="U372" s="69">
        <v>10023010</v>
      </c>
      <c r="V372" s="73" t="s">
        <v>828</v>
      </c>
      <c r="W372" s="39">
        <v>10</v>
      </c>
      <c r="Y372" s="69">
        <v>10023008</v>
      </c>
      <c r="Z372" s="70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39">
        <v>10</v>
      </c>
      <c r="Q373" s="2">
        <v>10000144</v>
      </c>
      <c r="R373" s="2" t="s">
        <v>874</v>
      </c>
      <c r="S373" s="2">
        <v>2</v>
      </c>
      <c r="U373" s="69">
        <v>10023010</v>
      </c>
      <c r="V373" s="73" t="s">
        <v>828</v>
      </c>
      <c r="W373" s="39">
        <v>10</v>
      </c>
      <c r="Y373" s="69">
        <v>10023008</v>
      </c>
      <c r="Z373" s="70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39">
        <v>10</v>
      </c>
      <c r="Q374" s="2">
        <v>10000144</v>
      </c>
      <c r="R374" s="2" t="s">
        <v>874</v>
      </c>
      <c r="S374" s="2">
        <v>2</v>
      </c>
      <c r="U374" s="69">
        <v>10023010</v>
      </c>
      <c r="V374" s="73" t="s">
        <v>828</v>
      </c>
      <c r="W374" s="39">
        <v>10</v>
      </c>
      <c r="Y374" s="69">
        <v>10023008</v>
      </c>
      <c r="Z374" s="70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39">
        <v>10</v>
      </c>
      <c r="Q375" s="2">
        <v>10000144</v>
      </c>
      <c r="R375" s="2" t="s">
        <v>874</v>
      </c>
      <c r="S375" s="2">
        <v>3</v>
      </c>
      <c r="U375" s="69">
        <v>10025010</v>
      </c>
      <c r="V375" s="70" t="s">
        <v>830</v>
      </c>
      <c r="W375" s="39">
        <v>10</v>
      </c>
      <c r="Y375" s="69">
        <v>10025008</v>
      </c>
      <c r="Z375" s="70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39">
        <v>10</v>
      </c>
      <c r="Q376" s="2">
        <v>10000144</v>
      </c>
      <c r="R376" s="2" t="s">
        <v>874</v>
      </c>
      <c r="S376" s="2">
        <v>3</v>
      </c>
      <c r="U376" s="69">
        <v>10025010</v>
      </c>
      <c r="V376" s="70" t="s">
        <v>830</v>
      </c>
      <c r="W376" s="39">
        <v>10</v>
      </c>
      <c r="Y376" s="69">
        <v>10025008</v>
      </c>
      <c r="Z376" s="70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39">
        <v>10</v>
      </c>
      <c r="Q377" s="2">
        <v>10000144</v>
      </c>
      <c r="R377" s="2" t="s">
        <v>874</v>
      </c>
      <c r="S377" s="2">
        <v>3</v>
      </c>
      <c r="U377" s="69">
        <v>10025010</v>
      </c>
      <c r="V377" s="70" t="s">
        <v>830</v>
      </c>
      <c r="W377" s="39">
        <v>10</v>
      </c>
      <c r="Y377" s="69">
        <v>10025008</v>
      </c>
      <c r="Z377" s="70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39">
        <v>10</v>
      </c>
      <c r="Q378" s="2">
        <v>10000144</v>
      </c>
      <c r="R378" s="2" t="s">
        <v>874</v>
      </c>
      <c r="S378" s="2">
        <v>3</v>
      </c>
      <c r="U378" s="69">
        <v>10025010</v>
      </c>
      <c r="V378" s="70" t="s">
        <v>830</v>
      </c>
      <c r="W378" s="39">
        <v>10</v>
      </c>
      <c r="Y378" s="69">
        <v>10025008</v>
      </c>
      <c r="Z378" s="70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39">
        <v>10</v>
      </c>
      <c r="Q379" s="20">
        <v>10000145</v>
      </c>
      <c r="R379" s="20" t="s">
        <v>875</v>
      </c>
      <c r="S379" s="2">
        <v>2</v>
      </c>
      <c r="U379" s="69">
        <v>10021010</v>
      </c>
      <c r="V379" s="70" t="s">
        <v>825</v>
      </c>
      <c r="W379" s="39">
        <v>10</v>
      </c>
      <c r="X379" s="2"/>
      <c r="Y379" s="69">
        <v>10021008</v>
      </c>
      <c r="Z379" s="70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39">
        <v>10</v>
      </c>
      <c r="Q380" s="20">
        <v>10000145</v>
      </c>
      <c r="R380" s="20" t="s">
        <v>875</v>
      </c>
      <c r="S380" s="2">
        <v>2</v>
      </c>
      <c r="U380" s="69">
        <v>10021010</v>
      </c>
      <c r="V380" s="70" t="s">
        <v>825</v>
      </c>
      <c r="W380" s="39">
        <v>10</v>
      </c>
      <c r="X380" s="2"/>
      <c r="Y380" s="69">
        <v>10021008</v>
      </c>
      <c r="Z380" s="70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39">
        <v>10</v>
      </c>
      <c r="Q381" s="20">
        <v>10000145</v>
      </c>
      <c r="R381" s="20" t="s">
        <v>875</v>
      </c>
      <c r="S381" s="2">
        <v>2</v>
      </c>
      <c r="U381" s="69">
        <v>10021010</v>
      </c>
      <c r="V381" s="70" t="s">
        <v>825</v>
      </c>
      <c r="W381" s="39">
        <v>10</v>
      </c>
      <c r="X381" s="2"/>
      <c r="Y381" s="69">
        <v>10021008</v>
      </c>
      <c r="Z381" s="70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39">
        <v>10</v>
      </c>
      <c r="Q382" s="20">
        <v>10000145</v>
      </c>
      <c r="R382" s="20" t="s">
        <v>875</v>
      </c>
      <c r="S382" s="2">
        <v>2</v>
      </c>
      <c r="U382" s="69">
        <v>10021010</v>
      </c>
      <c r="V382" s="70" t="s">
        <v>825</v>
      </c>
      <c r="W382" s="39">
        <v>10</v>
      </c>
      <c r="X382" s="2"/>
      <c r="Y382" s="69">
        <v>10021008</v>
      </c>
      <c r="Z382" s="70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39">
        <v>10</v>
      </c>
      <c r="Q383" s="20">
        <v>10000145</v>
      </c>
      <c r="R383" s="20" t="s">
        <v>875</v>
      </c>
      <c r="S383" s="2">
        <v>4</v>
      </c>
      <c r="U383" s="69">
        <v>10023010</v>
      </c>
      <c r="V383" s="73" t="s">
        <v>828</v>
      </c>
      <c r="W383" s="39">
        <v>10</v>
      </c>
      <c r="Y383" s="69">
        <v>10023008</v>
      </c>
      <c r="Z383" s="70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39">
        <v>10</v>
      </c>
      <c r="Q384" s="20">
        <v>10000145</v>
      </c>
      <c r="R384" s="20" t="s">
        <v>875</v>
      </c>
      <c r="S384" s="2">
        <v>4</v>
      </c>
      <c r="U384" s="69">
        <v>10023010</v>
      </c>
      <c r="V384" s="73" t="s">
        <v>828</v>
      </c>
      <c r="W384" s="39">
        <v>10</v>
      </c>
      <c r="Y384" s="69">
        <v>10023008</v>
      </c>
      <c r="Z384" s="70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39">
        <v>10</v>
      </c>
      <c r="Q385" s="20">
        <v>10000145</v>
      </c>
      <c r="R385" s="20" t="s">
        <v>875</v>
      </c>
      <c r="S385" s="2">
        <v>4</v>
      </c>
      <c r="U385" s="69">
        <v>10023010</v>
      </c>
      <c r="V385" s="73" t="s">
        <v>828</v>
      </c>
      <c r="W385" s="39">
        <v>10</v>
      </c>
      <c r="Y385" s="69">
        <v>10023008</v>
      </c>
      <c r="Z385" s="70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39">
        <v>10</v>
      </c>
      <c r="Q386" s="20">
        <v>10000145</v>
      </c>
      <c r="R386" s="20" t="s">
        <v>875</v>
      </c>
      <c r="S386" s="2">
        <v>4</v>
      </c>
      <c r="U386" s="69">
        <v>10023010</v>
      </c>
      <c r="V386" s="73" t="s">
        <v>828</v>
      </c>
      <c r="W386" s="39">
        <v>10</v>
      </c>
      <c r="Y386" s="69">
        <v>10023008</v>
      </c>
      <c r="Z386" s="70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39">
        <v>10</v>
      </c>
      <c r="Q387" s="20">
        <v>10000145</v>
      </c>
      <c r="R387" s="20" t="s">
        <v>875</v>
      </c>
      <c r="S387" s="2">
        <v>6</v>
      </c>
      <c r="U387" s="69">
        <v>10025010</v>
      </c>
      <c r="V387" s="70" t="s">
        <v>830</v>
      </c>
      <c r="W387" s="39">
        <v>10</v>
      </c>
      <c r="Y387" s="69">
        <v>10025008</v>
      </c>
      <c r="Z387" s="70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39">
        <v>10</v>
      </c>
      <c r="Q388" s="20">
        <v>10000145</v>
      </c>
      <c r="R388" s="20" t="s">
        <v>875</v>
      </c>
      <c r="S388" s="2">
        <v>6</v>
      </c>
      <c r="U388" s="69">
        <v>10025010</v>
      </c>
      <c r="V388" s="70" t="s">
        <v>830</v>
      </c>
      <c r="W388" s="39">
        <v>10</v>
      </c>
      <c r="Y388" s="69">
        <v>10025008</v>
      </c>
      <c r="Z388" s="70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39">
        <v>10</v>
      </c>
      <c r="Q389" s="20">
        <v>10000145</v>
      </c>
      <c r="R389" s="20" t="s">
        <v>875</v>
      </c>
      <c r="S389" s="2">
        <v>6</v>
      </c>
      <c r="U389" s="69">
        <v>10025010</v>
      </c>
      <c r="V389" s="70" t="s">
        <v>830</v>
      </c>
      <c r="W389" s="39">
        <v>10</v>
      </c>
      <c r="Y389" s="69">
        <v>10025008</v>
      </c>
      <c r="Z389" s="70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39">
        <v>10</v>
      </c>
      <c r="Q390" s="20">
        <v>10000145</v>
      </c>
      <c r="R390" s="20" t="s">
        <v>875</v>
      </c>
      <c r="S390" s="2">
        <v>6</v>
      </c>
      <c r="U390" s="69">
        <v>10025010</v>
      </c>
      <c r="V390" s="70" t="s">
        <v>830</v>
      </c>
      <c r="W390" s="39">
        <v>10</v>
      </c>
      <c r="Y390" s="69">
        <v>10025008</v>
      </c>
      <c r="Z390" s="70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39">
        <v>50</v>
      </c>
      <c r="Q391" s="20">
        <v>10000146</v>
      </c>
      <c r="R391" s="20" t="s">
        <v>876</v>
      </c>
      <c r="S391" s="2">
        <v>4</v>
      </c>
      <c r="U391" s="69">
        <v>10021010</v>
      </c>
      <c r="V391" s="70" t="s">
        <v>825</v>
      </c>
      <c r="W391" s="39">
        <v>30</v>
      </c>
      <c r="X391" s="2"/>
      <c r="Y391" s="69">
        <v>10021008</v>
      </c>
      <c r="Z391" s="70" t="s">
        <v>246</v>
      </c>
      <c r="AA391" s="2">
        <v>2</v>
      </c>
      <c r="AC391" s="69">
        <v>10021009</v>
      </c>
      <c r="AD391" s="70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39">
        <v>50</v>
      </c>
      <c r="Q392" s="20">
        <v>10000146</v>
      </c>
      <c r="R392" s="20" t="s">
        <v>876</v>
      </c>
      <c r="S392" s="2">
        <v>4</v>
      </c>
      <c r="U392" s="69">
        <v>10021010</v>
      </c>
      <c r="V392" s="70" t="s">
        <v>825</v>
      </c>
      <c r="W392" s="39">
        <v>30</v>
      </c>
      <c r="Y392" s="69">
        <v>10021008</v>
      </c>
      <c r="Z392" s="70" t="s">
        <v>246</v>
      </c>
      <c r="AA392" s="2">
        <v>2</v>
      </c>
      <c r="AC392" s="69">
        <v>10021009</v>
      </c>
      <c r="AD392" s="70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39">
        <v>75</v>
      </c>
      <c r="Q393" s="20">
        <v>10000146</v>
      </c>
      <c r="R393" s="20" t="s">
        <v>876</v>
      </c>
      <c r="S393" s="2">
        <v>6</v>
      </c>
      <c r="U393" s="69">
        <v>10023010</v>
      </c>
      <c r="V393" s="73" t="s">
        <v>828</v>
      </c>
      <c r="W393" s="39">
        <v>30</v>
      </c>
      <c r="Y393" s="69">
        <v>10023008</v>
      </c>
      <c r="Z393" s="70" t="s">
        <v>290</v>
      </c>
      <c r="AA393" s="2">
        <v>2</v>
      </c>
      <c r="AC393" s="69">
        <v>10023009</v>
      </c>
      <c r="AD393" s="70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39">
        <v>75</v>
      </c>
      <c r="Q394" s="20">
        <v>10000146</v>
      </c>
      <c r="R394" s="20" t="s">
        <v>876</v>
      </c>
      <c r="S394" s="2">
        <v>6</v>
      </c>
      <c r="U394" s="69">
        <v>10023010</v>
      </c>
      <c r="V394" s="73" t="s">
        <v>828</v>
      </c>
      <c r="W394" s="39">
        <v>30</v>
      </c>
      <c r="Y394" s="69">
        <v>10023008</v>
      </c>
      <c r="Z394" s="70" t="s">
        <v>290</v>
      </c>
      <c r="AA394" s="2">
        <v>2</v>
      </c>
      <c r="AC394" s="69">
        <v>10023009</v>
      </c>
      <c r="AD394" s="70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39">
        <v>100</v>
      </c>
      <c r="Q395" s="20">
        <v>10000146</v>
      </c>
      <c r="R395" s="20" t="s">
        <v>876</v>
      </c>
      <c r="S395" s="2">
        <v>12</v>
      </c>
      <c r="U395" s="69">
        <v>10025010</v>
      </c>
      <c r="V395" s="70" t="s">
        <v>830</v>
      </c>
      <c r="W395" s="39">
        <v>30</v>
      </c>
      <c r="Y395" s="69">
        <v>10025008</v>
      </c>
      <c r="Z395" s="70" t="s">
        <v>333</v>
      </c>
      <c r="AA395" s="2">
        <v>2</v>
      </c>
      <c r="AC395" s="69">
        <v>10025009</v>
      </c>
      <c r="AD395" s="70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39">
        <v>100</v>
      </c>
      <c r="Q396" s="20">
        <v>10000146</v>
      </c>
      <c r="R396" s="20" t="s">
        <v>876</v>
      </c>
      <c r="S396" s="2">
        <v>12</v>
      </c>
      <c r="U396" s="69">
        <v>10025010</v>
      </c>
      <c r="V396" s="70" t="s">
        <v>830</v>
      </c>
      <c r="W396" s="39">
        <v>30</v>
      </c>
      <c r="Y396" s="69">
        <v>10025008</v>
      </c>
      <c r="Z396" s="70" t="s">
        <v>333</v>
      </c>
      <c r="AA396" s="2">
        <v>2</v>
      </c>
      <c r="AC396" s="69">
        <v>10025009</v>
      </c>
      <c r="AD396" s="70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6" t="s">
        <v>1169</v>
      </c>
      <c r="M397" s="2">
        <v>10020001</v>
      </c>
      <c r="N397" s="2" t="s">
        <v>95</v>
      </c>
      <c r="O397" s="39">
        <v>10</v>
      </c>
      <c r="Q397" s="20">
        <v>10000147</v>
      </c>
      <c r="R397" s="20" t="s">
        <v>878</v>
      </c>
      <c r="S397" s="2">
        <v>1</v>
      </c>
      <c r="U397" s="69">
        <v>10021001</v>
      </c>
      <c r="V397" s="73" t="s">
        <v>204</v>
      </c>
      <c r="W397" s="39">
        <v>10</v>
      </c>
      <c r="Y397" s="69"/>
      <c r="Z397" s="70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6" t="s">
        <v>1171</v>
      </c>
      <c r="M398" s="2">
        <v>10020001</v>
      </c>
      <c r="N398" s="2" t="s">
        <v>95</v>
      </c>
      <c r="O398" s="39">
        <v>10</v>
      </c>
      <c r="Q398" s="20">
        <v>10000147</v>
      </c>
      <c r="R398" s="20" t="s">
        <v>878</v>
      </c>
      <c r="S398" s="2">
        <v>1</v>
      </c>
      <c r="U398" s="69">
        <v>10021002</v>
      </c>
      <c r="V398" s="73" t="s">
        <v>229</v>
      </c>
      <c r="W398" s="39">
        <v>10</v>
      </c>
      <c r="Y398" s="69">
        <v>10021008</v>
      </c>
      <c r="Z398" s="70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74" t="s">
        <v>1173</v>
      </c>
      <c r="M399" s="2">
        <v>10020001</v>
      </c>
      <c r="N399" s="2" t="s">
        <v>95</v>
      </c>
      <c r="O399" s="39">
        <v>20</v>
      </c>
      <c r="Q399" s="20">
        <v>10000147</v>
      </c>
      <c r="R399" s="20" t="s">
        <v>878</v>
      </c>
      <c r="S399" s="2">
        <v>4</v>
      </c>
      <c r="U399" s="69">
        <v>10021003</v>
      </c>
      <c r="V399" s="73" t="s">
        <v>232</v>
      </c>
      <c r="W399" s="39">
        <v>20</v>
      </c>
      <c r="Y399" s="69">
        <v>10021008</v>
      </c>
      <c r="Z399" s="70" t="s">
        <v>246</v>
      </c>
      <c r="AA399" s="2">
        <v>1</v>
      </c>
      <c r="AC399" s="69"/>
      <c r="AD399" s="70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6" t="s">
        <v>1175</v>
      </c>
      <c r="M400" s="2">
        <v>10020001</v>
      </c>
      <c r="N400" s="2" t="s">
        <v>95</v>
      </c>
      <c r="O400" s="39">
        <v>10</v>
      </c>
      <c r="Q400" s="20">
        <v>10000147</v>
      </c>
      <c r="R400" s="20" t="s">
        <v>878</v>
      </c>
      <c r="S400" s="2">
        <v>1</v>
      </c>
      <c r="U400" s="69">
        <v>10021001</v>
      </c>
      <c r="V400" s="73" t="s">
        <v>204</v>
      </c>
      <c r="W400" s="39">
        <v>10</v>
      </c>
      <c r="Y400" s="69"/>
      <c r="Z400" s="70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6" t="s">
        <v>1176</v>
      </c>
      <c r="M401" s="2">
        <v>10020001</v>
      </c>
      <c r="N401" s="2" t="s">
        <v>95</v>
      </c>
      <c r="O401" s="39">
        <v>10</v>
      </c>
      <c r="Q401" s="20">
        <v>10000147</v>
      </c>
      <c r="R401" s="20" t="s">
        <v>878</v>
      </c>
      <c r="S401" s="2">
        <v>1</v>
      </c>
      <c r="U401" s="69">
        <v>10021005</v>
      </c>
      <c r="V401" s="73" t="s">
        <v>237</v>
      </c>
      <c r="W401" s="39">
        <v>10</v>
      </c>
      <c r="Y401" s="69">
        <v>10021008</v>
      </c>
      <c r="Z401" s="70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74" t="s">
        <v>1178</v>
      </c>
      <c r="M402" s="2">
        <v>10020001</v>
      </c>
      <c r="N402" s="2" t="s">
        <v>95</v>
      </c>
      <c r="O402" s="39">
        <v>20</v>
      </c>
      <c r="Q402" s="20">
        <v>10000147</v>
      </c>
      <c r="R402" s="20" t="s">
        <v>878</v>
      </c>
      <c r="S402" s="2">
        <v>4</v>
      </c>
      <c r="U402" s="69">
        <v>10021006</v>
      </c>
      <c r="V402" s="73" t="s">
        <v>240</v>
      </c>
      <c r="W402" s="39">
        <v>20</v>
      </c>
      <c r="Y402" s="69">
        <v>10021008</v>
      </c>
      <c r="Z402" s="70" t="s">
        <v>246</v>
      </c>
      <c r="AA402" s="2">
        <v>1</v>
      </c>
      <c r="AC402" s="69"/>
      <c r="AD402" s="70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6" t="s">
        <v>1180</v>
      </c>
      <c r="M403" s="2">
        <v>10020001</v>
      </c>
      <c r="N403" s="2" t="s">
        <v>95</v>
      </c>
      <c r="O403" s="39">
        <v>10</v>
      </c>
      <c r="Q403" s="20">
        <v>10000147</v>
      </c>
      <c r="R403" s="20" t="s">
        <v>878</v>
      </c>
      <c r="S403" s="2">
        <v>1</v>
      </c>
      <c r="U403" s="69">
        <v>10021002</v>
      </c>
      <c r="V403" s="73" t="s">
        <v>229</v>
      </c>
      <c r="W403" s="39">
        <v>10</v>
      </c>
      <c r="Y403" s="69"/>
      <c r="Z403" s="70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6" t="s">
        <v>1181</v>
      </c>
      <c r="M404" s="2">
        <v>10020001</v>
      </c>
      <c r="N404" s="2" t="s">
        <v>95</v>
      </c>
      <c r="O404" s="39">
        <v>10</v>
      </c>
      <c r="Q404" s="20">
        <v>10000147</v>
      </c>
      <c r="R404" s="20" t="s">
        <v>878</v>
      </c>
      <c r="S404" s="2">
        <v>1</v>
      </c>
      <c r="U404" s="69">
        <v>10021006</v>
      </c>
      <c r="V404" s="73" t="s">
        <v>240</v>
      </c>
      <c r="W404" s="39">
        <v>10</v>
      </c>
      <c r="Y404" s="69"/>
      <c r="Z404" s="70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74" t="s">
        <v>1183</v>
      </c>
      <c r="M405" s="2">
        <v>10020001</v>
      </c>
      <c r="N405" s="2" t="s">
        <v>95</v>
      </c>
      <c r="O405" s="39">
        <v>20</v>
      </c>
      <c r="Q405" s="20">
        <v>10000147</v>
      </c>
      <c r="R405" s="20" t="s">
        <v>878</v>
      </c>
      <c r="S405" s="2">
        <v>4</v>
      </c>
      <c r="U405" s="69">
        <v>10021007</v>
      </c>
      <c r="V405" s="73" t="s">
        <v>243</v>
      </c>
      <c r="W405" s="39">
        <v>20</v>
      </c>
      <c r="Y405" s="69">
        <v>10021008</v>
      </c>
      <c r="Z405" s="70" t="s">
        <v>246</v>
      </c>
      <c r="AA405" s="2">
        <v>1</v>
      </c>
      <c r="AC405" s="69"/>
      <c r="AD405" s="70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6" t="s">
        <v>1185</v>
      </c>
      <c r="M406" s="2">
        <v>10020001</v>
      </c>
      <c r="N406" s="2" t="s">
        <v>95</v>
      </c>
      <c r="O406" s="39">
        <v>10</v>
      </c>
      <c r="Q406" s="20">
        <v>10000147</v>
      </c>
      <c r="R406" s="20" t="s">
        <v>878</v>
      </c>
      <c r="S406" s="2">
        <v>1</v>
      </c>
      <c r="U406" s="69">
        <v>10021004</v>
      </c>
      <c r="V406" s="73" t="s">
        <v>234</v>
      </c>
      <c r="W406" s="39">
        <v>10</v>
      </c>
      <c r="Y406" s="69">
        <v>10021008</v>
      </c>
      <c r="Z406" s="70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6" t="s">
        <v>1187</v>
      </c>
      <c r="M407" s="2">
        <v>10020001</v>
      </c>
      <c r="N407" s="2" t="s">
        <v>95</v>
      </c>
      <c r="O407" s="39">
        <v>10</v>
      </c>
      <c r="Q407" s="20">
        <v>10000147</v>
      </c>
      <c r="R407" s="20" t="s">
        <v>878</v>
      </c>
      <c r="S407" s="2">
        <v>1</v>
      </c>
      <c r="U407" s="69">
        <v>10021005</v>
      </c>
      <c r="V407" s="73" t="s">
        <v>237</v>
      </c>
      <c r="W407" s="39">
        <v>10</v>
      </c>
      <c r="Y407" s="69">
        <v>10021008</v>
      </c>
      <c r="Z407" s="70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6" t="s">
        <v>1188</v>
      </c>
      <c r="M408" s="2">
        <v>10020001</v>
      </c>
      <c r="N408" s="2" t="s">
        <v>95</v>
      </c>
      <c r="O408" s="39">
        <v>10</v>
      </c>
      <c r="Q408" s="20">
        <v>10000147</v>
      </c>
      <c r="R408" s="20" t="s">
        <v>878</v>
      </c>
      <c r="S408" s="2">
        <v>1</v>
      </c>
      <c r="U408" s="69">
        <v>10021006</v>
      </c>
      <c r="V408" s="73" t="s">
        <v>240</v>
      </c>
      <c r="W408" s="39">
        <v>10</v>
      </c>
      <c r="Y408" s="69">
        <v>10021008</v>
      </c>
      <c r="Z408" s="70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74" t="s">
        <v>1189</v>
      </c>
      <c r="M409" s="2">
        <v>10020001</v>
      </c>
      <c r="N409" s="2" t="s">
        <v>95</v>
      </c>
      <c r="O409" s="39">
        <v>20</v>
      </c>
      <c r="Q409" s="20">
        <v>10000147</v>
      </c>
      <c r="R409" s="20" t="s">
        <v>878</v>
      </c>
      <c r="S409" s="2">
        <v>4</v>
      </c>
      <c r="U409" s="69">
        <v>10021007</v>
      </c>
      <c r="V409" s="73" t="s">
        <v>243</v>
      </c>
      <c r="W409" s="39">
        <v>20</v>
      </c>
      <c r="Y409" s="69">
        <v>10021008</v>
      </c>
      <c r="Z409" s="70" t="s">
        <v>246</v>
      </c>
      <c r="AA409" s="2">
        <v>1</v>
      </c>
      <c r="AC409" s="69"/>
      <c r="AD409" s="70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6" t="s">
        <v>1191</v>
      </c>
      <c r="M410" s="2">
        <v>10020001</v>
      </c>
      <c r="N410" s="2" t="s">
        <v>95</v>
      </c>
      <c r="O410" s="39">
        <v>10</v>
      </c>
      <c r="Q410" s="20">
        <v>10000147</v>
      </c>
      <c r="R410" s="20" t="s">
        <v>878</v>
      </c>
      <c r="S410" s="2">
        <v>1</v>
      </c>
      <c r="U410" s="69">
        <v>10021004</v>
      </c>
      <c r="V410" s="73" t="s">
        <v>234</v>
      </c>
      <c r="W410" s="39">
        <v>10</v>
      </c>
      <c r="Y410" s="69">
        <v>10021008</v>
      </c>
      <c r="Z410" s="70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6" t="s">
        <v>1192</v>
      </c>
      <c r="M411" s="2">
        <v>10020001</v>
      </c>
      <c r="N411" s="2" t="s">
        <v>95</v>
      </c>
      <c r="O411" s="39">
        <v>10</v>
      </c>
      <c r="Q411" s="20">
        <v>10000147</v>
      </c>
      <c r="R411" s="20" t="s">
        <v>878</v>
      </c>
      <c r="S411" s="2">
        <v>1</v>
      </c>
      <c r="U411" s="69">
        <v>10021005</v>
      </c>
      <c r="V411" s="73" t="s">
        <v>237</v>
      </c>
      <c r="W411" s="39">
        <v>10</v>
      </c>
      <c r="Y411" s="69">
        <v>10021008</v>
      </c>
      <c r="Z411" s="70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6" t="s">
        <v>1188</v>
      </c>
      <c r="M412" s="2">
        <v>10020001</v>
      </c>
      <c r="N412" s="2" t="s">
        <v>95</v>
      </c>
      <c r="O412" s="39">
        <v>10</v>
      </c>
      <c r="Q412" s="20">
        <v>10000147</v>
      </c>
      <c r="R412" s="20" t="s">
        <v>878</v>
      </c>
      <c r="S412" s="2">
        <v>1</v>
      </c>
      <c r="U412" s="69">
        <v>10021006</v>
      </c>
      <c r="V412" s="73" t="s">
        <v>240</v>
      </c>
      <c r="W412" s="39">
        <v>10</v>
      </c>
      <c r="Y412" s="69">
        <v>10021008</v>
      </c>
      <c r="Z412" s="70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74" t="s">
        <v>1193</v>
      </c>
      <c r="M413" s="2">
        <v>10020001</v>
      </c>
      <c r="N413" s="2" t="s">
        <v>95</v>
      </c>
      <c r="O413" s="39">
        <v>20</v>
      </c>
      <c r="Q413" s="20">
        <v>10000147</v>
      </c>
      <c r="R413" s="20" t="s">
        <v>878</v>
      </c>
      <c r="S413" s="2">
        <v>4</v>
      </c>
      <c r="U413" s="69">
        <v>10021007</v>
      </c>
      <c r="V413" s="73" t="s">
        <v>243</v>
      </c>
      <c r="W413" s="39">
        <v>20</v>
      </c>
      <c r="Y413" s="69">
        <v>10021008</v>
      </c>
      <c r="Z413" s="70" t="s">
        <v>246</v>
      </c>
      <c r="AA413" s="2">
        <v>1</v>
      </c>
      <c r="AC413" s="69"/>
      <c r="AD413" s="70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6" t="s">
        <v>1194</v>
      </c>
      <c r="M414" s="2">
        <v>10020001</v>
      </c>
      <c r="N414" s="2" t="s">
        <v>95</v>
      </c>
      <c r="O414" s="39">
        <v>10</v>
      </c>
      <c r="Q414" s="20">
        <v>10000147</v>
      </c>
      <c r="R414" s="20" t="s">
        <v>878</v>
      </c>
      <c r="S414" s="2">
        <v>1</v>
      </c>
      <c r="U414" s="69">
        <v>10021003</v>
      </c>
      <c r="V414" s="73" t="s">
        <v>232</v>
      </c>
      <c r="W414" s="39">
        <v>10</v>
      </c>
      <c r="Y414" s="69"/>
      <c r="Z414" s="70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6" t="s">
        <v>1196</v>
      </c>
      <c r="M415" s="2">
        <v>10020001</v>
      </c>
      <c r="N415" s="2" t="s">
        <v>95</v>
      </c>
      <c r="O415" s="39">
        <v>10</v>
      </c>
      <c r="Q415" s="20">
        <v>10000147</v>
      </c>
      <c r="R415" s="20" t="s">
        <v>878</v>
      </c>
      <c r="S415" s="2">
        <v>1</v>
      </c>
      <c r="U415" s="69">
        <v>10021006</v>
      </c>
      <c r="V415" s="73" t="s">
        <v>240</v>
      </c>
      <c r="W415" s="39">
        <v>10</v>
      </c>
      <c r="Y415" s="69"/>
      <c r="Z415" s="70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74" t="s">
        <v>1197</v>
      </c>
      <c r="M416" s="2">
        <v>10020001</v>
      </c>
      <c r="N416" s="2" t="s">
        <v>95</v>
      </c>
      <c r="O416" s="39">
        <v>20</v>
      </c>
      <c r="Q416" s="20">
        <v>10000147</v>
      </c>
      <c r="R416" s="20" t="s">
        <v>878</v>
      </c>
      <c r="S416" s="2">
        <v>4</v>
      </c>
      <c r="U416" s="69">
        <v>10021007</v>
      </c>
      <c r="V416" s="73" t="s">
        <v>243</v>
      </c>
      <c r="W416" s="39">
        <v>20</v>
      </c>
      <c r="Y416" s="69">
        <v>10021008</v>
      </c>
      <c r="Z416" s="70" t="s">
        <v>246</v>
      </c>
      <c r="AA416" s="2">
        <v>1</v>
      </c>
      <c r="AC416" s="69"/>
      <c r="AD416" s="70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6" t="s">
        <v>1198</v>
      </c>
      <c r="M417" s="2">
        <v>10020001</v>
      </c>
      <c r="N417" s="2" t="s">
        <v>95</v>
      </c>
      <c r="O417" s="39">
        <f>O397+5</f>
        <v>15</v>
      </c>
      <c r="Q417" s="20">
        <v>10000147</v>
      </c>
      <c r="R417" s="20" t="s">
        <v>878</v>
      </c>
      <c r="S417" s="2">
        <v>2</v>
      </c>
      <c r="U417" s="69">
        <v>10021001</v>
      </c>
      <c r="V417" s="73" t="s">
        <v>204</v>
      </c>
      <c r="W417" s="39">
        <f>W397+5</f>
        <v>15</v>
      </c>
      <c r="Y417" s="69"/>
      <c r="Z417" s="70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6" t="s">
        <v>1200</v>
      </c>
      <c r="M418" s="2">
        <v>10020001</v>
      </c>
      <c r="N418" s="2" t="s">
        <v>95</v>
      </c>
      <c r="O418" s="39">
        <f t="shared" ref="O418:O456" si="178">O398+5</f>
        <v>15</v>
      </c>
      <c r="Q418" s="20">
        <v>10000147</v>
      </c>
      <c r="R418" s="20" t="s">
        <v>878</v>
      </c>
      <c r="S418" s="2">
        <v>2</v>
      </c>
      <c r="U418" s="69">
        <v>10021002</v>
      </c>
      <c r="V418" s="73" t="s">
        <v>229</v>
      </c>
      <c r="W418" s="39">
        <f t="shared" ref="W418:W456" si="179">W398+5</f>
        <v>15</v>
      </c>
      <c r="Y418" s="69">
        <v>10023008</v>
      </c>
      <c r="Z418" s="70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74" t="s">
        <v>1202</v>
      </c>
      <c r="M419" s="2">
        <v>10020001</v>
      </c>
      <c r="N419" s="2" t="s">
        <v>95</v>
      </c>
      <c r="O419" s="39">
        <f t="shared" si="178"/>
        <v>25</v>
      </c>
      <c r="Q419" s="20">
        <v>10000147</v>
      </c>
      <c r="R419" s="20" t="s">
        <v>878</v>
      </c>
      <c r="S419" s="2">
        <v>6</v>
      </c>
      <c r="U419" s="69">
        <v>10021003</v>
      </c>
      <c r="V419" s="73" t="s">
        <v>232</v>
      </c>
      <c r="W419" s="39">
        <f t="shared" si="179"/>
        <v>25</v>
      </c>
      <c r="Y419" s="69">
        <v>10023008</v>
      </c>
      <c r="Z419" s="70" t="s">
        <v>290</v>
      </c>
      <c r="AA419" s="2">
        <v>1</v>
      </c>
      <c r="AC419" s="69"/>
      <c r="AD419" s="70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6" t="s">
        <v>1204</v>
      </c>
      <c r="M420" s="2">
        <v>10020001</v>
      </c>
      <c r="N420" s="2" t="s">
        <v>95</v>
      </c>
      <c r="O420" s="39">
        <f t="shared" si="178"/>
        <v>15</v>
      </c>
      <c r="Q420" s="20">
        <v>10000147</v>
      </c>
      <c r="R420" s="20" t="s">
        <v>878</v>
      </c>
      <c r="S420" s="2">
        <v>2</v>
      </c>
      <c r="U420" s="69">
        <v>10021001</v>
      </c>
      <c r="V420" s="73" t="s">
        <v>204</v>
      </c>
      <c r="W420" s="39">
        <f t="shared" si="179"/>
        <v>15</v>
      </c>
      <c r="Y420" s="69"/>
      <c r="Z420" s="70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6" t="s">
        <v>1205</v>
      </c>
      <c r="M421" s="2">
        <v>10020001</v>
      </c>
      <c r="N421" s="2" t="s">
        <v>95</v>
      </c>
      <c r="O421" s="39">
        <f t="shared" si="178"/>
        <v>15</v>
      </c>
      <c r="Q421" s="20">
        <v>10000147</v>
      </c>
      <c r="R421" s="20" t="s">
        <v>878</v>
      </c>
      <c r="S421" s="2">
        <v>2</v>
      </c>
      <c r="U421" s="69">
        <v>10021005</v>
      </c>
      <c r="V421" s="73" t="s">
        <v>237</v>
      </c>
      <c r="W421" s="39">
        <f t="shared" si="179"/>
        <v>15</v>
      </c>
      <c r="Y421" s="69">
        <v>10023008</v>
      </c>
      <c r="Z421" s="70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74" t="s">
        <v>1207</v>
      </c>
      <c r="M422" s="2">
        <v>10020001</v>
      </c>
      <c r="N422" s="2" t="s">
        <v>95</v>
      </c>
      <c r="O422" s="39">
        <f t="shared" si="178"/>
        <v>25</v>
      </c>
      <c r="Q422" s="20">
        <v>10000147</v>
      </c>
      <c r="R422" s="20" t="s">
        <v>878</v>
      </c>
      <c r="S422" s="2">
        <v>6</v>
      </c>
      <c r="U422" s="69">
        <v>10021006</v>
      </c>
      <c r="V422" s="73" t="s">
        <v>240</v>
      </c>
      <c r="W422" s="39">
        <f t="shared" si="179"/>
        <v>25</v>
      </c>
      <c r="Y422" s="69">
        <v>10023008</v>
      </c>
      <c r="Z422" s="70" t="s">
        <v>290</v>
      </c>
      <c r="AA422" s="2">
        <v>1</v>
      </c>
      <c r="AC422" s="69"/>
      <c r="AD422" s="70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6" t="s">
        <v>1209</v>
      </c>
      <c r="M423" s="2">
        <v>10020001</v>
      </c>
      <c r="N423" s="2" t="s">
        <v>95</v>
      </c>
      <c r="O423" s="39">
        <f t="shared" si="178"/>
        <v>15</v>
      </c>
      <c r="Q423" s="20">
        <v>10000147</v>
      </c>
      <c r="R423" s="20" t="s">
        <v>878</v>
      </c>
      <c r="S423" s="2">
        <v>2</v>
      </c>
      <c r="U423" s="69">
        <v>10021002</v>
      </c>
      <c r="V423" s="73" t="s">
        <v>229</v>
      </c>
      <c r="W423" s="39">
        <f t="shared" si="179"/>
        <v>15</v>
      </c>
      <c r="Y423" s="69"/>
      <c r="Z423" s="70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6" t="s">
        <v>1210</v>
      </c>
      <c r="M424" s="2">
        <v>10020001</v>
      </c>
      <c r="N424" s="2" t="s">
        <v>95</v>
      </c>
      <c r="O424" s="39">
        <f t="shared" si="178"/>
        <v>15</v>
      </c>
      <c r="Q424" s="20">
        <v>10000147</v>
      </c>
      <c r="R424" s="20" t="s">
        <v>878</v>
      </c>
      <c r="S424" s="2">
        <v>2</v>
      </c>
      <c r="U424" s="69">
        <v>10021006</v>
      </c>
      <c r="V424" s="73" t="s">
        <v>240</v>
      </c>
      <c r="W424" s="39">
        <f t="shared" si="179"/>
        <v>15</v>
      </c>
      <c r="Y424" s="69"/>
      <c r="Z424" s="70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74" t="s">
        <v>1212</v>
      </c>
      <c r="M425" s="2">
        <v>10020001</v>
      </c>
      <c r="N425" s="2" t="s">
        <v>95</v>
      </c>
      <c r="O425" s="39">
        <f t="shared" si="178"/>
        <v>25</v>
      </c>
      <c r="Q425" s="20">
        <v>10000147</v>
      </c>
      <c r="R425" s="20" t="s">
        <v>878</v>
      </c>
      <c r="S425" s="2">
        <v>6</v>
      </c>
      <c r="U425" s="69">
        <v>10021007</v>
      </c>
      <c r="V425" s="73" t="s">
        <v>243</v>
      </c>
      <c r="W425" s="39">
        <f t="shared" si="179"/>
        <v>25</v>
      </c>
      <c r="Y425" s="69">
        <v>10023008</v>
      </c>
      <c r="Z425" s="70" t="s">
        <v>290</v>
      </c>
      <c r="AA425" s="2">
        <v>1</v>
      </c>
      <c r="AC425" s="69"/>
      <c r="AD425" s="70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6" t="s">
        <v>1214</v>
      </c>
      <c r="M426" s="2">
        <v>10020001</v>
      </c>
      <c r="N426" s="2" t="s">
        <v>95</v>
      </c>
      <c r="O426" s="39">
        <f t="shared" si="178"/>
        <v>15</v>
      </c>
      <c r="Q426" s="20">
        <v>10000147</v>
      </c>
      <c r="R426" s="20" t="s">
        <v>878</v>
      </c>
      <c r="S426" s="2">
        <v>2</v>
      </c>
      <c r="U426" s="69">
        <v>10021004</v>
      </c>
      <c r="V426" s="73" t="s">
        <v>234</v>
      </c>
      <c r="W426" s="39">
        <f t="shared" si="179"/>
        <v>15</v>
      </c>
      <c r="Y426" s="69">
        <v>10023008</v>
      </c>
      <c r="Z426" s="70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6" t="s">
        <v>1216</v>
      </c>
      <c r="M427" s="2">
        <v>10020001</v>
      </c>
      <c r="N427" s="2" t="s">
        <v>95</v>
      </c>
      <c r="O427" s="39">
        <f t="shared" si="178"/>
        <v>15</v>
      </c>
      <c r="Q427" s="20">
        <v>10000147</v>
      </c>
      <c r="R427" s="20" t="s">
        <v>878</v>
      </c>
      <c r="S427" s="2">
        <v>2</v>
      </c>
      <c r="U427" s="69">
        <v>10021005</v>
      </c>
      <c r="V427" s="73" t="s">
        <v>237</v>
      </c>
      <c r="W427" s="39">
        <f t="shared" si="179"/>
        <v>15</v>
      </c>
      <c r="Y427" s="69">
        <v>10023008</v>
      </c>
      <c r="Z427" s="70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6" t="s">
        <v>1217</v>
      </c>
      <c r="M428" s="2">
        <v>10020001</v>
      </c>
      <c r="N428" s="2" t="s">
        <v>95</v>
      </c>
      <c r="O428" s="39">
        <f t="shared" si="178"/>
        <v>15</v>
      </c>
      <c r="Q428" s="20">
        <v>10000147</v>
      </c>
      <c r="R428" s="20" t="s">
        <v>878</v>
      </c>
      <c r="S428" s="2">
        <v>2</v>
      </c>
      <c r="U428" s="69">
        <v>10021006</v>
      </c>
      <c r="V428" s="73" t="s">
        <v>240</v>
      </c>
      <c r="W428" s="39">
        <f t="shared" si="179"/>
        <v>15</v>
      </c>
      <c r="Y428" s="69">
        <v>10023008</v>
      </c>
      <c r="Z428" s="70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74" t="s">
        <v>1183</v>
      </c>
      <c r="M429" s="2">
        <v>10020001</v>
      </c>
      <c r="N429" s="2" t="s">
        <v>95</v>
      </c>
      <c r="O429" s="39">
        <f t="shared" si="178"/>
        <v>25</v>
      </c>
      <c r="Q429" s="20">
        <v>10000147</v>
      </c>
      <c r="R429" s="20" t="s">
        <v>878</v>
      </c>
      <c r="S429" s="2">
        <v>6</v>
      </c>
      <c r="U429" s="69">
        <v>10021007</v>
      </c>
      <c r="V429" s="73" t="s">
        <v>243</v>
      </c>
      <c r="W429" s="39">
        <f t="shared" si="179"/>
        <v>25</v>
      </c>
      <c r="Y429" s="69">
        <v>10023008</v>
      </c>
      <c r="Z429" s="70" t="s">
        <v>290</v>
      </c>
      <c r="AA429" s="2">
        <v>1</v>
      </c>
      <c r="AC429" s="69"/>
      <c r="AD429" s="70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6" t="s">
        <v>1218</v>
      </c>
      <c r="M430" s="2">
        <v>10020001</v>
      </c>
      <c r="N430" s="2" t="s">
        <v>95</v>
      </c>
      <c r="O430" s="39">
        <f t="shared" si="178"/>
        <v>15</v>
      </c>
      <c r="Q430" s="20">
        <v>10000147</v>
      </c>
      <c r="R430" s="20" t="s">
        <v>878</v>
      </c>
      <c r="S430" s="2">
        <v>2</v>
      </c>
      <c r="U430" s="69">
        <v>10021004</v>
      </c>
      <c r="V430" s="73" t="s">
        <v>234</v>
      </c>
      <c r="W430" s="39">
        <f t="shared" si="179"/>
        <v>15</v>
      </c>
      <c r="Y430" s="69">
        <v>10023008</v>
      </c>
      <c r="Z430" s="70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6" t="s">
        <v>1219</v>
      </c>
      <c r="M431" s="2">
        <v>10020001</v>
      </c>
      <c r="N431" s="2" t="s">
        <v>95</v>
      </c>
      <c r="O431" s="39">
        <f t="shared" si="178"/>
        <v>15</v>
      </c>
      <c r="Q431" s="20">
        <v>10000147</v>
      </c>
      <c r="R431" s="20" t="s">
        <v>878</v>
      </c>
      <c r="S431" s="2">
        <v>2</v>
      </c>
      <c r="U431" s="69">
        <v>10021005</v>
      </c>
      <c r="V431" s="73" t="s">
        <v>237</v>
      </c>
      <c r="W431" s="39">
        <f t="shared" si="179"/>
        <v>15</v>
      </c>
      <c r="Y431" s="69">
        <v>10023008</v>
      </c>
      <c r="Z431" s="70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6" t="s">
        <v>1217</v>
      </c>
      <c r="M432" s="2">
        <v>10020001</v>
      </c>
      <c r="N432" s="2" t="s">
        <v>95</v>
      </c>
      <c r="O432" s="39">
        <f t="shared" si="178"/>
        <v>15</v>
      </c>
      <c r="Q432" s="20">
        <v>10000147</v>
      </c>
      <c r="R432" s="20" t="s">
        <v>878</v>
      </c>
      <c r="S432" s="2">
        <v>2</v>
      </c>
      <c r="U432" s="69">
        <v>10021006</v>
      </c>
      <c r="V432" s="73" t="s">
        <v>240</v>
      </c>
      <c r="W432" s="39">
        <f t="shared" si="179"/>
        <v>15</v>
      </c>
      <c r="Y432" s="69">
        <v>10023008</v>
      </c>
      <c r="Z432" s="70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74" t="s">
        <v>1220</v>
      </c>
      <c r="M433" s="2">
        <v>10020001</v>
      </c>
      <c r="N433" s="2" t="s">
        <v>95</v>
      </c>
      <c r="O433" s="39">
        <f t="shared" si="178"/>
        <v>25</v>
      </c>
      <c r="Q433" s="20">
        <v>10000147</v>
      </c>
      <c r="R433" s="20" t="s">
        <v>878</v>
      </c>
      <c r="S433" s="2">
        <v>6</v>
      </c>
      <c r="U433" s="69">
        <v>10021007</v>
      </c>
      <c r="V433" s="73" t="s">
        <v>243</v>
      </c>
      <c r="W433" s="39">
        <f t="shared" si="179"/>
        <v>25</v>
      </c>
      <c r="Y433" s="69">
        <v>10023008</v>
      </c>
      <c r="Z433" s="70" t="s">
        <v>290</v>
      </c>
      <c r="AA433" s="2">
        <v>1</v>
      </c>
      <c r="AC433" s="69"/>
      <c r="AD433" s="70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6" t="s">
        <v>1221</v>
      </c>
      <c r="M434" s="2">
        <v>10020001</v>
      </c>
      <c r="N434" s="2" t="s">
        <v>95</v>
      </c>
      <c r="O434" s="39">
        <f t="shared" si="178"/>
        <v>15</v>
      </c>
      <c r="Q434" s="20">
        <v>10000147</v>
      </c>
      <c r="R434" s="20" t="s">
        <v>878</v>
      </c>
      <c r="S434" s="2">
        <v>2</v>
      </c>
      <c r="U434" s="69">
        <v>10021003</v>
      </c>
      <c r="V434" s="73" t="s">
        <v>232</v>
      </c>
      <c r="W434" s="39">
        <f t="shared" si="179"/>
        <v>15</v>
      </c>
      <c r="Y434" s="69">
        <v>10023008</v>
      </c>
      <c r="Z434" s="70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6" t="s">
        <v>1223</v>
      </c>
      <c r="M435" s="2">
        <v>10020001</v>
      </c>
      <c r="N435" s="2" t="s">
        <v>95</v>
      </c>
      <c r="O435" s="39">
        <f t="shared" si="178"/>
        <v>15</v>
      </c>
      <c r="Q435" s="20">
        <v>10000147</v>
      </c>
      <c r="R435" s="20" t="s">
        <v>878</v>
      </c>
      <c r="S435" s="2">
        <v>2</v>
      </c>
      <c r="U435" s="69">
        <v>10021006</v>
      </c>
      <c r="V435" s="73" t="s">
        <v>240</v>
      </c>
      <c r="W435" s="39">
        <f t="shared" si="179"/>
        <v>15</v>
      </c>
      <c r="Y435" s="69">
        <v>10023008</v>
      </c>
      <c r="Z435" s="70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74" t="s">
        <v>1224</v>
      </c>
      <c r="M436" s="2">
        <v>10020001</v>
      </c>
      <c r="N436" s="2" t="s">
        <v>95</v>
      </c>
      <c r="O436" s="39">
        <f t="shared" si="178"/>
        <v>25</v>
      </c>
      <c r="Q436" s="20">
        <v>10000147</v>
      </c>
      <c r="R436" s="20" t="s">
        <v>878</v>
      </c>
      <c r="S436" s="2">
        <v>6</v>
      </c>
      <c r="U436" s="69">
        <v>10021007</v>
      </c>
      <c r="V436" s="73" t="s">
        <v>243</v>
      </c>
      <c r="W436" s="39">
        <f t="shared" si="179"/>
        <v>25</v>
      </c>
      <c r="Y436" s="69">
        <v>10023008</v>
      </c>
      <c r="Z436" s="70" t="s">
        <v>290</v>
      </c>
      <c r="AA436" s="2">
        <v>1</v>
      </c>
      <c r="AC436" s="69"/>
      <c r="AD436" s="70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6" t="s">
        <v>1225</v>
      </c>
      <c r="M437" s="2">
        <v>10020001</v>
      </c>
      <c r="N437" s="2" t="s">
        <v>95</v>
      </c>
      <c r="O437" s="39">
        <f t="shared" si="178"/>
        <v>20</v>
      </c>
      <c r="Q437" s="20">
        <v>10000147</v>
      </c>
      <c r="R437" s="20" t="s">
        <v>878</v>
      </c>
      <c r="S437" s="2">
        <v>3</v>
      </c>
      <c r="U437" s="69">
        <v>10021001</v>
      </c>
      <c r="V437" s="73" t="s">
        <v>204</v>
      </c>
      <c r="W437" s="39">
        <f t="shared" si="179"/>
        <v>20</v>
      </c>
      <c r="Y437" s="69"/>
      <c r="Z437" s="70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6" t="s">
        <v>1227</v>
      </c>
      <c r="M438" s="2">
        <v>10020001</v>
      </c>
      <c r="N438" s="2" t="s">
        <v>95</v>
      </c>
      <c r="O438" s="39">
        <f t="shared" si="178"/>
        <v>20</v>
      </c>
      <c r="Q438" s="20">
        <v>10000147</v>
      </c>
      <c r="R438" s="20" t="s">
        <v>878</v>
      </c>
      <c r="S438" s="2">
        <v>3</v>
      </c>
      <c r="U438" s="69">
        <v>10021002</v>
      </c>
      <c r="V438" s="73" t="s">
        <v>229</v>
      </c>
      <c r="W438" s="39">
        <f t="shared" si="179"/>
        <v>20</v>
      </c>
      <c r="Y438" s="69">
        <v>10025008</v>
      </c>
      <c r="Z438" s="70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74" t="s">
        <v>1229</v>
      </c>
      <c r="M439" s="2">
        <v>10020001</v>
      </c>
      <c r="N439" s="2" t="s">
        <v>95</v>
      </c>
      <c r="O439" s="39">
        <f t="shared" si="178"/>
        <v>30</v>
      </c>
      <c r="Q439" s="20">
        <v>10000147</v>
      </c>
      <c r="R439" s="20" t="s">
        <v>878</v>
      </c>
      <c r="S439" s="2">
        <v>8</v>
      </c>
      <c r="U439" s="69">
        <v>10021003</v>
      </c>
      <c r="V439" s="73" t="s">
        <v>232</v>
      </c>
      <c r="W439" s="39">
        <f t="shared" si="179"/>
        <v>30</v>
      </c>
      <c r="Y439" s="69">
        <v>10025008</v>
      </c>
      <c r="Z439" s="70" t="s">
        <v>333</v>
      </c>
      <c r="AA439" s="2">
        <v>1</v>
      </c>
      <c r="AC439" s="69"/>
      <c r="AD439" s="70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6" t="s">
        <v>1231</v>
      </c>
      <c r="M440" s="2">
        <v>10020001</v>
      </c>
      <c r="N440" s="2" t="s">
        <v>95</v>
      </c>
      <c r="O440" s="39">
        <f t="shared" si="178"/>
        <v>20</v>
      </c>
      <c r="Q440" s="20">
        <v>10000147</v>
      </c>
      <c r="R440" s="20" t="s">
        <v>878</v>
      </c>
      <c r="S440" s="2">
        <v>3</v>
      </c>
      <c r="U440" s="69">
        <v>10021001</v>
      </c>
      <c r="V440" s="73" t="s">
        <v>204</v>
      </c>
      <c r="W440" s="39">
        <f t="shared" si="179"/>
        <v>20</v>
      </c>
      <c r="Y440" s="69"/>
      <c r="Z440" s="70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6" t="s">
        <v>1232</v>
      </c>
      <c r="M441" s="2">
        <v>10020001</v>
      </c>
      <c r="N441" s="2" t="s">
        <v>95</v>
      </c>
      <c r="O441" s="39">
        <f t="shared" si="178"/>
        <v>20</v>
      </c>
      <c r="Q441" s="20">
        <v>10000147</v>
      </c>
      <c r="R441" s="20" t="s">
        <v>878</v>
      </c>
      <c r="S441" s="2">
        <v>3</v>
      </c>
      <c r="U441" s="69">
        <v>10021005</v>
      </c>
      <c r="V441" s="73" t="s">
        <v>237</v>
      </c>
      <c r="W441" s="39">
        <f t="shared" si="179"/>
        <v>20</v>
      </c>
      <c r="Y441" s="69">
        <v>10025008</v>
      </c>
      <c r="Z441" s="70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74" t="s">
        <v>1234</v>
      </c>
      <c r="M442" s="2">
        <v>10020001</v>
      </c>
      <c r="N442" s="2" t="s">
        <v>95</v>
      </c>
      <c r="O442" s="39">
        <f t="shared" si="178"/>
        <v>30</v>
      </c>
      <c r="Q442" s="20">
        <v>10000147</v>
      </c>
      <c r="R442" s="20" t="s">
        <v>878</v>
      </c>
      <c r="S442" s="2">
        <v>8</v>
      </c>
      <c r="U442" s="69">
        <v>10021006</v>
      </c>
      <c r="V442" s="73" t="s">
        <v>240</v>
      </c>
      <c r="W442" s="39">
        <f t="shared" si="179"/>
        <v>30</v>
      </c>
      <c r="Y442" s="69">
        <v>10025008</v>
      </c>
      <c r="Z442" s="70" t="s">
        <v>333</v>
      </c>
      <c r="AA442" s="2">
        <v>1</v>
      </c>
      <c r="AC442" s="69"/>
      <c r="AD442" s="70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6" t="s">
        <v>1236</v>
      </c>
      <c r="M443" s="2">
        <v>10020001</v>
      </c>
      <c r="N443" s="2" t="s">
        <v>95</v>
      </c>
      <c r="O443" s="39">
        <f t="shared" si="178"/>
        <v>20</v>
      </c>
      <c r="Q443" s="20">
        <v>10000147</v>
      </c>
      <c r="R443" s="20" t="s">
        <v>878</v>
      </c>
      <c r="S443" s="2">
        <v>3</v>
      </c>
      <c r="U443" s="69">
        <v>10021002</v>
      </c>
      <c r="V443" s="73" t="s">
        <v>229</v>
      </c>
      <c r="W443" s="39">
        <f t="shared" si="179"/>
        <v>20</v>
      </c>
      <c r="Y443" s="69"/>
      <c r="Z443" s="70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6" t="s">
        <v>1237</v>
      </c>
      <c r="M444" s="2">
        <v>10020001</v>
      </c>
      <c r="N444" s="2" t="s">
        <v>95</v>
      </c>
      <c r="O444" s="39">
        <f t="shared" si="178"/>
        <v>20</v>
      </c>
      <c r="Q444" s="20">
        <v>10000147</v>
      </c>
      <c r="R444" s="20" t="s">
        <v>878</v>
      </c>
      <c r="S444" s="2">
        <v>3</v>
      </c>
      <c r="U444" s="69">
        <v>10021006</v>
      </c>
      <c r="V444" s="73" t="s">
        <v>240</v>
      </c>
      <c r="W444" s="39">
        <f t="shared" si="179"/>
        <v>20</v>
      </c>
      <c r="Y444" s="69"/>
      <c r="Z444" s="70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74" t="s">
        <v>1239</v>
      </c>
      <c r="M445" s="2">
        <v>10020001</v>
      </c>
      <c r="N445" s="2" t="s">
        <v>95</v>
      </c>
      <c r="O445" s="39">
        <f t="shared" si="178"/>
        <v>30</v>
      </c>
      <c r="Q445" s="20">
        <v>10000147</v>
      </c>
      <c r="R445" s="20" t="s">
        <v>878</v>
      </c>
      <c r="S445" s="2">
        <v>8</v>
      </c>
      <c r="U445" s="69">
        <v>10021007</v>
      </c>
      <c r="V445" s="73" t="s">
        <v>243</v>
      </c>
      <c r="W445" s="39">
        <f t="shared" si="179"/>
        <v>30</v>
      </c>
      <c r="Y445" s="69">
        <v>10025008</v>
      </c>
      <c r="Z445" s="70" t="s">
        <v>333</v>
      </c>
      <c r="AA445" s="2">
        <v>1</v>
      </c>
      <c r="AC445" s="69"/>
      <c r="AD445" s="70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6" t="s">
        <v>1241</v>
      </c>
      <c r="M446" s="2">
        <v>10020001</v>
      </c>
      <c r="N446" s="2" t="s">
        <v>95</v>
      </c>
      <c r="O446" s="39">
        <f t="shared" si="178"/>
        <v>20</v>
      </c>
      <c r="Q446" s="20">
        <v>10000147</v>
      </c>
      <c r="R446" s="20" t="s">
        <v>878</v>
      </c>
      <c r="S446" s="2">
        <v>3</v>
      </c>
      <c r="U446" s="69">
        <v>10021004</v>
      </c>
      <c r="V446" s="73" t="s">
        <v>234</v>
      </c>
      <c r="W446" s="39">
        <f t="shared" si="179"/>
        <v>20</v>
      </c>
      <c r="Y446" s="69">
        <v>10025008</v>
      </c>
      <c r="Z446" s="70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6" t="s">
        <v>1243</v>
      </c>
      <c r="M447" s="2">
        <v>10020001</v>
      </c>
      <c r="N447" s="2" t="s">
        <v>95</v>
      </c>
      <c r="O447" s="39">
        <f t="shared" si="178"/>
        <v>20</v>
      </c>
      <c r="Q447" s="20">
        <v>10000147</v>
      </c>
      <c r="R447" s="20" t="s">
        <v>878</v>
      </c>
      <c r="S447" s="2">
        <v>3</v>
      </c>
      <c r="U447" s="69">
        <v>10021005</v>
      </c>
      <c r="V447" s="73" t="s">
        <v>237</v>
      </c>
      <c r="W447" s="39">
        <f t="shared" si="179"/>
        <v>20</v>
      </c>
      <c r="Y447" s="69">
        <v>10025008</v>
      </c>
      <c r="Z447" s="70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6" t="s">
        <v>1244</v>
      </c>
      <c r="M448" s="2">
        <v>10020001</v>
      </c>
      <c r="N448" s="2" t="s">
        <v>95</v>
      </c>
      <c r="O448" s="39">
        <f t="shared" si="178"/>
        <v>20</v>
      </c>
      <c r="Q448" s="20">
        <v>10000147</v>
      </c>
      <c r="R448" s="20" t="s">
        <v>878</v>
      </c>
      <c r="S448" s="2">
        <v>3</v>
      </c>
      <c r="U448" s="69">
        <v>10021006</v>
      </c>
      <c r="V448" s="73" t="s">
        <v>240</v>
      </c>
      <c r="W448" s="39">
        <f t="shared" si="179"/>
        <v>20</v>
      </c>
      <c r="Y448" s="69">
        <v>10025008</v>
      </c>
      <c r="Z448" s="70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74" t="s">
        <v>1245</v>
      </c>
      <c r="M449" s="2">
        <v>10020001</v>
      </c>
      <c r="N449" s="2" t="s">
        <v>95</v>
      </c>
      <c r="O449" s="39">
        <f t="shared" si="178"/>
        <v>30</v>
      </c>
      <c r="Q449" s="20">
        <v>10000147</v>
      </c>
      <c r="R449" s="20" t="s">
        <v>878</v>
      </c>
      <c r="S449" s="2">
        <v>8</v>
      </c>
      <c r="U449" s="69">
        <v>10021007</v>
      </c>
      <c r="V449" s="73" t="s">
        <v>243</v>
      </c>
      <c r="W449" s="39">
        <f t="shared" si="179"/>
        <v>30</v>
      </c>
      <c r="Y449" s="69">
        <v>10025008</v>
      </c>
      <c r="Z449" s="70" t="s">
        <v>333</v>
      </c>
      <c r="AA449" s="2">
        <v>1</v>
      </c>
      <c r="AC449" s="69"/>
      <c r="AD449" s="70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6" t="s">
        <v>1246</v>
      </c>
      <c r="M450" s="2">
        <v>10020001</v>
      </c>
      <c r="N450" s="2" t="s">
        <v>95</v>
      </c>
      <c r="O450" s="39">
        <f t="shared" si="178"/>
        <v>20</v>
      </c>
      <c r="Q450" s="20">
        <v>10000147</v>
      </c>
      <c r="R450" s="20" t="s">
        <v>878</v>
      </c>
      <c r="S450" s="2">
        <v>3</v>
      </c>
      <c r="U450" s="69">
        <v>10021004</v>
      </c>
      <c r="V450" s="73" t="s">
        <v>234</v>
      </c>
      <c r="W450" s="39">
        <f t="shared" si="179"/>
        <v>20</v>
      </c>
      <c r="Y450" s="69">
        <v>10025008</v>
      </c>
      <c r="Z450" s="70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6" t="s">
        <v>1247</v>
      </c>
      <c r="M451" s="2">
        <v>10020001</v>
      </c>
      <c r="N451" s="2" t="s">
        <v>95</v>
      </c>
      <c r="O451" s="39">
        <f t="shared" si="178"/>
        <v>20</v>
      </c>
      <c r="Q451" s="20">
        <v>10000147</v>
      </c>
      <c r="R451" s="20" t="s">
        <v>878</v>
      </c>
      <c r="S451" s="2">
        <v>3</v>
      </c>
      <c r="U451" s="69">
        <v>10021005</v>
      </c>
      <c r="V451" s="73" t="s">
        <v>237</v>
      </c>
      <c r="W451" s="39">
        <f t="shared" si="179"/>
        <v>20</v>
      </c>
      <c r="Y451" s="69">
        <v>10025008</v>
      </c>
      <c r="Z451" s="70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6" t="s">
        <v>1244</v>
      </c>
      <c r="M452" s="2">
        <v>10020001</v>
      </c>
      <c r="N452" s="2" t="s">
        <v>95</v>
      </c>
      <c r="O452" s="39">
        <f t="shared" si="178"/>
        <v>20</v>
      </c>
      <c r="Q452" s="20">
        <v>10000147</v>
      </c>
      <c r="R452" s="20" t="s">
        <v>878</v>
      </c>
      <c r="S452" s="2">
        <v>3</v>
      </c>
      <c r="U452" s="69">
        <v>10021006</v>
      </c>
      <c r="V452" s="73" t="s">
        <v>240</v>
      </c>
      <c r="W452" s="39">
        <f t="shared" si="179"/>
        <v>20</v>
      </c>
      <c r="Y452" s="69">
        <v>10025008</v>
      </c>
      <c r="Z452" s="70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74" t="s">
        <v>1248</v>
      </c>
      <c r="M453" s="2">
        <v>10020001</v>
      </c>
      <c r="N453" s="2" t="s">
        <v>95</v>
      </c>
      <c r="O453" s="39">
        <f t="shared" si="178"/>
        <v>30</v>
      </c>
      <c r="Q453" s="20">
        <v>10000147</v>
      </c>
      <c r="R453" s="20" t="s">
        <v>878</v>
      </c>
      <c r="S453" s="2">
        <v>8</v>
      </c>
      <c r="U453" s="69">
        <v>10021007</v>
      </c>
      <c r="V453" s="73" t="s">
        <v>243</v>
      </c>
      <c r="W453" s="39">
        <f t="shared" si="179"/>
        <v>30</v>
      </c>
      <c r="Y453" s="69">
        <v>10025008</v>
      </c>
      <c r="Z453" s="70" t="s">
        <v>333</v>
      </c>
      <c r="AA453" s="2">
        <v>1</v>
      </c>
      <c r="AC453" s="69"/>
      <c r="AD453" s="70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6" t="s">
        <v>1249</v>
      </c>
      <c r="M454" s="2">
        <v>10020001</v>
      </c>
      <c r="N454" s="2" t="s">
        <v>95</v>
      </c>
      <c r="O454" s="39">
        <f t="shared" si="178"/>
        <v>20</v>
      </c>
      <c r="Q454" s="20">
        <v>10000147</v>
      </c>
      <c r="R454" s="20" t="s">
        <v>878</v>
      </c>
      <c r="S454" s="2">
        <v>3</v>
      </c>
      <c r="U454" s="69">
        <v>10021003</v>
      </c>
      <c r="V454" s="73" t="s">
        <v>232</v>
      </c>
      <c r="W454" s="39">
        <f t="shared" si="179"/>
        <v>20</v>
      </c>
      <c r="Y454" s="69"/>
      <c r="Z454" s="70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6" t="s">
        <v>1251</v>
      </c>
      <c r="M455" s="2">
        <v>10020001</v>
      </c>
      <c r="N455" s="2" t="s">
        <v>95</v>
      </c>
      <c r="O455" s="39">
        <f t="shared" si="178"/>
        <v>20</v>
      </c>
      <c r="Q455" s="20">
        <v>10000147</v>
      </c>
      <c r="R455" s="20" t="s">
        <v>878</v>
      </c>
      <c r="S455" s="2">
        <v>3</v>
      </c>
      <c r="U455" s="69">
        <v>10021006</v>
      </c>
      <c r="V455" s="73" t="s">
        <v>240</v>
      </c>
      <c r="W455" s="39">
        <f t="shared" si="179"/>
        <v>20</v>
      </c>
      <c r="Y455" s="69"/>
      <c r="Z455" s="70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74" t="s">
        <v>1252</v>
      </c>
      <c r="M456" s="2">
        <v>10020001</v>
      </c>
      <c r="N456" s="2" t="s">
        <v>95</v>
      </c>
      <c r="O456" s="39">
        <f t="shared" si="178"/>
        <v>30</v>
      </c>
      <c r="Q456" s="20">
        <v>10000147</v>
      </c>
      <c r="R456" s="20" t="s">
        <v>878</v>
      </c>
      <c r="S456" s="2">
        <v>8</v>
      </c>
      <c r="U456" s="69">
        <v>10021007</v>
      </c>
      <c r="V456" s="73" t="s">
        <v>243</v>
      </c>
      <c r="W456" s="39">
        <f t="shared" si="179"/>
        <v>30</v>
      </c>
      <c r="Y456" s="69">
        <v>10025008</v>
      </c>
      <c r="Z456" s="70" t="s">
        <v>333</v>
      </c>
      <c r="AA456" s="2">
        <v>1</v>
      </c>
      <c r="AC456" s="69"/>
      <c r="AD456" s="70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0">
        <v>10000101</v>
      </c>
      <c r="I3" s="2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0">
        <v>10010083</v>
      </c>
      <c r="I4" s="26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0">
        <v>10000131</v>
      </c>
      <c r="I5" s="2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0">
        <v>10010085</v>
      </c>
      <c r="I6" s="26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53">
        <v>10010034</v>
      </c>
      <c r="I7" s="54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0">
        <v>10000132</v>
      </c>
      <c r="I8" s="2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24">
        <v>10010098</v>
      </c>
      <c r="I9" s="25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0">
        <v>10010085</v>
      </c>
      <c r="I10" s="26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0">
        <v>10010083</v>
      </c>
      <c r="I11" s="26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0">
        <v>10000131</v>
      </c>
      <c r="I12" s="2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0">
        <v>10010085</v>
      </c>
      <c r="I13" s="26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53">
        <v>10010034</v>
      </c>
      <c r="I14" s="54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0">
        <v>10000132</v>
      </c>
      <c r="I15" s="2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24">
        <v>10010098</v>
      </c>
      <c r="I16" s="25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0">
        <v>10010085</v>
      </c>
      <c r="I17" s="26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0">
        <v>10010083</v>
      </c>
      <c r="I18" s="26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0">
        <v>10000131</v>
      </c>
      <c r="I19" s="2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0">
        <v>10010085</v>
      </c>
      <c r="I20" s="26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53">
        <v>10010034</v>
      </c>
      <c r="I21" s="54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0">
        <v>10000132</v>
      </c>
      <c r="I22" s="2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24">
        <v>10010098</v>
      </c>
      <c r="I23" s="25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0">
        <v>10010085</v>
      </c>
      <c r="I24" s="26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0">
        <v>10010083</v>
      </c>
      <c r="I25" s="26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0">
        <v>10000131</v>
      </c>
      <c r="I26" s="2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0">
        <v>10010085</v>
      </c>
      <c r="I27" s="26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53">
        <v>10010034</v>
      </c>
      <c r="I28" s="54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0">
        <v>10000132</v>
      </c>
      <c r="I29" s="2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24">
        <v>10010098</v>
      </c>
      <c r="I30" s="25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0">
        <v>10010085</v>
      </c>
      <c r="I31" s="26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0" customFormat="1" ht="20.100000000000001" customHeight="1" x14ac:dyDescent="0.2"/>
    <row r="2" spans="1:14" s="10" customFormat="1" ht="20.100000000000001" customHeight="1" x14ac:dyDescent="0.2">
      <c r="B2" s="10" t="s">
        <v>1293</v>
      </c>
    </row>
    <row r="3" spans="1:14" s="10" customFormat="1" ht="20.100000000000001" customHeight="1" x14ac:dyDescent="0.2">
      <c r="B3" s="10" t="s">
        <v>1294</v>
      </c>
      <c r="C3" s="10">
        <v>1</v>
      </c>
      <c r="F3" s="2" t="s">
        <v>1295</v>
      </c>
      <c r="G3" s="2">
        <v>1</v>
      </c>
      <c r="H3" s="52">
        <v>0.5</v>
      </c>
    </row>
    <row r="4" spans="1:14" s="10" customFormat="1" ht="20.100000000000001" customHeight="1" x14ac:dyDescent="0.2">
      <c r="B4" s="10" t="s">
        <v>1296</v>
      </c>
      <c r="C4" s="10" t="s">
        <v>1297</v>
      </c>
      <c r="F4" s="2"/>
      <c r="G4" s="2">
        <v>2</v>
      </c>
      <c r="H4" s="52">
        <v>1</v>
      </c>
    </row>
    <row r="5" spans="1:14" s="10" customFormat="1" ht="20.100000000000001" customHeight="1" x14ac:dyDescent="0.2">
      <c r="B5" s="10" t="s">
        <v>1298</v>
      </c>
      <c r="C5" s="10" t="s">
        <v>1299</v>
      </c>
      <c r="F5" s="2"/>
      <c r="G5" s="2">
        <v>3</v>
      </c>
      <c r="H5" s="52">
        <v>1.2</v>
      </c>
    </row>
    <row r="6" spans="1:14" s="10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0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0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10" customFormat="1" ht="20.100000000000001" customHeight="1" x14ac:dyDescent="0.2">
      <c r="A9" s="2"/>
      <c r="B9" s="2" t="s">
        <v>1301</v>
      </c>
      <c r="C9" s="2">
        <v>3</v>
      </c>
      <c r="D9" s="2"/>
      <c r="E9" s="20">
        <v>10000143</v>
      </c>
      <c r="F9" s="2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0" customFormat="1" ht="20.100000000000001" customHeight="1" x14ac:dyDescent="0.2">
      <c r="A10" s="2"/>
      <c r="B10" s="2" t="s">
        <v>1302</v>
      </c>
      <c r="C10" s="2">
        <v>2</v>
      </c>
      <c r="D10" s="2"/>
      <c r="E10" s="20">
        <v>10010046</v>
      </c>
      <c r="F10" s="2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0" customFormat="1" ht="20.100000000000001" customHeight="1" x14ac:dyDescent="0.2">
      <c r="A11" s="2"/>
      <c r="B11" s="2" t="s">
        <v>1303</v>
      </c>
      <c r="C11" s="2">
        <v>1</v>
      </c>
      <c r="D11" s="2"/>
      <c r="E11" s="20">
        <v>10000150</v>
      </c>
      <c r="F11" s="20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0" customFormat="1" ht="20.100000000000001" customHeight="1" x14ac:dyDescent="0.2">
      <c r="A12" s="2"/>
      <c r="B12" s="2" t="s">
        <v>1305</v>
      </c>
      <c r="C12" s="2">
        <v>3</v>
      </c>
      <c r="D12" s="2"/>
      <c r="E12" s="20">
        <v>10010045</v>
      </c>
      <c r="F12" s="2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0" customFormat="1" ht="20.100000000000001" customHeight="1" x14ac:dyDescent="0.2">
      <c r="A13" s="2"/>
      <c r="D13" s="2"/>
      <c r="E13" s="20">
        <v>10010083</v>
      </c>
      <c r="F13" s="26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0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0">
        <v>10010085</v>
      </c>
      <c r="F14" s="26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0" customFormat="1" ht="20.100000000000001" customHeight="1" x14ac:dyDescent="0.2">
      <c r="A15" s="2"/>
      <c r="B15" s="2"/>
      <c r="C15" s="2"/>
      <c r="D15" s="2"/>
      <c r="E15" s="20">
        <v>10000121</v>
      </c>
      <c r="F15" s="2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0" customFormat="1" ht="20.100000000000001" customHeight="1" x14ac:dyDescent="0.2">
      <c r="A16" s="2"/>
      <c r="B16" s="2"/>
      <c r="C16" s="2"/>
      <c r="D16" s="2"/>
      <c r="E16" s="20">
        <v>10000122</v>
      </c>
      <c r="F16" s="2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0" customFormat="1" ht="20.100000000000001" customHeight="1" x14ac:dyDescent="0.2">
      <c r="A17" s="2"/>
      <c r="B17" s="20">
        <v>10000149</v>
      </c>
      <c r="C17" s="20" t="s">
        <v>1307</v>
      </c>
      <c r="D17" s="2"/>
      <c r="E17" s="20">
        <v>10000123</v>
      </c>
      <c r="F17" s="2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0" customFormat="1" ht="20.100000000000001" customHeight="1" x14ac:dyDescent="0.2">
      <c r="A18" s="2"/>
      <c r="B18" s="2"/>
      <c r="C18" s="2"/>
      <c r="D18" s="2"/>
      <c r="E18" s="20">
        <v>10000124</v>
      </c>
      <c r="F18" s="2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0" customFormat="1" ht="20.100000000000001" customHeight="1" x14ac:dyDescent="0.2">
      <c r="A19" s="2"/>
      <c r="B19" s="2"/>
      <c r="C19" s="2"/>
      <c r="D19" s="2"/>
      <c r="E19" s="20">
        <v>10000125</v>
      </c>
      <c r="F19" s="2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0" customFormat="1" ht="20.100000000000001" customHeight="1" x14ac:dyDescent="0.2">
      <c r="A20" s="2"/>
      <c r="B20" s="2"/>
      <c r="C20" s="2"/>
      <c r="D20" s="2"/>
      <c r="E20" s="20">
        <v>10000144</v>
      </c>
      <c r="F20" s="2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0" customFormat="1" ht="20.100000000000001" customHeight="1" x14ac:dyDescent="0.2">
      <c r="A21" s="2"/>
      <c r="B21" s="2"/>
      <c r="C21" s="2"/>
      <c r="D21" s="2"/>
      <c r="E21" s="20">
        <v>10000145</v>
      </c>
      <c r="F21" s="2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0" customFormat="1" ht="20.100000000000001" customHeight="1" x14ac:dyDescent="0.2">
      <c r="A22" s="2"/>
      <c r="B22" s="2"/>
      <c r="C22" s="2"/>
      <c r="D22" s="2"/>
      <c r="E22" s="20">
        <v>10000146</v>
      </c>
      <c r="F22" s="2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0" customFormat="1" ht="20.100000000000001" customHeight="1" x14ac:dyDescent="0.2">
      <c r="A23" s="2"/>
      <c r="B23" s="2"/>
      <c r="C23" s="2"/>
      <c r="D23" s="2"/>
      <c r="E23" s="20">
        <v>10000147</v>
      </c>
      <c r="F23" s="2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0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0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0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0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0" customFormat="1" ht="20.100000000000001" customHeight="1" x14ac:dyDescent="0.2"/>
    <row r="29" spans="1:14" s="10" customFormat="1" ht="20.100000000000001" customHeight="1" x14ac:dyDescent="0.2"/>
    <row r="30" spans="1:14" s="10" customFormat="1" ht="20.100000000000001" customHeight="1" x14ac:dyDescent="0.2"/>
    <row r="31" spans="1:14" s="10" customFormat="1" ht="20.100000000000001" customHeight="1" x14ac:dyDescent="0.2"/>
    <row r="32" spans="1:14" s="10" customFormat="1" ht="20.100000000000001" customHeight="1" x14ac:dyDescent="0.2"/>
    <row r="33" s="10" customFormat="1" ht="20.100000000000001" customHeight="1" x14ac:dyDescent="0.2"/>
    <row r="34" s="10" customFormat="1" ht="20.100000000000001" customHeight="1" x14ac:dyDescent="0.2"/>
    <row r="35" s="10" customFormat="1" ht="20.100000000000001" customHeight="1" x14ac:dyDescent="0.2"/>
    <row r="36" s="10" customFormat="1" ht="20.100000000000001" customHeight="1" x14ac:dyDescent="0.2"/>
    <row r="37" s="10" customFormat="1" ht="20.100000000000001" customHeight="1" x14ac:dyDescent="0.2"/>
    <row r="38" s="10" customFormat="1" ht="20.100000000000001" customHeight="1" x14ac:dyDescent="0.2"/>
    <row r="39" s="10" customFormat="1" ht="20.100000000000001" customHeight="1" x14ac:dyDescent="0.2"/>
    <row r="40" s="10" customFormat="1" ht="20.100000000000001" customHeight="1" x14ac:dyDescent="0.2"/>
    <row r="41" s="10" customFormat="1" ht="20.100000000000001" customHeight="1" x14ac:dyDescent="0.2"/>
    <row r="42" s="10" customFormat="1" ht="20.100000000000001" customHeight="1" x14ac:dyDescent="0.2"/>
    <row r="43" s="10" customFormat="1" ht="20.100000000000001" customHeight="1" x14ac:dyDescent="0.2"/>
    <row r="44" s="10" customFormat="1" ht="20.100000000000001" customHeight="1" x14ac:dyDescent="0.2"/>
    <row r="45" s="10" customFormat="1" ht="20.100000000000001" customHeight="1" x14ac:dyDescent="0.2"/>
    <row r="46" s="10" customFormat="1" ht="20.100000000000001" customHeight="1" x14ac:dyDescent="0.2"/>
    <row r="47" s="10" customFormat="1" ht="20.100000000000001" customHeight="1" x14ac:dyDescent="0.2"/>
    <row r="48" s="10" customFormat="1" ht="20.100000000000001" customHeight="1" x14ac:dyDescent="0.2"/>
    <row r="49" s="10" customFormat="1" ht="20.100000000000001" customHeight="1" x14ac:dyDescent="0.2"/>
    <row r="50" s="10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0">
        <v>10010041</v>
      </c>
      <c r="H3" s="21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0">
        <v>10010041</v>
      </c>
      <c r="O3" s="21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0">
        <v>10010041</v>
      </c>
      <c r="V3" s="21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0">
        <v>10010041</v>
      </c>
      <c r="AC3" s="21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0">
        <v>10010041</v>
      </c>
      <c r="AJ3" s="21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0">
        <v>10010042</v>
      </c>
      <c r="H4" s="22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0">
        <v>10010042</v>
      </c>
      <c r="O4" s="22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0">
        <v>10010042</v>
      </c>
      <c r="V4" s="22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0">
        <v>10010042</v>
      </c>
      <c r="AC4" s="22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0">
        <v>10010042</v>
      </c>
      <c r="AJ4" s="22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0">
        <v>10010083</v>
      </c>
      <c r="H5" s="26" t="s">
        <v>804</v>
      </c>
      <c r="I5" s="2">
        <v>4</v>
      </c>
      <c r="J5" s="2">
        <v>1</v>
      </c>
      <c r="K5" s="2">
        <v>5</v>
      </c>
      <c r="L5" s="2">
        <v>0.05</v>
      </c>
      <c r="N5" s="20">
        <v>10010083</v>
      </c>
      <c r="O5" s="26" t="s">
        <v>804</v>
      </c>
      <c r="P5" s="2">
        <v>4</v>
      </c>
      <c r="Q5" s="2">
        <v>1</v>
      </c>
      <c r="R5" s="2">
        <v>5</v>
      </c>
      <c r="S5" s="2">
        <v>0.05</v>
      </c>
      <c r="U5" s="20">
        <v>10010083</v>
      </c>
      <c r="V5" s="26" t="s">
        <v>804</v>
      </c>
      <c r="W5" s="2">
        <v>4</v>
      </c>
      <c r="X5" s="2">
        <v>1</v>
      </c>
      <c r="Y5" s="2">
        <v>5</v>
      </c>
      <c r="Z5" s="2">
        <v>0.05</v>
      </c>
      <c r="AB5" s="20">
        <v>10010083</v>
      </c>
      <c r="AC5" s="26" t="s">
        <v>804</v>
      </c>
      <c r="AD5" s="2">
        <v>4</v>
      </c>
      <c r="AE5" s="2">
        <v>1</v>
      </c>
      <c r="AF5" s="2">
        <v>5</v>
      </c>
      <c r="AG5" s="2">
        <v>0.05</v>
      </c>
      <c r="AI5" s="20">
        <v>10010083</v>
      </c>
      <c r="AJ5" s="26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24">
        <v>10010098</v>
      </c>
      <c r="H6" s="25" t="s">
        <v>1311</v>
      </c>
      <c r="I6" s="2">
        <v>4</v>
      </c>
      <c r="J6" s="2">
        <v>1</v>
      </c>
      <c r="K6" s="2">
        <v>5</v>
      </c>
      <c r="L6" s="2">
        <v>0.05</v>
      </c>
      <c r="N6" s="24">
        <v>10010098</v>
      </c>
      <c r="O6" s="25" t="s">
        <v>1311</v>
      </c>
      <c r="P6" s="2">
        <v>4</v>
      </c>
      <c r="Q6" s="2">
        <v>1</v>
      </c>
      <c r="R6" s="2">
        <v>5</v>
      </c>
      <c r="S6" s="2">
        <v>0.05</v>
      </c>
      <c r="U6" s="24">
        <v>10010098</v>
      </c>
      <c r="V6" s="25" t="s">
        <v>1311</v>
      </c>
      <c r="W6" s="2">
        <v>4</v>
      </c>
      <c r="X6" s="2">
        <v>1</v>
      </c>
      <c r="Y6" s="2">
        <v>5</v>
      </c>
      <c r="Z6" s="2">
        <v>0.05</v>
      </c>
      <c r="AB6" s="24">
        <v>10010098</v>
      </c>
      <c r="AC6" s="25" t="s">
        <v>1311</v>
      </c>
      <c r="AD6" s="2">
        <v>4</v>
      </c>
      <c r="AE6" s="2">
        <v>1</v>
      </c>
      <c r="AF6" s="2">
        <v>5</v>
      </c>
      <c r="AG6" s="2">
        <v>0.05</v>
      </c>
      <c r="AI6" s="24">
        <v>10010098</v>
      </c>
      <c r="AJ6" s="25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38">
        <v>10020001</v>
      </c>
      <c r="H7" s="41" t="s">
        <v>95</v>
      </c>
      <c r="I7" s="42">
        <v>3</v>
      </c>
      <c r="J7" s="2">
        <v>5</v>
      </c>
      <c r="K7" s="2">
        <v>20</v>
      </c>
      <c r="L7" s="2">
        <v>0.05</v>
      </c>
      <c r="N7" s="38">
        <v>10020001</v>
      </c>
      <c r="O7" s="41" t="s">
        <v>95</v>
      </c>
      <c r="P7" s="42">
        <v>3</v>
      </c>
      <c r="Q7" s="2">
        <v>5</v>
      </c>
      <c r="R7" s="2">
        <v>20</v>
      </c>
      <c r="S7" s="2">
        <v>0.05</v>
      </c>
      <c r="U7" s="38">
        <v>10020001</v>
      </c>
      <c r="V7" s="41" t="s">
        <v>95</v>
      </c>
      <c r="W7" s="42">
        <v>3</v>
      </c>
      <c r="X7" s="2">
        <v>5</v>
      </c>
      <c r="Y7" s="2">
        <v>20</v>
      </c>
      <c r="Z7" s="2">
        <v>0.05</v>
      </c>
      <c r="AB7" s="38">
        <v>10020001</v>
      </c>
      <c r="AC7" s="41" t="s">
        <v>95</v>
      </c>
      <c r="AD7" s="42">
        <v>3</v>
      </c>
      <c r="AE7" s="2">
        <v>5</v>
      </c>
      <c r="AF7" s="2">
        <v>20</v>
      </c>
      <c r="AG7" s="2">
        <v>0.05</v>
      </c>
      <c r="AI7" s="38">
        <v>10020001</v>
      </c>
      <c r="AJ7" s="41" t="s">
        <v>95</v>
      </c>
      <c r="AK7" s="42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38">
        <v>10021001</v>
      </c>
      <c r="H8" s="40" t="s">
        <v>204</v>
      </c>
      <c r="I8" s="42">
        <v>2</v>
      </c>
      <c r="J8" s="2">
        <v>5</v>
      </c>
      <c r="K8" s="2">
        <v>20</v>
      </c>
      <c r="L8" s="2">
        <v>1.4999999999999999E-2</v>
      </c>
      <c r="N8" s="38">
        <v>10022001</v>
      </c>
      <c r="O8" s="40" t="s">
        <v>252</v>
      </c>
      <c r="P8" s="42">
        <v>2</v>
      </c>
      <c r="Q8" s="2">
        <v>5</v>
      </c>
      <c r="R8" s="2">
        <v>20</v>
      </c>
      <c r="S8" s="2">
        <v>1.4999999999999999E-2</v>
      </c>
      <c r="U8" s="38">
        <v>10023001</v>
      </c>
      <c r="V8" s="40" t="s">
        <v>272</v>
      </c>
      <c r="W8" s="42">
        <v>2</v>
      </c>
      <c r="X8" s="2">
        <v>5</v>
      </c>
      <c r="Y8" s="2">
        <v>20</v>
      </c>
      <c r="Z8" s="2">
        <v>1.4999999999999999E-2</v>
      </c>
      <c r="AB8" s="38">
        <v>10024001</v>
      </c>
      <c r="AC8" s="40" t="s">
        <v>296</v>
      </c>
      <c r="AD8" s="42">
        <v>2</v>
      </c>
      <c r="AE8" s="2">
        <v>5</v>
      </c>
      <c r="AF8" s="2">
        <v>20</v>
      </c>
      <c r="AG8" s="2">
        <v>1.4999999999999999E-2</v>
      </c>
      <c r="AI8" s="38">
        <v>10025001</v>
      </c>
      <c r="AJ8" s="40" t="s">
        <v>316</v>
      </c>
      <c r="AK8" s="42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38">
        <v>10021002</v>
      </c>
      <c r="H9" s="40" t="s">
        <v>229</v>
      </c>
      <c r="I9" s="42">
        <v>2</v>
      </c>
      <c r="J9" s="2">
        <v>5</v>
      </c>
      <c r="K9" s="2">
        <v>20</v>
      </c>
      <c r="L9" s="2">
        <v>1.4999999999999999E-2</v>
      </c>
      <c r="N9" s="38">
        <v>10022002</v>
      </c>
      <c r="O9" s="40" t="s">
        <v>254</v>
      </c>
      <c r="P9" s="42">
        <v>2</v>
      </c>
      <c r="Q9" s="2">
        <v>5</v>
      </c>
      <c r="R9" s="2">
        <v>20</v>
      </c>
      <c r="S9" s="2">
        <v>1.4999999999999999E-2</v>
      </c>
      <c r="U9" s="38">
        <v>10023002</v>
      </c>
      <c r="V9" s="40" t="s">
        <v>274</v>
      </c>
      <c r="W9" s="42">
        <v>2</v>
      </c>
      <c r="X9" s="2">
        <v>5</v>
      </c>
      <c r="Y9" s="2">
        <v>20</v>
      </c>
      <c r="Z9" s="2">
        <v>1.4999999999999999E-2</v>
      </c>
      <c r="AB9" s="38">
        <v>10024002</v>
      </c>
      <c r="AC9" s="40" t="s">
        <v>299</v>
      </c>
      <c r="AD9" s="42">
        <v>2</v>
      </c>
      <c r="AE9" s="2">
        <v>5</v>
      </c>
      <c r="AF9" s="2">
        <v>20</v>
      </c>
      <c r="AG9" s="2">
        <v>1.4999999999999999E-2</v>
      </c>
      <c r="AI9" s="38">
        <v>10025002</v>
      </c>
      <c r="AJ9" s="40" t="s">
        <v>318</v>
      </c>
      <c r="AK9" s="42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38">
        <v>10021003</v>
      </c>
      <c r="H10" s="40" t="s">
        <v>232</v>
      </c>
      <c r="I10" s="42">
        <v>2</v>
      </c>
      <c r="J10" s="2">
        <v>5</v>
      </c>
      <c r="K10" s="2">
        <v>20</v>
      </c>
      <c r="L10" s="2">
        <v>1.4999999999999999E-2</v>
      </c>
      <c r="N10" s="38">
        <v>10022003</v>
      </c>
      <c r="O10" s="40" t="s">
        <v>256</v>
      </c>
      <c r="P10" s="42">
        <v>2</v>
      </c>
      <c r="Q10" s="2">
        <v>5</v>
      </c>
      <c r="R10" s="2">
        <v>20</v>
      </c>
      <c r="S10" s="2">
        <v>1.4999999999999999E-2</v>
      </c>
      <c r="U10" s="38">
        <v>10023003</v>
      </c>
      <c r="V10" s="40" t="s">
        <v>276</v>
      </c>
      <c r="W10" s="42">
        <v>2</v>
      </c>
      <c r="X10" s="2">
        <v>5</v>
      </c>
      <c r="Y10" s="2">
        <v>20</v>
      </c>
      <c r="Z10" s="2">
        <v>1.4999999999999999E-2</v>
      </c>
      <c r="AB10" s="38">
        <v>10024003</v>
      </c>
      <c r="AC10" s="40" t="s">
        <v>301</v>
      </c>
      <c r="AD10" s="42">
        <v>2</v>
      </c>
      <c r="AE10" s="2">
        <v>5</v>
      </c>
      <c r="AF10" s="2">
        <v>20</v>
      </c>
      <c r="AG10" s="2">
        <v>1.4999999999999999E-2</v>
      </c>
      <c r="AI10" s="38">
        <v>10025003</v>
      </c>
      <c r="AJ10" s="40" t="s">
        <v>321</v>
      </c>
      <c r="AK10" s="42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38">
        <v>10021004</v>
      </c>
      <c r="H11" s="40" t="s">
        <v>234</v>
      </c>
      <c r="I11" s="42">
        <v>2</v>
      </c>
      <c r="J11" s="2">
        <v>5</v>
      </c>
      <c r="K11" s="2">
        <v>20</v>
      </c>
      <c r="L11" s="2">
        <v>1.4999999999999999E-2</v>
      </c>
      <c r="N11" s="38">
        <v>10022004</v>
      </c>
      <c r="O11" s="40" t="s">
        <v>258</v>
      </c>
      <c r="P11" s="42">
        <v>2</v>
      </c>
      <c r="Q11" s="2">
        <v>5</v>
      </c>
      <c r="R11" s="2">
        <v>20</v>
      </c>
      <c r="S11" s="2">
        <v>1.4999999999999999E-2</v>
      </c>
      <c r="U11" s="38">
        <v>10023004</v>
      </c>
      <c r="V11" s="40" t="s">
        <v>278</v>
      </c>
      <c r="W11" s="42">
        <v>2</v>
      </c>
      <c r="X11" s="2">
        <v>5</v>
      </c>
      <c r="Y11" s="2">
        <v>20</v>
      </c>
      <c r="Z11" s="2">
        <v>1.4999999999999999E-2</v>
      </c>
      <c r="AB11" s="38">
        <v>10024004</v>
      </c>
      <c r="AC11" s="40" t="s">
        <v>303</v>
      </c>
      <c r="AD11" s="42">
        <v>2</v>
      </c>
      <c r="AE11" s="2">
        <v>5</v>
      </c>
      <c r="AF11" s="2">
        <v>20</v>
      </c>
      <c r="AG11" s="2">
        <v>1.4999999999999999E-2</v>
      </c>
      <c r="AI11" s="38">
        <v>10025004</v>
      </c>
      <c r="AJ11" s="40" t="s">
        <v>324</v>
      </c>
      <c r="AK11" s="42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38">
        <v>10021005</v>
      </c>
      <c r="H12" s="40" t="s">
        <v>237</v>
      </c>
      <c r="I12" s="42">
        <v>2</v>
      </c>
      <c r="J12" s="2">
        <v>5</v>
      </c>
      <c r="K12" s="2">
        <v>20</v>
      </c>
      <c r="L12" s="2">
        <v>1.4999999999999999E-2</v>
      </c>
      <c r="N12" s="38">
        <v>10022005</v>
      </c>
      <c r="O12" s="40" t="s">
        <v>260</v>
      </c>
      <c r="P12" s="42">
        <v>2</v>
      </c>
      <c r="Q12" s="2">
        <v>5</v>
      </c>
      <c r="R12" s="2">
        <v>20</v>
      </c>
      <c r="S12" s="2">
        <v>1.4999999999999999E-2</v>
      </c>
      <c r="U12" s="38">
        <v>10023005</v>
      </c>
      <c r="V12" s="40" t="s">
        <v>827</v>
      </c>
      <c r="W12" s="42">
        <v>2</v>
      </c>
      <c r="X12" s="2">
        <v>5</v>
      </c>
      <c r="Y12" s="2">
        <v>20</v>
      </c>
      <c r="Z12" s="2">
        <v>1.4999999999999999E-2</v>
      </c>
      <c r="AB12" s="38">
        <v>10024005</v>
      </c>
      <c r="AC12" s="40" t="s">
        <v>305</v>
      </c>
      <c r="AD12" s="42">
        <v>2</v>
      </c>
      <c r="AE12" s="2">
        <v>5</v>
      </c>
      <c r="AF12" s="2">
        <v>20</v>
      </c>
      <c r="AG12" s="2">
        <v>1.4999999999999999E-2</v>
      </c>
      <c r="AI12" s="38">
        <v>10025005</v>
      </c>
      <c r="AJ12" s="40" t="s">
        <v>327</v>
      </c>
      <c r="AK12" s="42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0">
        <v>10010041</v>
      </c>
      <c r="D13" s="2">
        <v>1</v>
      </c>
      <c r="E13" s="2" t="str">
        <f>B13&amp;";"&amp;D13&amp;"@"</f>
        <v>10010041;1@</v>
      </c>
      <c r="G13" s="38">
        <v>10021006</v>
      </c>
      <c r="H13" s="40" t="s">
        <v>240</v>
      </c>
      <c r="I13" s="42">
        <v>2</v>
      </c>
      <c r="J13" s="2">
        <v>5</v>
      </c>
      <c r="K13" s="2">
        <v>20</v>
      </c>
      <c r="L13" s="2">
        <v>1.4999999999999999E-2</v>
      </c>
      <c r="N13" s="38">
        <v>10022006</v>
      </c>
      <c r="O13" s="44" t="s">
        <v>264</v>
      </c>
      <c r="P13" s="42">
        <v>2</v>
      </c>
      <c r="Q13" s="2">
        <v>5</v>
      </c>
      <c r="R13" s="2">
        <v>20</v>
      </c>
      <c r="S13" s="2">
        <v>1.4999999999999999E-2</v>
      </c>
      <c r="U13" s="38">
        <v>10023006</v>
      </c>
      <c r="V13" s="40" t="s">
        <v>285</v>
      </c>
      <c r="W13" s="42">
        <v>2</v>
      </c>
      <c r="X13" s="2">
        <v>5</v>
      </c>
      <c r="Y13" s="2">
        <v>20</v>
      </c>
      <c r="Z13" s="2">
        <v>1.4999999999999999E-2</v>
      </c>
      <c r="AB13" s="38">
        <v>10024006</v>
      </c>
      <c r="AC13" s="40" t="s">
        <v>307</v>
      </c>
      <c r="AD13" s="42">
        <v>2</v>
      </c>
      <c r="AE13" s="2">
        <v>5</v>
      </c>
      <c r="AF13" s="2">
        <v>20</v>
      </c>
      <c r="AG13" s="2">
        <v>1.4999999999999999E-2</v>
      </c>
      <c r="AI13" s="38">
        <v>10025006</v>
      </c>
      <c r="AJ13" s="40" t="s">
        <v>329</v>
      </c>
      <c r="AK13" s="42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0">
        <v>10010042</v>
      </c>
      <c r="D14" s="2">
        <v>1</v>
      </c>
      <c r="E14" s="2" t="str">
        <f t="shared" ref="E14:E31" si="0">B14&amp;";"&amp;D14&amp;"@"</f>
        <v>10010042;1@</v>
      </c>
      <c r="G14" s="38">
        <v>10021007</v>
      </c>
      <c r="H14" s="40" t="s">
        <v>243</v>
      </c>
      <c r="I14" s="42">
        <v>2</v>
      </c>
      <c r="J14" s="2">
        <v>5</v>
      </c>
      <c r="K14" s="2">
        <v>20</v>
      </c>
      <c r="L14" s="2">
        <v>1.4999999999999999E-2</v>
      </c>
      <c r="N14" s="38">
        <v>10022007</v>
      </c>
      <c r="O14" s="40" t="s">
        <v>266</v>
      </c>
      <c r="P14" s="42">
        <v>2</v>
      </c>
      <c r="Q14" s="2">
        <v>5</v>
      </c>
      <c r="R14" s="2">
        <v>20</v>
      </c>
      <c r="S14" s="2">
        <v>1.4999999999999999E-2</v>
      </c>
      <c r="U14" s="38">
        <v>10023007</v>
      </c>
      <c r="V14" s="40" t="s">
        <v>288</v>
      </c>
      <c r="W14" s="42">
        <v>2</v>
      </c>
      <c r="X14" s="2">
        <v>5</v>
      </c>
      <c r="Y14" s="2">
        <v>20</v>
      </c>
      <c r="Z14" s="2">
        <v>1.4999999999999999E-2</v>
      </c>
      <c r="AB14" s="38">
        <v>10024007</v>
      </c>
      <c r="AC14" s="40" t="s">
        <v>309</v>
      </c>
      <c r="AD14" s="42">
        <v>2</v>
      </c>
      <c r="AE14" s="2">
        <v>5</v>
      </c>
      <c r="AF14" s="2">
        <v>20</v>
      </c>
      <c r="AG14" s="2">
        <v>1.4999999999999999E-2</v>
      </c>
      <c r="AI14" s="38">
        <v>10025007</v>
      </c>
      <c r="AJ14" s="40" t="s">
        <v>331</v>
      </c>
      <c r="AK14" s="42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0">
        <v>10010083</v>
      </c>
      <c r="D15" s="2">
        <v>1</v>
      </c>
      <c r="E15" s="2" t="str">
        <f t="shared" si="0"/>
        <v>10010083;1@</v>
      </c>
      <c r="G15" s="38">
        <v>10021008</v>
      </c>
      <c r="H15" s="39" t="s">
        <v>246</v>
      </c>
      <c r="I15" s="42">
        <v>4</v>
      </c>
      <c r="J15" s="2">
        <v>1</v>
      </c>
      <c r="K15" s="2">
        <v>1</v>
      </c>
      <c r="L15" s="2">
        <v>1.4999999999999999E-2</v>
      </c>
      <c r="N15" s="38">
        <v>10022008</v>
      </c>
      <c r="O15" s="39" t="s">
        <v>268</v>
      </c>
      <c r="P15" s="42">
        <v>4</v>
      </c>
      <c r="Q15" s="2">
        <v>1</v>
      </c>
      <c r="R15" s="2">
        <v>1</v>
      </c>
      <c r="S15" s="2">
        <v>1.4999999999999999E-2</v>
      </c>
      <c r="U15" s="38">
        <v>10023008</v>
      </c>
      <c r="V15" s="39" t="s">
        <v>290</v>
      </c>
      <c r="W15" s="42">
        <v>4</v>
      </c>
      <c r="X15" s="2">
        <v>1</v>
      </c>
      <c r="Y15" s="2">
        <v>1</v>
      </c>
      <c r="Z15" s="2">
        <v>1.4999999999999999E-2</v>
      </c>
      <c r="AB15" s="38">
        <v>10024008</v>
      </c>
      <c r="AC15" s="39" t="s">
        <v>311</v>
      </c>
      <c r="AD15" s="42">
        <v>4</v>
      </c>
      <c r="AE15" s="2">
        <v>1</v>
      </c>
      <c r="AF15" s="2">
        <v>1</v>
      </c>
      <c r="AG15" s="2">
        <v>1.4999999999999999E-2</v>
      </c>
      <c r="AI15" s="38">
        <v>10025008</v>
      </c>
      <c r="AJ15" s="39" t="s">
        <v>333</v>
      </c>
      <c r="AK15" s="42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24">
        <v>10010098</v>
      </c>
      <c r="D16" s="2">
        <v>1</v>
      </c>
      <c r="E16" s="2" t="str">
        <f t="shared" si="0"/>
        <v>10010098;1@</v>
      </c>
      <c r="G16" s="38">
        <v>10021009</v>
      </c>
      <c r="H16" s="39" t="s">
        <v>249</v>
      </c>
      <c r="I16" s="42">
        <v>4</v>
      </c>
      <c r="J16" s="2">
        <v>1</v>
      </c>
      <c r="K16" s="2">
        <v>1</v>
      </c>
      <c r="L16" s="2">
        <v>1.4999999999999999E-2</v>
      </c>
      <c r="N16" s="38">
        <v>10022009</v>
      </c>
      <c r="O16" s="39" t="s">
        <v>270</v>
      </c>
      <c r="P16" s="42">
        <v>4</v>
      </c>
      <c r="Q16" s="2">
        <v>1</v>
      </c>
      <c r="R16" s="2">
        <v>1</v>
      </c>
      <c r="S16" s="2">
        <v>1.4999999999999999E-2</v>
      </c>
      <c r="U16" s="38">
        <v>10023009</v>
      </c>
      <c r="V16" s="39" t="s">
        <v>292</v>
      </c>
      <c r="W16" s="42">
        <v>4</v>
      </c>
      <c r="X16" s="2">
        <v>1</v>
      </c>
      <c r="Y16" s="2">
        <v>1</v>
      </c>
      <c r="Z16" s="2">
        <v>1.4999999999999999E-2</v>
      </c>
      <c r="AB16" s="38">
        <v>10024009</v>
      </c>
      <c r="AC16" s="39" t="s">
        <v>313</v>
      </c>
      <c r="AD16" s="42">
        <v>4</v>
      </c>
      <c r="AE16" s="2">
        <v>1</v>
      </c>
      <c r="AF16" s="2">
        <v>1</v>
      </c>
      <c r="AG16" s="2">
        <v>1.4999999999999999E-2</v>
      </c>
      <c r="AI16" s="38">
        <v>10025009</v>
      </c>
      <c r="AJ16" s="39" t="s">
        <v>335</v>
      </c>
      <c r="AK16" s="42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38">
        <v>10021008</v>
      </c>
      <c r="D17" s="2">
        <v>1</v>
      </c>
      <c r="E17" s="2" t="str">
        <f t="shared" si="0"/>
        <v>10021008;1@</v>
      </c>
      <c r="G17" s="38">
        <v>10021010</v>
      </c>
      <c r="H17" s="39" t="s">
        <v>825</v>
      </c>
      <c r="I17" s="42">
        <v>3</v>
      </c>
      <c r="J17" s="2">
        <v>5</v>
      </c>
      <c r="K17" s="2">
        <v>20</v>
      </c>
      <c r="L17" s="2">
        <v>1.4999999999999999E-2</v>
      </c>
      <c r="N17" s="38">
        <v>10022010</v>
      </c>
      <c r="O17" s="40" t="s">
        <v>826</v>
      </c>
      <c r="P17" s="42">
        <v>3</v>
      </c>
      <c r="Q17" s="2">
        <v>5</v>
      </c>
      <c r="R17" s="2">
        <v>20</v>
      </c>
      <c r="S17" s="2">
        <v>1.4999999999999999E-2</v>
      </c>
      <c r="U17" s="38">
        <v>10023010</v>
      </c>
      <c r="V17" s="40" t="s">
        <v>828</v>
      </c>
      <c r="W17" s="42">
        <v>3</v>
      </c>
      <c r="X17" s="2">
        <v>5</v>
      </c>
      <c r="Y17" s="2">
        <v>20</v>
      </c>
      <c r="Z17" s="2">
        <v>1.4999999999999999E-2</v>
      </c>
      <c r="AB17" s="38">
        <v>10024010</v>
      </c>
      <c r="AC17" s="40" t="s">
        <v>829</v>
      </c>
      <c r="AD17" s="42">
        <v>3</v>
      </c>
      <c r="AE17" s="2">
        <v>5</v>
      </c>
      <c r="AF17" s="2">
        <v>20</v>
      </c>
      <c r="AG17" s="2">
        <v>1.4999999999999999E-2</v>
      </c>
      <c r="AI17" s="38">
        <v>10025010</v>
      </c>
      <c r="AJ17" s="39" t="s">
        <v>830</v>
      </c>
      <c r="AK17" s="42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38">
        <v>10021009</v>
      </c>
      <c r="D18" s="2">
        <v>1</v>
      </c>
      <c r="E18" s="2" t="str">
        <f t="shared" si="0"/>
        <v>10021009;1@</v>
      </c>
      <c r="G18" s="48">
        <v>10041101</v>
      </c>
      <c r="H18" s="48" t="s">
        <v>1315</v>
      </c>
      <c r="I18" s="25">
        <v>3</v>
      </c>
      <c r="J18" s="2">
        <v>1</v>
      </c>
      <c r="K18" s="2">
        <v>1</v>
      </c>
      <c r="L18" s="2">
        <v>4.1666666666666701E-3</v>
      </c>
      <c r="N18" s="48">
        <v>10041101</v>
      </c>
      <c r="O18" s="48" t="s">
        <v>1315</v>
      </c>
      <c r="P18" s="25">
        <v>3</v>
      </c>
      <c r="Q18" s="2">
        <v>1</v>
      </c>
      <c r="R18" s="2">
        <v>1</v>
      </c>
      <c r="S18" s="2">
        <v>4.1666666666666701E-3</v>
      </c>
      <c r="U18" s="48">
        <v>10041201</v>
      </c>
      <c r="V18" s="48" t="s">
        <v>1316</v>
      </c>
      <c r="W18" s="25">
        <v>3</v>
      </c>
      <c r="X18" s="2">
        <v>1</v>
      </c>
      <c r="Y18" s="2">
        <v>1</v>
      </c>
      <c r="Z18" s="2">
        <v>4.1666666666666701E-3</v>
      </c>
      <c r="AB18" s="48">
        <v>10041301</v>
      </c>
      <c r="AC18" s="48" t="s">
        <v>1317</v>
      </c>
      <c r="AD18" s="25">
        <v>3</v>
      </c>
      <c r="AE18" s="2">
        <v>1</v>
      </c>
      <c r="AF18" s="2">
        <v>1</v>
      </c>
      <c r="AG18" s="2">
        <v>4.1666666666666701E-3</v>
      </c>
      <c r="AI18" s="48">
        <v>10041401</v>
      </c>
      <c r="AJ18" s="48" t="s">
        <v>1318</v>
      </c>
      <c r="AK18" s="25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8">
        <v>10045106</v>
      </c>
      <c r="D19" s="2">
        <v>1</v>
      </c>
      <c r="E19" s="2" t="str">
        <f t="shared" si="0"/>
        <v>10045106;1@</v>
      </c>
      <c r="G19" s="48">
        <v>10041102</v>
      </c>
      <c r="H19" s="48" t="s">
        <v>1319</v>
      </c>
      <c r="I19" s="25">
        <v>3</v>
      </c>
      <c r="J19" s="2">
        <v>1</v>
      </c>
      <c r="K19" s="2">
        <v>1</v>
      </c>
      <c r="L19" s="2">
        <v>4.1666666666666701E-3</v>
      </c>
      <c r="N19" s="48">
        <v>10041102</v>
      </c>
      <c r="O19" s="48" t="s">
        <v>1319</v>
      </c>
      <c r="P19" s="25">
        <v>3</v>
      </c>
      <c r="Q19" s="2">
        <v>1</v>
      </c>
      <c r="R19" s="2">
        <v>1</v>
      </c>
      <c r="S19" s="2">
        <v>4.1666666666666701E-3</v>
      </c>
      <c r="U19" s="48">
        <v>10041202</v>
      </c>
      <c r="V19" s="48" t="s">
        <v>1320</v>
      </c>
      <c r="W19" s="25">
        <v>3</v>
      </c>
      <c r="X19" s="2">
        <v>1</v>
      </c>
      <c r="Y19" s="2">
        <v>1</v>
      </c>
      <c r="Z19" s="2">
        <v>4.1666666666666701E-3</v>
      </c>
      <c r="AB19" s="48">
        <v>10041302</v>
      </c>
      <c r="AC19" s="48" t="s">
        <v>1321</v>
      </c>
      <c r="AD19" s="25">
        <v>3</v>
      </c>
      <c r="AE19" s="2">
        <v>1</v>
      </c>
      <c r="AF19" s="2">
        <v>1</v>
      </c>
      <c r="AG19" s="2">
        <v>4.1666666666666701E-3</v>
      </c>
      <c r="AI19" s="48">
        <v>10041402</v>
      </c>
      <c r="AJ19" s="48" t="s">
        <v>1322</v>
      </c>
      <c r="AK19" s="25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8">
        <v>10045206</v>
      </c>
      <c r="C20" s="48" t="s">
        <v>1323</v>
      </c>
      <c r="D20" s="2">
        <v>1</v>
      </c>
      <c r="E20" s="2" t="str">
        <f t="shared" si="0"/>
        <v>10045206;1@</v>
      </c>
      <c r="G20" s="48">
        <v>10041103</v>
      </c>
      <c r="H20" s="48" t="s">
        <v>1324</v>
      </c>
      <c r="I20" s="25">
        <v>3</v>
      </c>
      <c r="J20" s="2">
        <v>1</v>
      </c>
      <c r="K20" s="2">
        <v>1</v>
      </c>
      <c r="L20" s="2">
        <v>4.1666666666666701E-3</v>
      </c>
      <c r="N20" s="48">
        <v>10041103</v>
      </c>
      <c r="O20" s="48" t="s">
        <v>1324</v>
      </c>
      <c r="P20" s="25">
        <v>3</v>
      </c>
      <c r="Q20" s="2">
        <v>1</v>
      </c>
      <c r="R20" s="2">
        <v>1</v>
      </c>
      <c r="S20" s="2">
        <v>4.1666666666666701E-3</v>
      </c>
      <c r="U20" s="48">
        <v>10041203</v>
      </c>
      <c r="V20" s="48" t="s">
        <v>1325</v>
      </c>
      <c r="W20" s="25">
        <v>3</v>
      </c>
      <c r="X20" s="2">
        <v>1</v>
      </c>
      <c r="Y20" s="2">
        <v>1</v>
      </c>
      <c r="Z20" s="2">
        <v>4.1666666666666701E-3</v>
      </c>
      <c r="AB20" s="48">
        <v>10041303</v>
      </c>
      <c r="AC20" s="48" t="s">
        <v>1326</v>
      </c>
      <c r="AD20" s="25">
        <v>3</v>
      </c>
      <c r="AE20" s="2">
        <v>1</v>
      </c>
      <c r="AF20" s="2">
        <v>1</v>
      </c>
      <c r="AG20" s="2">
        <v>4.1666666666666701E-3</v>
      </c>
      <c r="AI20" s="48">
        <v>10041403</v>
      </c>
      <c r="AJ20" s="48" t="s">
        <v>1327</v>
      </c>
      <c r="AK20" s="25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8">
        <v>10045306</v>
      </c>
      <c r="C21" s="48" t="s">
        <v>1328</v>
      </c>
      <c r="D21" s="2">
        <v>1</v>
      </c>
      <c r="E21" s="2" t="str">
        <f t="shared" si="0"/>
        <v>10045306;1@</v>
      </c>
      <c r="G21" s="48">
        <v>10041104</v>
      </c>
      <c r="H21" s="48" t="s">
        <v>1329</v>
      </c>
      <c r="I21" s="25">
        <v>3</v>
      </c>
      <c r="J21" s="2">
        <v>1</v>
      </c>
      <c r="K21" s="2">
        <v>1</v>
      </c>
      <c r="L21" s="2">
        <v>4.1666666666666701E-3</v>
      </c>
      <c r="N21" s="48">
        <v>10041104</v>
      </c>
      <c r="O21" s="48" t="s">
        <v>1329</v>
      </c>
      <c r="P21" s="25">
        <v>3</v>
      </c>
      <c r="Q21" s="2">
        <v>1</v>
      </c>
      <c r="R21" s="2">
        <v>1</v>
      </c>
      <c r="S21" s="2">
        <v>4.1666666666666701E-3</v>
      </c>
      <c r="U21" s="48">
        <v>10041204</v>
      </c>
      <c r="V21" s="48" t="s">
        <v>1330</v>
      </c>
      <c r="W21" s="25">
        <v>3</v>
      </c>
      <c r="X21" s="2">
        <v>1</v>
      </c>
      <c r="Y21" s="2">
        <v>1</v>
      </c>
      <c r="Z21" s="2">
        <v>4.1666666666666701E-3</v>
      </c>
      <c r="AB21" s="48">
        <v>10041304</v>
      </c>
      <c r="AC21" s="48" t="s">
        <v>1331</v>
      </c>
      <c r="AD21" s="25">
        <v>3</v>
      </c>
      <c r="AE21" s="2">
        <v>1</v>
      </c>
      <c r="AF21" s="2">
        <v>1</v>
      </c>
      <c r="AG21" s="2">
        <v>4.1666666666666701E-3</v>
      </c>
      <c r="AI21" s="48">
        <v>10041404</v>
      </c>
      <c r="AJ21" s="48" t="s">
        <v>1332</v>
      </c>
      <c r="AK21" s="25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8">
        <v>10045406</v>
      </c>
      <c r="C22" s="48" t="s">
        <v>1333</v>
      </c>
      <c r="D22" s="2">
        <v>1</v>
      </c>
      <c r="E22" s="2" t="str">
        <f t="shared" si="0"/>
        <v>10045406;1@</v>
      </c>
      <c r="G22" s="48">
        <v>10041105</v>
      </c>
      <c r="H22" s="48" t="s">
        <v>1334</v>
      </c>
      <c r="I22" s="25">
        <v>3</v>
      </c>
      <c r="J22" s="2">
        <v>1</v>
      </c>
      <c r="K22" s="2">
        <v>1</v>
      </c>
      <c r="L22" s="2">
        <v>4.1666666666666701E-3</v>
      </c>
      <c r="N22" s="48">
        <v>10041105</v>
      </c>
      <c r="O22" s="48" t="s">
        <v>1334</v>
      </c>
      <c r="P22" s="25">
        <v>3</v>
      </c>
      <c r="Q22" s="2">
        <v>1</v>
      </c>
      <c r="R22" s="2">
        <v>1</v>
      </c>
      <c r="S22" s="2">
        <v>4.1666666666666701E-3</v>
      </c>
      <c r="U22" s="48">
        <v>10041205</v>
      </c>
      <c r="V22" s="48" t="s">
        <v>1335</v>
      </c>
      <c r="W22" s="25">
        <v>3</v>
      </c>
      <c r="X22" s="2">
        <v>1</v>
      </c>
      <c r="Y22" s="2">
        <v>1</v>
      </c>
      <c r="Z22" s="2">
        <v>4.1666666666666701E-3</v>
      </c>
      <c r="AB22" s="48">
        <v>10041305</v>
      </c>
      <c r="AC22" s="48" t="s">
        <v>1336</v>
      </c>
      <c r="AD22" s="25">
        <v>3</v>
      </c>
      <c r="AE22" s="2">
        <v>1</v>
      </c>
      <c r="AF22" s="2">
        <v>1</v>
      </c>
      <c r="AG22" s="2">
        <v>4.1666666666666701E-3</v>
      </c>
      <c r="AI22" s="48">
        <v>10041405</v>
      </c>
      <c r="AJ22" s="48" t="s">
        <v>1337</v>
      </c>
      <c r="AK22" s="25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39">
        <v>14100004</v>
      </c>
      <c r="C23" s="41" t="s">
        <v>302</v>
      </c>
      <c r="D23" s="2">
        <v>1</v>
      </c>
      <c r="E23" s="2" t="str">
        <f t="shared" si="0"/>
        <v>14100004;1@</v>
      </c>
      <c r="G23" s="48">
        <v>10041106</v>
      </c>
      <c r="H23" s="48" t="s">
        <v>1338</v>
      </c>
      <c r="I23" s="25">
        <v>3</v>
      </c>
      <c r="J23" s="2">
        <v>1</v>
      </c>
      <c r="K23" s="2">
        <v>1</v>
      </c>
      <c r="L23" s="2">
        <v>4.1666666666666701E-3</v>
      </c>
      <c r="N23" s="48">
        <v>10041106</v>
      </c>
      <c r="O23" s="48" t="s">
        <v>1338</v>
      </c>
      <c r="P23" s="25">
        <v>3</v>
      </c>
      <c r="Q23" s="2">
        <v>1</v>
      </c>
      <c r="R23" s="2">
        <v>1</v>
      </c>
      <c r="S23" s="2">
        <v>4.1666666666666701E-3</v>
      </c>
      <c r="U23" s="48">
        <v>10041206</v>
      </c>
      <c r="V23" s="48" t="s">
        <v>1339</v>
      </c>
      <c r="W23" s="25">
        <v>3</v>
      </c>
      <c r="X23" s="2">
        <v>1</v>
      </c>
      <c r="Y23" s="2">
        <v>1</v>
      </c>
      <c r="Z23" s="2">
        <v>4.1666666666666701E-3</v>
      </c>
      <c r="AB23" s="48">
        <v>10041306</v>
      </c>
      <c r="AC23" s="48" t="s">
        <v>1340</v>
      </c>
      <c r="AD23" s="25">
        <v>3</v>
      </c>
      <c r="AE23" s="2">
        <v>1</v>
      </c>
      <c r="AF23" s="2">
        <v>1</v>
      </c>
      <c r="AG23" s="2">
        <v>4.1666666666666701E-3</v>
      </c>
      <c r="AI23" s="48">
        <v>10041406</v>
      </c>
      <c r="AJ23" s="48" t="s">
        <v>1341</v>
      </c>
      <c r="AK23" s="25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39">
        <v>14100008</v>
      </c>
      <c r="C24" s="41" t="s">
        <v>310</v>
      </c>
      <c r="D24" s="2">
        <v>1</v>
      </c>
      <c r="E24" s="2" t="str">
        <f t="shared" si="0"/>
        <v>14100008;1@</v>
      </c>
      <c r="G24" s="48">
        <v>10041107</v>
      </c>
      <c r="H24" s="48" t="s">
        <v>1342</v>
      </c>
      <c r="I24" s="25">
        <v>3</v>
      </c>
      <c r="J24" s="2">
        <v>1</v>
      </c>
      <c r="K24" s="2">
        <v>1</v>
      </c>
      <c r="L24" s="2">
        <v>4.1666666666666701E-3</v>
      </c>
      <c r="N24" s="48">
        <v>10041107</v>
      </c>
      <c r="O24" s="48" t="s">
        <v>1342</v>
      </c>
      <c r="P24" s="25">
        <v>3</v>
      </c>
      <c r="Q24" s="2">
        <v>1</v>
      </c>
      <c r="R24" s="2">
        <v>1</v>
      </c>
      <c r="S24" s="2">
        <v>4.1666666666666701E-3</v>
      </c>
      <c r="U24" s="48">
        <v>10041207</v>
      </c>
      <c r="V24" s="48" t="s">
        <v>1343</v>
      </c>
      <c r="W24" s="25">
        <v>3</v>
      </c>
      <c r="X24" s="2">
        <v>1</v>
      </c>
      <c r="Y24" s="2">
        <v>1</v>
      </c>
      <c r="Z24" s="2">
        <v>4.1666666666666701E-3</v>
      </c>
      <c r="AB24" s="48">
        <v>10041307</v>
      </c>
      <c r="AC24" s="48" t="s">
        <v>1344</v>
      </c>
      <c r="AD24" s="25">
        <v>3</v>
      </c>
      <c r="AE24" s="2">
        <v>1</v>
      </c>
      <c r="AF24" s="2">
        <v>1</v>
      </c>
      <c r="AG24" s="2">
        <v>4.1666666666666701E-3</v>
      </c>
      <c r="AI24" s="48">
        <v>10041407</v>
      </c>
      <c r="AJ24" s="48" t="s">
        <v>1345</v>
      </c>
      <c r="AK24" s="25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51">
        <v>14100104</v>
      </c>
      <c r="C25" s="23" t="s">
        <v>1346</v>
      </c>
      <c r="D25" s="2">
        <v>1</v>
      </c>
      <c r="E25" s="2" t="str">
        <f t="shared" si="0"/>
        <v>14100104;1@</v>
      </c>
      <c r="G25" s="48">
        <v>10041108</v>
      </c>
      <c r="H25" s="48" t="s">
        <v>1347</v>
      </c>
      <c r="I25" s="25">
        <v>3</v>
      </c>
      <c r="J25" s="2">
        <v>1</v>
      </c>
      <c r="K25" s="2">
        <v>1</v>
      </c>
      <c r="L25" s="2">
        <v>4.1666666666666701E-3</v>
      </c>
      <c r="N25" s="48">
        <v>10041108</v>
      </c>
      <c r="O25" s="48" t="s">
        <v>1347</v>
      </c>
      <c r="P25" s="25">
        <v>3</v>
      </c>
      <c r="Q25" s="2">
        <v>1</v>
      </c>
      <c r="R25" s="2">
        <v>1</v>
      </c>
      <c r="S25" s="2">
        <v>4.1666666666666701E-3</v>
      </c>
      <c r="U25" s="48">
        <v>10041208</v>
      </c>
      <c r="V25" s="48" t="s">
        <v>1348</v>
      </c>
      <c r="W25" s="25">
        <v>3</v>
      </c>
      <c r="X25" s="2">
        <v>1</v>
      </c>
      <c r="Y25" s="2">
        <v>1</v>
      </c>
      <c r="Z25" s="2">
        <v>4.1666666666666701E-3</v>
      </c>
      <c r="AB25" s="48">
        <v>10041308</v>
      </c>
      <c r="AC25" s="48" t="s">
        <v>1349</v>
      </c>
      <c r="AD25" s="25">
        <v>3</v>
      </c>
      <c r="AE25" s="2">
        <v>1</v>
      </c>
      <c r="AF25" s="2">
        <v>1</v>
      </c>
      <c r="AG25" s="2">
        <v>4.1666666666666701E-3</v>
      </c>
      <c r="AI25" s="48">
        <v>10041408</v>
      </c>
      <c r="AJ25" s="48" t="s">
        <v>1350</v>
      </c>
      <c r="AK25" s="25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51">
        <v>14100108</v>
      </c>
      <c r="C26" s="23" t="s">
        <v>1351</v>
      </c>
      <c r="D26" s="2">
        <v>1</v>
      </c>
      <c r="E26" s="2" t="str">
        <f t="shared" si="0"/>
        <v>14100108;1@</v>
      </c>
      <c r="G26" s="48">
        <v>10041109</v>
      </c>
      <c r="H26" s="48" t="s">
        <v>1352</v>
      </c>
      <c r="I26" s="25">
        <v>4</v>
      </c>
      <c r="J26" s="2">
        <v>1</v>
      </c>
      <c r="K26" s="2">
        <v>1</v>
      </c>
      <c r="L26" s="2">
        <v>4.1666666666666701E-3</v>
      </c>
      <c r="N26" s="48">
        <v>10041109</v>
      </c>
      <c r="O26" s="48" t="s">
        <v>1352</v>
      </c>
      <c r="P26" s="25">
        <v>4</v>
      </c>
      <c r="Q26" s="2">
        <v>1</v>
      </c>
      <c r="R26" s="2">
        <v>1</v>
      </c>
      <c r="S26" s="2">
        <v>4.1666666666666701E-3</v>
      </c>
      <c r="U26" s="48">
        <v>10041209</v>
      </c>
      <c r="V26" s="48" t="s">
        <v>1353</v>
      </c>
      <c r="W26" s="25">
        <v>4</v>
      </c>
      <c r="X26" s="2">
        <v>1</v>
      </c>
      <c r="Y26" s="2">
        <v>1</v>
      </c>
      <c r="Z26" s="2">
        <v>4.1666666666666701E-3</v>
      </c>
      <c r="AB26" s="48">
        <v>10041309</v>
      </c>
      <c r="AC26" s="48" t="s">
        <v>1354</v>
      </c>
      <c r="AD26" s="25">
        <v>4</v>
      </c>
      <c r="AE26" s="2">
        <v>1</v>
      </c>
      <c r="AF26" s="2">
        <v>1</v>
      </c>
      <c r="AG26" s="2">
        <v>4.1666666666666701E-3</v>
      </c>
      <c r="AI26" s="48">
        <v>10041409</v>
      </c>
      <c r="AJ26" s="48" t="s">
        <v>1355</v>
      </c>
      <c r="AK26" s="25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39">
        <v>14110004</v>
      </c>
      <c r="C27" s="41" t="s">
        <v>320</v>
      </c>
      <c r="D27" s="2">
        <v>1</v>
      </c>
      <c r="E27" s="2" t="str">
        <f t="shared" si="0"/>
        <v>14110004;1@</v>
      </c>
      <c r="G27" s="48">
        <v>10041110</v>
      </c>
      <c r="H27" s="48" t="s">
        <v>1356</v>
      </c>
      <c r="I27" s="25">
        <v>4</v>
      </c>
      <c r="J27" s="2">
        <v>1</v>
      </c>
      <c r="K27" s="2">
        <v>1</v>
      </c>
      <c r="L27" s="2">
        <v>4.1666666666666701E-3</v>
      </c>
      <c r="N27" s="48">
        <v>10041110</v>
      </c>
      <c r="O27" s="48" t="s">
        <v>1356</v>
      </c>
      <c r="P27" s="25">
        <v>4</v>
      </c>
      <c r="Q27" s="2">
        <v>1</v>
      </c>
      <c r="R27" s="2">
        <v>1</v>
      </c>
      <c r="S27" s="2">
        <v>4.1666666666666701E-3</v>
      </c>
      <c r="U27" s="48">
        <v>10041210</v>
      </c>
      <c r="V27" s="48" t="s">
        <v>1357</v>
      </c>
      <c r="W27" s="25">
        <v>4</v>
      </c>
      <c r="X27" s="2">
        <v>1</v>
      </c>
      <c r="Y27" s="2">
        <v>1</v>
      </c>
      <c r="Z27" s="2">
        <v>4.1666666666666701E-3</v>
      </c>
      <c r="AB27" s="48">
        <v>10041310</v>
      </c>
      <c r="AC27" s="48" t="s">
        <v>1358</v>
      </c>
      <c r="AD27" s="25">
        <v>4</v>
      </c>
      <c r="AE27" s="2">
        <v>1</v>
      </c>
      <c r="AF27" s="2">
        <v>1</v>
      </c>
      <c r="AG27" s="2">
        <v>4.1666666666666701E-3</v>
      </c>
      <c r="AI27" s="48">
        <v>10041410</v>
      </c>
      <c r="AJ27" s="48" t="s">
        <v>1359</v>
      </c>
      <c r="AK27" s="25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39">
        <v>14110008</v>
      </c>
      <c r="C28" s="41" t="s">
        <v>330</v>
      </c>
      <c r="D28" s="2">
        <v>1</v>
      </c>
      <c r="E28" s="2" t="str">
        <f t="shared" si="0"/>
        <v>14110008;1@</v>
      </c>
      <c r="G28" s="48">
        <v>10041111</v>
      </c>
      <c r="H28" s="48" t="s">
        <v>1360</v>
      </c>
      <c r="I28" s="25">
        <v>4</v>
      </c>
      <c r="J28" s="2">
        <v>1</v>
      </c>
      <c r="K28" s="2">
        <v>1</v>
      </c>
      <c r="L28" s="2">
        <v>4.1666666666666701E-3</v>
      </c>
      <c r="N28" s="48">
        <v>10041111</v>
      </c>
      <c r="O28" s="48" t="s">
        <v>1360</v>
      </c>
      <c r="P28" s="25">
        <v>4</v>
      </c>
      <c r="Q28" s="2">
        <v>1</v>
      </c>
      <c r="R28" s="2">
        <v>1</v>
      </c>
      <c r="S28" s="2">
        <v>4.1666666666666701E-3</v>
      </c>
      <c r="U28" s="48">
        <v>10041211</v>
      </c>
      <c r="V28" s="48" t="s">
        <v>1361</v>
      </c>
      <c r="W28" s="25">
        <v>4</v>
      </c>
      <c r="X28" s="2">
        <v>1</v>
      </c>
      <c r="Y28" s="2">
        <v>1</v>
      </c>
      <c r="Z28" s="2">
        <v>4.1666666666666701E-3</v>
      </c>
      <c r="AB28" s="48">
        <v>10041311</v>
      </c>
      <c r="AC28" s="48" t="s">
        <v>1362</v>
      </c>
      <c r="AD28" s="25">
        <v>4</v>
      </c>
      <c r="AE28" s="2">
        <v>1</v>
      </c>
      <c r="AF28" s="2">
        <v>1</v>
      </c>
      <c r="AG28" s="2">
        <v>4.1666666666666701E-3</v>
      </c>
      <c r="AI28" s="48">
        <v>10041411</v>
      </c>
      <c r="AJ28" s="48" t="s">
        <v>1363</v>
      </c>
      <c r="AK28" s="25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39">
        <v>14110012</v>
      </c>
      <c r="C29" s="41" t="s">
        <v>337</v>
      </c>
      <c r="D29" s="2">
        <v>1</v>
      </c>
      <c r="E29" s="2" t="str">
        <f t="shared" si="0"/>
        <v>14110012;1@</v>
      </c>
      <c r="G29" s="48">
        <v>10041112</v>
      </c>
      <c r="H29" s="48" t="s">
        <v>1364</v>
      </c>
      <c r="I29" s="25">
        <v>4</v>
      </c>
      <c r="J29" s="2">
        <v>1</v>
      </c>
      <c r="K29" s="2">
        <v>1</v>
      </c>
      <c r="L29" s="2">
        <v>4.1666666666666701E-3</v>
      </c>
      <c r="N29" s="48">
        <v>10041112</v>
      </c>
      <c r="O29" s="48" t="s">
        <v>1364</v>
      </c>
      <c r="P29" s="25">
        <v>4</v>
      </c>
      <c r="Q29" s="2">
        <v>1</v>
      </c>
      <c r="R29" s="2">
        <v>1</v>
      </c>
      <c r="S29" s="2">
        <v>4.1666666666666701E-3</v>
      </c>
      <c r="U29" s="48">
        <v>10041212</v>
      </c>
      <c r="V29" s="48" t="s">
        <v>1365</v>
      </c>
      <c r="W29" s="25">
        <v>4</v>
      </c>
      <c r="X29" s="2">
        <v>1</v>
      </c>
      <c r="Y29" s="2">
        <v>1</v>
      </c>
      <c r="Z29" s="2">
        <v>4.1666666666666701E-3</v>
      </c>
      <c r="AB29" s="48">
        <v>10041312</v>
      </c>
      <c r="AC29" s="48" t="s">
        <v>1366</v>
      </c>
      <c r="AD29" s="25">
        <v>4</v>
      </c>
      <c r="AE29" s="2">
        <v>1</v>
      </c>
      <c r="AF29" s="2">
        <v>1</v>
      </c>
      <c r="AG29" s="2">
        <v>4.1666666666666701E-3</v>
      </c>
      <c r="AI29" s="48">
        <v>10041412</v>
      </c>
      <c r="AJ29" s="48" t="s">
        <v>1367</v>
      </c>
      <c r="AK29" s="25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39">
        <v>14060004</v>
      </c>
      <c r="C30" s="41" t="s">
        <v>267</v>
      </c>
      <c r="D30" s="41">
        <v>1</v>
      </c>
      <c r="E30" s="2" t="str">
        <f t="shared" si="0"/>
        <v>14060004;1@</v>
      </c>
      <c r="G30" s="48">
        <v>10045101</v>
      </c>
      <c r="H30" s="48" t="s">
        <v>1368</v>
      </c>
      <c r="I30" s="25">
        <v>4</v>
      </c>
      <c r="J30" s="2">
        <v>1</v>
      </c>
      <c r="K30" s="2">
        <v>1</v>
      </c>
      <c r="L30" s="2">
        <v>4.1666666666666701E-3</v>
      </c>
      <c r="N30" s="48">
        <v>10045101</v>
      </c>
      <c r="O30" s="48" t="s">
        <v>1368</v>
      </c>
      <c r="P30" s="25">
        <v>4</v>
      </c>
      <c r="Q30" s="2">
        <v>1</v>
      </c>
      <c r="R30" s="2">
        <v>1</v>
      </c>
      <c r="S30" s="2">
        <v>4.1666666666666701E-3</v>
      </c>
      <c r="U30" s="48">
        <v>10045101</v>
      </c>
      <c r="V30" s="48" t="s">
        <v>1368</v>
      </c>
      <c r="W30" s="25">
        <v>4</v>
      </c>
      <c r="X30" s="2">
        <v>1</v>
      </c>
      <c r="Y30" s="2">
        <v>1</v>
      </c>
      <c r="Z30" s="2">
        <v>4.1666666666666701E-3</v>
      </c>
      <c r="AB30" s="48">
        <v>10045101</v>
      </c>
      <c r="AC30" s="48" t="s">
        <v>1368</v>
      </c>
      <c r="AD30" s="25">
        <v>4</v>
      </c>
      <c r="AE30" s="2">
        <v>1</v>
      </c>
      <c r="AF30" s="2">
        <v>1</v>
      </c>
      <c r="AG30" s="2">
        <v>4.1666666666666701E-3</v>
      </c>
      <c r="AI30" s="48">
        <v>10045101</v>
      </c>
      <c r="AJ30" s="48" t="s">
        <v>1368</v>
      </c>
      <c r="AK30" s="25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39">
        <v>14070004</v>
      </c>
      <c r="C31" s="41" t="s">
        <v>275</v>
      </c>
      <c r="D31" s="41">
        <v>1</v>
      </c>
      <c r="E31" s="2" t="str">
        <f t="shared" si="0"/>
        <v>14070004;1@</v>
      </c>
      <c r="G31" s="48">
        <v>10045102</v>
      </c>
      <c r="H31" s="48" t="s">
        <v>1369</v>
      </c>
      <c r="I31" s="25">
        <v>4</v>
      </c>
      <c r="J31" s="2">
        <v>1</v>
      </c>
      <c r="K31" s="2">
        <v>1</v>
      </c>
      <c r="L31" s="2">
        <v>4.1666666666666701E-3</v>
      </c>
      <c r="N31" s="48">
        <v>10045102</v>
      </c>
      <c r="O31" s="48" t="s">
        <v>1369</v>
      </c>
      <c r="P31" s="25">
        <v>4</v>
      </c>
      <c r="Q31" s="2">
        <v>1</v>
      </c>
      <c r="R31" s="2">
        <v>1</v>
      </c>
      <c r="S31" s="2">
        <v>4.1666666666666701E-3</v>
      </c>
      <c r="U31" s="48">
        <v>10045102</v>
      </c>
      <c r="V31" s="48" t="s">
        <v>1369</v>
      </c>
      <c r="W31" s="25">
        <v>4</v>
      </c>
      <c r="X31" s="2">
        <v>1</v>
      </c>
      <c r="Y31" s="2">
        <v>1</v>
      </c>
      <c r="Z31" s="2">
        <v>4.1666666666666701E-3</v>
      </c>
      <c r="AB31" s="48">
        <v>10045102</v>
      </c>
      <c r="AC31" s="48" t="s">
        <v>1369</v>
      </c>
      <c r="AD31" s="25">
        <v>4</v>
      </c>
      <c r="AE31" s="2">
        <v>1</v>
      </c>
      <c r="AF31" s="2">
        <v>1</v>
      </c>
      <c r="AG31" s="2">
        <v>4.1666666666666701E-3</v>
      </c>
      <c r="AI31" s="48">
        <v>10045102</v>
      </c>
      <c r="AJ31" s="48" t="s">
        <v>1369</v>
      </c>
      <c r="AK31" s="25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8">
        <v>10045103</v>
      </c>
      <c r="H32" s="48" t="s">
        <v>1370</v>
      </c>
      <c r="I32" s="25">
        <v>4</v>
      </c>
      <c r="J32" s="2">
        <v>1</v>
      </c>
      <c r="K32" s="2">
        <v>1</v>
      </c>
      <c r="L32" s="2">
        <v>4.1666666666666701E-3</v>
      </c>
      <c r="N32" s="48">
        <v>10045103</v>
      </c>
      <c r="O32" s="48" t="s">
        <v>1370</v>
      </c>
      <c r="P32" s="25">
        <v>4</v>
      </c>
      <c r="Q32" s="2">
        <v>1</v>
      </c>
      <c r="R32" s="2">
        <v>1</v>
      </c>
      <c r="S32" s="2">
        <v>4.1666666666666701E-3</v>
      </c>
      <c r="U32" s="48">
        <v>10045103</v>
      </c>
      <c r="V32" s="48" t="s">
        <v>1370</v>
      </c>
      <c r="W32" s="25">
        <v>4</v>
      </c>
      <c r="X32" s="2">
        <v>1</v>
      </c>
      <c r="Y32" s="2">
        <v>1</v>
      </c>
      <c r="Z32" s="2">
        <v>4.1666666666666701E-3</v>
      </c>
      <c r="AB32" s="48">
        <v>10045103</v>
      </c>
      <c r="AC32" s="48" t="s">
        <v>1370</v>
      </c>
      <c r="AD32" s="25">
        <v>4</v>
      </c>
      <c r="AE32" s="2">
        <v>1</v>
      </c>
      <c r="AF32" s="2">
        <v>1</v>
      </c>
      <c r="AG32" s="2">
        <v>4.1666666666666701E-3</v>
      </c>
      <c r="AI32" s="48">
        <v>10045103</v>
      </c>
      <c r="AJ32" s="48" t="s">
        <v>1370</v>
      </c>
      <c r="AK32" s="25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8">
        <v>10045104</v>
      </c>
      <c r="H33" s="48" t="s">
        <v>1371</v>
      </c>
      <c r="I33" s="25">
        <v>4</v>
      </c>
      <c r="J33" s="2">
        <v>1</v>
      </c>
      <c r="K33" s="2">
        <v>1</v>
      </c>
      <c r="L33" s="2">
        <v>4.1666666666666701E-3</v>
      </c>
      <c r="N33" s="48">
        <v>10045104</v>
      </c>
      <c r="O33" s="48" t="s">
        <v>1371</v>
      </c>
      <c r="P33" s="25">
        <v>4</v>
      </c>
      <c r="Q33" s="2">
        <v>1</v>
      </c>
      <c r="R33" s="2">
        <v>1</v>
      </c>
      <c r="S33" s="2">
        <v>4.1666666666666701E-3</v>
      </c>
      <c r="U33" s="48">
        <v>10045104</v>
      </c>
      <c r="V33" s="48" t="s">
        <v>1371</v>
      </c>
      <c r="W33" s="25">
        <v>4</v>
      </c>
      <c r="X33" s="2">
        <v>1</v>
      </c>
      <c r="Y33" s="2">
        <v>1</v>
      </c>
      <c r="Z33" s="2">
        <v>4.1666666666666701E-3</v>
      </c>
      <c r="AB33" s="48">
        <v>10045104</v>
      </c>
      <c r="AC33" s="48" t="s">
        <v>1371</v>
      </c>
      <c r="AD33" s="25">
        <v>4</v>
      </c>
      <c r="AE33" s="2">
        <v>1</v>
      </c>
      <c r="AF33" s="2">
        <v>1</v>
      </c>
      <c r="AG33" s="2">
        <v>4.1666666666666701E-3</v>
      </c>
      <c r="AI33" s="48">
        <v>10045104</v>
      </c>
      <c r="AJ33" s="48" t="s">
        <v>1371</v>
      </c>
      <c r="AK33" s="25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0">
        <v>10010041</v>
      </c>
      <c r="D34" s="2">
        <v>1</v>
      </c>
      <c r="E34" s="2" t="str">
        <f>B34&amp;";"&amp;D34&amp;"@"</f>
        <v>10010041;1@</v>
      </c>
      <c r="G34" s="48">
        <v>10045105</v>
      </c>
      <c r="H34" s="48" t="s">
        <v>1372</v>
      </c>
      <c r="I34" s="25">
        <v>4</v>
      </c>
      <c r="J34" s="2">
        <v>1</v>
      </c>
      <c r="K34" s="2">
        <v>1</v>
      </c>
      <c r="L34" s="2">
        <v>4.1666666666666701E-3</v>
      </c>
      <c r="N34" s="48">
        <v>10045105</v>
      </c>
      <c r="O34" s="48" t="s">
        <v>1372</v>
      </c>
      <c r="P34" s="25">
        <v>4</v>
      </c>
      <c r="Q34" s="2">
        <v>1</v>
      </c>
      <c r="R34" s="2">
        <v>1</v>
      </c>
      <c r="S34" s="2">
        <v>4.1666666666666701E-3</v>
      </c>
      <c r="U34" s="48">
        <v>10045105</v>
      </c>
      <c r="V34" s="48" t="s">
        <v>1372</v>
      </c>
      <c r="W34" s="25">
        <v>4</v>
      </c>
      <c r="X34" s="2">
        <v>1</v>
      </c>
      <c r="Y34" s="2">
        <v>1</v>
      </c>
      <c r="Z34" s="2">
        <v>4.1666666666666701E-3</v>
      </c>
      <c r="AB34" s="48">
        <v>10045105</v>
      </c>
      <c r="AC34" s="48" t="s">
        <v>1372</v>
      </c>
      <c r="AD34" s="25">
        <v>4</v>
      </c>
      <c r="AE34" s="2">
        <v>1</v>
      </c>
      <c r="AF34" s="2">
        <v>1</v>
      </c>
      <c r="AG34" s="2">
        <v>4.1666666666666701E-3</v>
      </c>
      <c r="AI34" s="48">
        <v>10045105</v>
      </c>
      <c r="AJ34" s="48" t="s">
        <v>1372</v>
      </c>
      <c r="AK34" s="25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0">
        <v>10010042</v>
      </c>
      <c r="D35" s="2">
        <v>1</v>
      </c>
      <c r="E35" s="2" t="str">
        <f t="shared" ref="E35:E52" si="1">B35&amp;";"&amp;D35&amp;"@"</f>
        <v>10010042;1@</v>
      </c>
      <c r="G35" s="48">
        <v>10045106</v>
      </c>
      <c r="H35" s="48" t="s">
        <v>1373</v>
      </c>
      <c r="I35" s="25">
        <v>4</v>
      </c>
      <c r="J35" s="2">
        <v>1</v>
      </c>
      <c r="K35" s="2">
        <v>1</v>
      </c>
      <c r="L35" s="2">
        <v>4.1666666666666701E-3</v>
      </c>
      <c r="N35" s="48">
        <v>10045106</v>
      </c>
      <c r="O35" s="48" t="s">
        <v>1373</v>
      </c>
      <c r="P35" s="25">
        <v>4</v>
      </c>
      <c r="Q35" s="2">
        <v>1</v>
      </c>
      <c r="R35" s="2">
        <v>1</v>
      </c>
      <c r="S35" s="2">
        <v>4.1666666666666701E-3</v>
      </c>
      <c r="U35" s="48">
        <v>10045106</v>
      </c>
      <c r="V35" s="48" t="s">
        <v>1373</v>
      </c>
      <c r="W35" s="25">
        <v>4</v>
      </c>
      <c r="X35" s="2">
        <v>1</v>
      </c>
      <c r="Y35" s="2">
        <v>1</v>
      </c>
      <c r="Z35" s="2">
        <v>4.1666666666666701E-3</v>
      </c>
      <c r="AB35" s="48">
        <v>10045106</v>
      </c>
      <c r="AC35" s="48" t="s">
        <v>1373</v>
      </c>
      <c r="AD35" s="25">
        <v>4</v>
      </c>
      <c r="AE35" s="2">
        <v>1</v>
      </c>
      <c r="AF35" s="2">
        <v>1</v>
      </c>
      <c r="AG35" s="2">
        <v>4.1666666666666701E-3</v>
      </c>
      <c r="AI35" s="48">
        <v>10045106</v>
      </c>
      <c r="AJ35" s="48" t="s">
        <v>1373</v>
      </c>
      <c r="AK35" s="25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0">
        <v>10010083</v>
      </c>
      <c r="D36" s="2">
        <v>1</v>
      </c>
      <c r="E36" s="2" t="str">
        <f t="shared" si="1"/>
        <v>10010083;1@</v>
      </c>
      <c r="G36" s="48">
        <v>10045201</v>
      </c>
      <c r="H36" s="48" t="s">
        <v>1374</v>
      </c>
      <c r="I36" s="25">
        <v>4</v>
      </c>
      <c r="J36" s="2">
        <v>1</v>
      </c>
      <c r="K36" s="2">
        <v>1</v>
      </c>
      <c r="L36" s="2">
        <v>4.1666666666666701E-3</v>
      </c>
      <c r="N36" s="48">
        <v>10045201</v>
      </c>
      <c r="O36" s="48" t="s">
        <v>1374</v>
      </c>
      <c r="P36" s="25">
        <v>4</v>
      </c>
      <c r="Q36" s="2">
        <v>1</v>
      </c>
      <c r="R36" s="2">
        <v>1</v>
      </c>
      <c r="S36" s="2">
        <v>4.1666666666666701E-3</v>
      </c>
      <c r="U36" s="48">
        <v>10045201</v>
      </c>
      <c r="V36" s="48" t="s">
        <v>1374</v>
      </c>
      <c r="W36" s="25">
        <v>4</v>
      </c>
      <c r="X36" s="2">
        <v>1</v>
      </c>
      <c r="Y36" s="2">
        <v>1</v>
      </c>
      <c r="Z36" s="2">
        <v>4.1666666666666701E-3</v>
      </c>
      <c r="AB36" s="48">
        <v>10045201</v>
      </c>
      <c r="AC36" s="48" t="s">
        <v>1374</v>
      </c>
      <c r="AD36" s="25">
        <v>4</v>
      </c>
      <c r="AE36" s="2">
        <v>1</v>
      </c>
      <c r="AF36" s="2">
        <v>1</v>
      </c>
      <c r="AG36" s="2">
        <v>4.1666666666666701E-3</v>
      </c>
      <c r="AI36" s="48">
        <v>10045201</v>
      </c>
      <c r="AJ36" s="48" t="s">
        <v>1374</v>
      </c>
      <c r="AK36" s="25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24">
        <v>10010098</v>
      </c>
      <c r="D37" s="2">
        <v>1</v>
      </c>
      <c r="E37" s="2" t="str">
        <f t="shared" si="1"/>
        <v>10010098;1@</v>
      </c>
      <c r="G37" s="48">
        <v>10045202</v>
      </c>
      <c r="H37" s="48" t="s">
        <v>1375</v>
      </c>
      <c r="I37" s="25">
        <v>4</v>
      </c>
      <c r="J37" s="2">
        <v>1</v>
      </c>
      <c r="K37" s="2">
        <v>1</v>
      </c>
      <c r="L37" s="2">
        <v>4.1666666666666701E-3</v>
      </c>
      <c r="N37" s="48">
        <v>10045202</v>
      </c>
      <c r="O37" s="48" t="s">
        <v>1375</v>
      </c>
      <c r="P37" s="25">
        <v>4</v>
      </c>
      <c r="Q37" s="2">
        <v>1</v>
      </c>
      <c r="R37" s="2">
        <v>1</v>
      </c>
      <c r="S37" s="2">
        <v>4.1666666666666701E-3</v>
      </c>
      <c r="U37" s="48">
        <v>10045202</v>
      </c>
      <c r="V37" s="48" t="s">
        <v>1375</v>
      </c>
      <c r="W37" s="25">
        <v>4</v>
      </c>
      <c r="X37" s="2">
        <v>1</v>
      </c>
      <c r="Y37" s="2">
        <v>1</v>
      </c>
      <c r="Z37" s="2">
        <v>4.1666666666666701E-3</v>
      </c>
      <c r="AB37" s="48">
        <v>10045202</v>
      </c>
      <c r="AC37" s="48" t="s">
        <v>1375</v>
      </c>
      <c r="AD37" s="25">
        <v>4</v>
      </c>
      <c r="AE37" s="2">
        <v>1</v>
      </c>
      <c r="AF37" s="2">
        <v>1</v>
      </c>
      <c r="AG37" s="2">
        <v>4.1666666666666701E-3</v>
      </c>
      <c r="AI37" s="48">
        <v>10045202</v>
      </c>
      <c r="AJ37" s="48" t="s">
        <v>1375</v>
      </c>
      <c r="AK37" s="25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38">
        <v>10022008</v>
      </c>
      <c r="C38" s="39" t="s">
        <v>268</v>
      </c>
      <c r="D38" s="2">
        <v>1</v>
      </c>
      <c r="E38" s="2" t="str">
        <f t="shared" si="1"/>
        <v>10022008;1@</v>
      </c>
      <c r="G38" s="48">
        <v>10045203</v>
      </c>
      <c r="H38" s="48" t="s">
        <v>1376</v>
      </c>
      <c r="I38" s="25">
        <v>4</v>
      </c>
      <c r="J38" s="2">
        <v>1</v>
      </c>
      <c r="K38" s="2">
        <v>1</v>
      </c>
      <c r="L38" s="2">
        <v>4.1666666666666701E-3</v>
      </c>
      <c r="N38" s="48">
        <v>10045203</v>
      </c>
      <c r="O38" s="48" t="s">
        <v>1376</v>
      </c>
      <c r="P38" s="25">
        <v>4</v>
      </c>
      <c r="Q38" s="2">
        <v>1</v>
      </c>
      <c r="R38" s="2">
        <v>1</v>
      </c>
      <c r="S38" s="2">
        <v>4.1666666666666701E-3</v>
      </c>
      <c r="U38" s="48">
        <v>10045203</v>
      </c>
      <c r="V38" s="48" t="s">
        <v>1376</v>
      </c>
      <c r="W38" s="25">
        <v>4</v>
      </c>
      <c r="X38" s="2">
        <v>1</v>
      </c>
      <c r="Y38" s="2">
        <v>1</v>
      </c>
      <c r="Z38" s="2">
        <v>4.1666666666666701E-3</v>
      </c>
      <c r="AB38" s="48">
        <v>10045203</v>
      </c>
      <c r="AC38" s="48" t="s">
        <v>1376</v>
      </c>
      <c r="AD38" s="25">
        <v>4</v>
      </c>
      <c r="AE38" s="2">
        <v>1</v>
      </c>
      <c r="AF38" s="2">
        <v>1</v>
      </c>
      <c r="AG38" s="2">
        <v>4.1666666666666701E-3</v>
      </c>
      <c r="AI38" s="48">
        <v>10045203</v>
      </c>
      <c r="AJ38" s="48" t="s">
        <v>1376</v>
      </c>
      <c r="AK38" s="25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38">
        <v>10022009</v>
      </c>
      <c r="C39" s="39" t="s">
        <v>270</v>
      </c>
      <c r="D39" s="2">
        <v>1</v>
      </c>
      <c r="E39" s="2" t="str">
        <f t="shared" si="1"/>
        <v>10022009;1@</v>
      </c>
      <c r="G39" s="48">
        <v>10045204</v>
      </c>
      <c r="H39" s="48" t="s">
        <v>1377</v>
      </c>
      <c r="I39" s="25">
        <v>4</v>
      </c>
      <c r="J39" s="2">
        <v>1</v>
      </c>
      <c r="K39" s="2">
        <v>1</v>
      </c>
      <c r="L39" s="2">
        <v>4.1666666666666701E-3</v>
      </c>
      <c r="N39" s="48">
        <v>10045204</v>
      </c>
      <c r="O39" s="48" t="s">
        <v>1377</v>
      </c>
      <c r="P39" s="25">
        <v>4</v>
      </c>
      <c r="Q39" s="2">
        <v>1</v>
      </c>
      <c r="R39" s="2">
        <v>1</v>
      </c>
      <c r="S39" s="2">
        <v>4.1666666666666701E-3</v>
      </c>
      <c r="U39" s="48">
        <v>10045204</v>
      </c>
      <c r="V39" s="48" t="s">
        <v>1377</v>
      </c>
      <c r="W39" s="25">
        <v>4</v>
      </c>
      <c r="X39" s="2">
        <v>1</v>
      </c>
      <c r="Y39" s="2">
        <v>1</v>
      </c>
      <c r="Z39" s="2">
        <v>4.1666666666666701E-3</v>
      </c>
      <c r="AB39" s="48">
        <v>10045204</v>
      </c>
      <c r="AC39" s="48" t="s">
        <v>1377</v>
      </c>
      <c r="AD39" s="25">
        <v>4</v>
      </c>
      <c r="AE39" s="2">
        <v>1</v>
      </c>
      <c r="AF39" s="2">
        <v>1</v>
      </c>
      <c r="AG39" s="2">
        <v>4.1666666666666701E-3</v>
      </c>
      <c r="AI39" s="48">
        <v>10045204</v>
      </c>
      <c r="AJ39" s="48" t="s">
        <v>1377</v>
      </c>
      <c r="AK39" s="25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8">
        <v>10045106</v>
      </c>
      <c r="D40" s="2">
        <v>1</v>
      </c>
      <c r="E40" s="2" t="str">
        <f t="shared" si="1"/>
        <v>10045106;1@</v>
      </c>
      <c r="G40" s="48">
        <v>10045205</v>
      </c>
      <c r="H40" s="48" t="s">
        <v>1378</v>
      </c>
      <c r="I40" s="25">
        <v>4</v>
      </c>
      <c r="J40" s="2">
        <v>1</v>
      </c>
      <c r="K40" s="2">
        <v>1</v>
      </c>
      <c r="L40" s="2">
        <v>4.1666666666666701E-3</v>
      </c>
      <c r="N40" s="48">
        <v>10045205</v>
      </c>
      <c r="O40" s="48" t="s">
        <v>1378</v>
      </c>
      <c r="P40" s="25">
        <v>4</v>
      </c>
      <c r="Q40" s="2">
        <v>1</v>
      </c>
      <c r="R40" s="2">
        <v>1</v>
      </c>
      <c r="S40" s="2">
        <v>4.1666666666666701E-3</v>
      </c>
      <c r="U40" s="48">
        <v>10045205</v>
      </c>
      <c r="V40" s="48" t="s">
        <v>1378</v>
      </c>
      <c r="W40" s="25">
        <v>4</v>
      </c>
      <c r="X40" s="2">
        <v>1</v>
      </c>
      <c r="Y40" s="2">
        <v>1</v>
      </c>
      <c r="Z40" s="2">
        <v>4.1666666666666701E-3</v>
      </c>
      <c r="AB40" s="48">
        <v>10045205</v>
      </c>
      <c r="AC40" s="48" t="s">
        <v>1378</v>
      </c>
      <c r="AD40" s="25">
        <v>4</v>
      </c>
      <c r="AE40" s="2">
        <v>1</v>
      </c>
      <c r="AF40" s="2">
        <v>1</v>
      </c>
      <c r="AG40" s="2">
        <v>4.1666666666666701E-3</v>
      </c>
      <c r="AI40" s="48">
        <v>10045205</v>
      </c>
      <c r="AJ40" s="48" t="s">
        <v>1378</v>
      </c>
      <c r="AK40" s="25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8">
        <v>10045206</v>
      </c>
      <c r="C41" s="48" t="s">
        <v>1323</v>
      </c>
      <c r="D41" s="2">
        <v>1</v>
      </c>
      <c r="E41" s="2" t="str">
        <f t="shared" si="1"/>
        <v>10045206;1@</v>
      </c>
      <c r="G41" s="48">
        <v>10045206</v>
      </c>
      <c r="H41" s="48" t="s">
        <v>1323</v>
      </c>
      <c r="I41" s="25">
        <v>4</v>
      </c>
      <c r="J41" s="2">
        <v>1</v>
      </c>
      <c r="K41" s="2">
        <v>1</v>
      </c>
      <c r="L41" s="2">
        <v>4.1666666666666701E-3</v>
      </c>
      <c r="N41" s="48">
        <v>10045206</v>
      </c>
      <c r="O41" s="48" t="s">
        <v>1323</v>
      </c>
      <c r="P41" s="25">
        <v>4</v>
      </c>
      <c r="Q41" s="2">
        <v>1</v>
      </c>
      <c r="R41" s="2">
        <v>1</v>
      </c>
      <c r="S41" s="2">
        <v>4.1666666666666701E-3</v>
      </c>
      <c r="U41" s="48">
        <v>10045206</v>
      </c>
      <c r="V41" s="48" t="s">
        <v>1323</v>
      </c>
      <c r="W41" s="25">
        <v>4</v>
      </c>
      <c r="X41" s="2">
        <v>1</v>
      </c>
      <c r="Y41" s="2">
        <v>1</v>
      </c>
      <c r="Z41" s="2">
        <v>4.1666666666666701E-3</v>
      </c>
      <c r="AB41" s="48">
        <v>10045206</v>
      </c>
      <c r="AC41" s="48" t="s">
        <v>1323</v>
      </c>
      <c r="AD41" s="25">
        <v>4</v>
      </c>
      <c r="AE41" s="2">
        <v>1</v>
      </c>
      <c r="AF41" s="2">
        <v>1</v>
      </c>
      <c r="AG41" s="2">
        <v>4.1666666666666701E-3</v>
      </c>
      <c r="AI41" s="48">
        <v>10045206</v>
      </c>
      <c r="AJ41" s="48" t="s">
        <v>1323</v>
      </c>
      <c r="AK41" s="25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8">
        <v>10045306</v>
      </c>
      <c r="C42" s="48" t="s">
        <v>1328</v>
      </c>
      <c r="D42" s="2">
        <v>1</v>
      </c>
      <c r="E42" s="2" t="str">
        <f t="shared" si="1"/>
        <v>10045306;1@</v>
      </c>
      <c r="G42" s="48">
        <v>10045301</v>
      </c>
      <c r="H42" s="48" t="s">
        <v>1379</v>
      </c>
      <c r="I42" s="25">
        <v>4</v>
      </c>
      <c r="J42" s="2">
        <v>1</v>
      </c>
      <c r="K42" s="2">
        <v>1</v>
      </c>
      <c r="L42" s="2">
        <v>4.1666666666666701E-3</v>
      </c>
      <c r="N42" s="48">
        <v>10045301</v>
      </c>
      <c r="O42" s="48" t="s">
        <v>1379</v>
      </c>
      <c r="P42" s="25">
        <v>4</v>
      </c>
      <c r="Q42" s="2">
        <v>1</v>
      </c>
      <c r="R42" s="2">
        <v>1</v>
      </c>
      <c r="S42" s="2">
        <v>4.1666666666666701E-3</v>
      </c>
      <c r="U42" s="48">
        <v>10045301</v>
      </c>
      <c r="V42" s="48" t="s">
        <v>1379</v>
      </c>
      <c r="W42" s="25">
        <v>4</v>
      </c>
      <c r="X42" s="2">
        <v>1</v>
      </c>
      <c r="Y42" s="2">
        <v>1</v>
      </c>
      <c r="Z42" s="2">
        <v>4.1666666666666701E-3</v>
      </c>
      <c r="AB42" s="48">
        <v>10045301</v>
      </c>
      <c r="AC42" s="48" t="s">
        <v>1379</v>
      </c>
      <c r="AD42" s="25">
        <v>4</v>
      </c>
      <c r="AE42" s="2">
        <v>1</v>
      </c>
      <c r="AF42" s="2">
        <v>1</v>
      </c>
      <c r="AG42" s="2">
        <v>4.1666666666666701E-3</v>
      </c>
      <c r="AI42" s="48">
        <v>10045301</v>
      </c>
      <c r="AJ42" s="48" t="s">
        <v>1379</v>
      </c>
      <c r="AK42" s="25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8">
        <v>10045406</v>
      </c>
      <c r="C43" s="48" t="s">
        <v>1333</v>
      </c>
      <c r="D43" s="2">
        <v>1</v>
      </c>
      <c r="E43" s="2" t="str">
        <f t="shared" si="1"/>
        <v>10045406;1@</v>
      </c>
      <c r="G43" s="48">
        <v>10045302</v>
      </c>
      <c r="H43" s="48" t="s">
        <v>1380</v>
      </c>
      <c r="I43" s="25">
        <v>4</v>
      </c>
      <c r="J43" s="2">
        <v>1</v>
      </c>
      <c r="K43" s="2">
        <v>1</v>
      </c>
      <c r="L43" s="2">
        <v>4.1666666666666701E-3</v>
      </c>
      <c r="N43" s="48">
        <v>10045302</v>
      </c>
      <c r="O43" s="48" t="s">
        <v>1380</v>
      </c>
      <c r="P43" s="25">
        <v>4</v>
      </c>
      <c r="Q43" s="2">
        <v>1</v>
      </c>
      <c r="R43" s="2">
        <v>1</v>
      </c>
      <c r="S43" s="2">
        <v>4.1666666666666701E-3</v>
      </c>
      <c r="U43" s="48">
        <v>10045302</v>
      </c>
      <c r="V43" s="48" t="s">
        <v>1380</v>
      </c>
      <c r="W43" s="25">
        <v>4</v>
      </c>
      <c r="X43" s="2">
        <v>1</v>
      </c>
      <c r="Y43" s="2">
        <v>1</v>
      </c>
      <c r="Z43" s="2">
        <v>4.1666666666666701E-3</v>
      </c>
      <c r="AB43" s="48">
        <v>10045302</v>
      </c>
      <c r="AC43" s="48" t="s">
        <v>1380</v>
      </c>
      <c r="AD43" s="25">
        <v>4</v>
      </c>
      <c r="AE43" s="2">
        <v>1</v>
      </c>
      <c r="AF43" s="2">
        <v>1</v>
      </c>
      <c r="AG43" s="2">
        <v>4.1666666666666701E-3</v>
      </c>
      <c r="AI43" s="48">
        <v>10045302</v>
      </c>
      <c r="AJ43" s="48" t="s">
        <v>1380</v>
      </c>
      <c r="AK43" s="25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41">
        <v>15210002</v>
      </c>
      <c r="C44" s="41" t="s">
        <v>390</v>
      </c>
      <c r="D44" s="2">
        <v>1</v>
      </c>
      <c r="E44" s="2" t="str">
        <f t="shared" si="1"/>
        <v>15210002;1@</v>
      </c>
      <c r="G44" s="48">
        <v>10045303</v>
      </c>
      <c r="H44" s="48" t="s">
        <v>1381</v>
      </c>
      <c r="I44" s="25">
        <v>4</v>
      </c>
      <c r="J44" s="2">
        <v>1</v>
      </c>
      <c r="K44" s="2">
        <v>1</v>
      </c>
      <c r="L44" s="2">
        <v>4.1666666666666701E-3</v>
      </c>
      <c r="N44" s="48">
        <v>10045303</v>
      </c>
      <c r="O44" s="48" t="s">
        <v>1381</v>
      </c>
      <c r="P44" s="25">
        <v>4</v>
      </c>
      <c r="Q44" s="2">
        <v>1</v>
      </c>
      <c r="R44" s="2">
        <v>1</v>
      </c>
      <c r="S44" s="2">
        <v>4.1666666666666701E-3</v>
      </c>
      <c r="U44" s="48">
        <v>10045303</v>
      </c>
      <c r="V44" s="48" t="s">
        <v>1381</v>
      </c>
      <c r="W44" s="25">
        <v>4</v>
      </c>
      <c r="X44" s="2">
        <v>1</v>
      </c>
      <c r="Y44" s="2">
        <v>1</v>
      </c>
      <c r="Z44" s="2">
        <v>4.1666666666666701E-3</v>
      </c>
      <c r="AB44" s="48">
        <v>10045303</v>
      </c>
      <c r="AC44" s="48" t="s">
        <v>1381</v>
      </c>
      <c r="AD44" s="25">
        <v>4</v>
      </c>
      <c r="AE44" s="2">
        <v>1</v>
      </c>
      <c r="AF44" s="2">
        <v>1</v>
      </c>
      <c r="AG44" s="2">
        <v>4.1666666666666701E-3</v>
      </c>
      <c r="AI44" s="48">
        <v>10045303</v>
      </c>
      <c r="AJ44" s="48" t="s">
        <v>1381</v>
      </c>
      <c r="AK44" s="25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41">
        <v>15210004</v>
      </c>
      <c r="C45" s="41" t="s">
        <v>392</v>
      </c>
      <c r="D45" s="2">
        <v>1</v>
      </c>
      <c r="E45" s="2" t="str">
        <f t="shared" si="1"/>
        <v>15210004;1@</v>
      </c>
      <c r="G45" s="48">
        <v>10045304</v>
      </c>
      <c r="H45" s="48" t="s">
        <v>1382</v>
      </c>
      <c r="I45" s="25">
        <v>4</v>
      </c>
      <c r="J45" s="2">
        <v>1</v>
      </c>
      <c r="K45" s="2">
        <v>1</v>
      </c>
      <c r="L45" s="2">
        <v>4.1666666666666701E-3</v>
      </c>
      <c r="N45" s="48">
        <v>10045304</v>
      </c>
      <c r="O45" s="48" t="s">
        <v>1382</v>
      </c>
      <c r="P45" s="25">
        <v>4</v>
      </c>
      <c r="Q45" s="2">
        <v>1</v>
      </c>
      <c r="R45" s="2">
        <v>1</v>
      </c>
      <c r="S45" s="2">
        <v>4.1666666666666701E-3</v>
      </c>
      <c r="U45" s="48">
        <v>10045304</v>
      </c>
      <c r="V45" s="48" t="s">
        <v>1382</v>
      </c>
      <c r="W45" s="25">
        <v>4</v>
      </c>
      <c r="X45" s="2">
        <v>1</v>
      </c>
      <c r="Y45" s="2">
        <v>1</v>
      </c>
      <c r="Z45" s="2">
        <v>4.1666666666666701E-3</v>
      </c>
      <c r="AB45" s="48">
        <v>10045304</v>
      </c>
      <c r="AC45" s="48" t="s">
        <v>1382</v>
      </c>
      <c r="AD45" s="25">
        <v>4</v>
      </c>
      <c r="AE45" s="2">
        <v>1</v>
      </c>
      <c r="AF45" s="2">
        <v>1</v>
      </c>
      <c r="AG45" s="2">
        <v>4.1666666666666701E-3</v>
      </c>
      <c r="AI45" s="48">
        <v>10045304</v>
      </c>
      <c r="AJ45" s="48" t="s">
        <v>1382</v>
      </c>
      <c r="AK45" s="25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3">
        <v>15210102</v>
      </c>
      <c r="C46" s="23" t="s">
        <v>1383</v>
      </c>
      <c r="D46" s="2">
        <v>1</v>
      </c>
      <c r="E46" s="2" t="str">
        <f t="shared" si="1"/>
        <v>15210102;1@</v>
      </c>
      <c r="G46" s="48">
        <v>10045305</v>
      </c>
      <c r="H46" s="48" t="s">
        <v>1384</v>
      </c>
      <c r="I46" s="25">
        <v>4</v>
      </c>
      <c r="J46" s="2">
        <v>1</v>
      </c>
      <c r="K46" s="2">
        <v>1</v>
      </c>
      <c r="L46" s="2">
        <v>4.1666666666666701E-3</v>
      </c>
      <c r="N46" s="48">
        <v>10045305</v>
      </c>
      <c r="O46" s="48" t="s">
        <v>1384</v>
      </c>
      <c r="P46" s="25">
        <v>4</v>
      </c>
      <c r="Q46" s="2">
        <v>1</v>
      </c>
      <c r="R46" s="2">
        <v>1</v>
      </c>
      <c r="S46" s="2">
        <v>4.1666666666666701E-3</v>
      </c>
      <c r="U46" s="48">
        <v>10045305</v>
      </c>
      <c r="V46" s="48" t="s">
        <v>1384</v>
      </c>
      <c r="W46" s="25">
        <v>4</v>
      </c>
      <c r="X46" s="2">
        <v>1</v>
      </c>
      <c r="Y46" s="2">
        <v>1</v>
      </c>
      <c r="Z46" s="2">
        <v>4.1666666666666701E-3</v>
      </c>
      <c r="AB46" s="48">
        <v>10045305</v>
      </c>
      <c r="AC46" s="48" t="s">
        <v>1384</v>
      </c>
      <c r="AD46" s="25">
        <v>4</v>
      </c>
      <c r="AE46" s="2">
        <v>1</v>
      </c>
      <c r="AF46" s="2">
        <v>1</v>
      </c>
      <c r="AG46" s="2">
        <v>4.1666666666666701E-3</v>
      </c>
      <c r="AI46" s="48">
        <v>10045305</v>
      </c>
      <c r="AJ46" s="48" t="s">
        <v>1384</v>
      </c>
      <c r="AK46" s="25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3">
        <v>15210104</v>
      </c>
      <c r="C47" s="23" t="s">
        <v>1385</v>
      </c>
      <c r="D47" s="2">
        <v>1</v>
      </c>
      <c r="E47" s="2" t="str">
        <f t="shared" si="1"/>
        <v>15210104;1@</v>
      </c>
      <c r="G47" s="48">
        <v>10045306</v>
      </c>
      <c r="H47" s="48" t="s">
        <v>1328</v>
      </c>
      <c r="I47" s="25">
        <v>4</v>
      </c>
      <c r="J47" s="2">
        <v>1</v>
      </c>
      <c r="K47" s="2">
        <v>1</v>
      </c>
      <c r="L47" s="2">
        <v>4.1666666666666701E-3</v>
      </c>
      <c r="N47" s="48">
        <v>10045306</v>
      </c>
      <c r="O47" s="48" t="s">
        <v>1328</v>
      </c>
      <c r="P47" s="25">
        <v>4</v>
      </c>
      <c r="Q47" s="2">
        <v>1</v>
      </c>
      <c r="R47" s="2">
        <v>1</v>
      </c>
      <c r="S47" s="2">
        <v>4.1666666666666701E-3</v>
      </c>
      <c r="U47" s="48">
        <v>10045306</v>
      </c>
      <c r="V47" s="48" t="s">
        <v>1328</v>
      </c>
      <c r="W47" s="25">
        <v>4</v>
      </c>
      <c r="X47" s="2">
        <v>1</v>
      </c>
      <c r="Y47" s="2">
        <v>1</v>
      </c>
      <c r="Z47" s="2">
        <v>4.1666666666666701E-3</v>
      </c>
      <c r="AB47" s="48">
        <v>10045306</v>
      </c>
      <c r="AC47" s="48" t="s">
        <v>1328</v>
      </c>
      <c r="AD47" s="25">
        <v>4</v>
      </c>
      <c r="AE47" s="2">
        <v>1</v>
      </c>
      <c r="AF47" s="2">
        <v>1</v>
      </c>
      <c r="AG47" s="2">
        <v>4.1666666666666701E-3</v>
      </c>
      <c r="AI47" s="48">
        <v>10045306</v>
      </c>
      <c r="AJ47" s="48" t="s">
        <v>1328</v>
      </c>
      <c r="AK47" s="25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41">
        <v>15211002</v>
      </c>
      <c r="C48" s="41" t="s">
        <v>394</v>
      </c>
      <c r="D48" s="2">
        <v>1</v>
      </c>
      <c r="E48" s="2" t="str">
        <f t="shared" si="1"/>
        <v>15211002;1@</v>
      </c>
      <c r="G48" s="48">
        <v>10045401</v>
      </c>
      <c r="H48" s="48" t="s">
        <v>1386</v>
      </c>
      <c r="I48" s="25">
        <v>4</v>
      </c>
      <c r="J48" s="2">
        <v>1</v>
      </c>
      <c r="K48" s="2">
        <v>1</v>
      </c>
      <c r="L48" s="2">
        <v>4.1666666666666701E-3</v>
      </c>
      <c r="N48" s="48">
        <v>10045401</v>
      </c>
      <c r="O48" s="48" t="s">
        <v>1386</v>
      </c>
      <c r="P48" s="25">
        <v>4</v>
      </c>
      <c r="Q48" s="2">
        <v>1</v>
      </c>
      <c r="R48" s="2">
        <v>1</v>
      </c>
      <c r="S48" s="2">
        <v>4.1666666666666701E-3</v>
      </c>
      <c r="U48" s="48">
        <v>10045401</v>
      </c>
      <c r="V48" s="48" t="s">
        <v>1386</v>
      </c>
      <c r="W48" s="25">
        <v>4</v>
      </c>
      <c r="X48" s="2">
        <v>1</v>
      </c>
      <c r="Y48" s="2">
        <v>1</v>
      </c>
      <c r="Z48" s="2">
        <v>4.1666666666666701E-3</v>
      </c>
      <c r="AB48" s="48">
        <v>10045401</v>
      </c>
      <c r="AC48" s="48" t="s">
        <v>1386</v>
      </c>
      <c r="AD48" s="25">
        <v>4</v>
      </c>
      <c r="AE48" s="2">
        <v>1</v>
      </c>
      <c r="AF48" s="2">
        <v>1</v>
      </c>
      <c r="AG48" s="2">
        <v>4.1666666666666701E-3</v>
      </c>
      <c r="AI48" s="48">
        <v>10045401</v>
      </c>
      <c r="AJ48" s="48" t="s">
        <v>1386</v>
      </c>
      <c r="AK48" s="25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41">
        <v>15211004</v>
      </c>
      <c r="C49" s="41" t="s">
        <v>396</v>
      </c>
      <c r="D49" s="2">
        <v>1</v>
      </c>
      <c r="E49" s="2" t="str">
        <f t="shared" si="1"/>
        <v>15211004;1@</v>
      </c>
      <c r="G49" s="48">
        <v>10045402</v>
      </c>
      <c r="H49" s="48" t="s">
        <v>1387</v>
      </c>
      <c r="I49" s="25">
        <v>4</v>
      </c>
      <c r="J49" s="2">
        <v>1</v>
      </c>
      <c r="K49" s="2">
        <v>1</v>
      </c>
      <c r="L49" s="2">
        <v>4.1666666666666701E-3</v>
      </c>
      <c r="N49" s="48">
        <v>10045402</v>
      </c>
      <c r="O49" s="48" t="s">
        <v>1387</v>
      </c>
      <c r="P49" s="25">
        <v>4</v>
      </c>
      <c r="Q49" s="2">
        <v>1</v>
      </c>
      <c r="R49" s="2">
        <v>1</v>
      </c>
      <c r="S49" s="2">
        <v>4.1666666666666701E-3</v>
      </c>
      <c r="U49" s="48">
        <v>10045402</v>
      </c>
      <c r="V49" s="48" t="s">
        <v>1387</v>
      </c>
      <c r="W49" s="25">
        <v>4</v>
      </c>
      <c r="X49" s="2">
        <v>1</v>
      </c>
      <c r="Y49" s="2">
        <v>1</v>
      </c>
      <c r="Z49" s="2">
        <v>4.1666666666666701E-3</v>
      </c>
      <c r="AB49" s="48">
        <v>10045402</v>
      </c>
      <c r="AC49" s="48" t="s">
        <v>1387</v>
      </c>
      <c r="AD49" s="25">
        <v>4</v>
      </c>
      <c r="AE49" s="2">
        <v>1</v>
      </c>
      <c r="AF49" s="2">
        <v>1</v>
      </c>
      <c r="AG49" s="2">
        <v>4.1666666666666701E-3</v>
      </c>
      <c r="AI49" s="48">
        <v>10045402</v>
      </c>
      <c r="AJ49" s="48" t="s">
        <v>1387</v>
      </c>
      <c r="AK49" s="25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41">
        <v>15211006</v>
      </c>
      <c r="C50" s="41" t="s">
        <v>398</v>
      </c>
      <c r="D50" s="2">
        <v>1</v>
      </c>
      <c r="E50" s="2" t="str">
        <f t="shared" si="1"/>
        <v>15211006;1@</v>
      </c>
      <c r="G50" s="48">
        <v>10045403</v>
      </c>
      <c r="H50" s="48" t="s">
        <v>1388</v>
      </c>
      <c r="I50" s="25">
        <v>4</v>
      </c>
      <c r="J50" s="2">
        <v>1</v>
      </c>
      <c r="K50" s="2">
        <v>1</v>
      </c>
      <c r="L50" s="2">
        <v>4.1666666666666701E-3</v>
      </c>
      <c r="N50" s="48">
        <v>10045403</v>
      </c>
      <c r="O50" s="48" t="s">
        <v>1388</v>
      </c>
      <c r="P50" s="25">
        <v>4</v>
      </c>
      <c r="Q50" s="2">
        <v>1</v>
      </c>
      <c r="R50" s="2">
        <v>1</v>
      </c>
      <c r="S50" s="2">
        <v>4.1666666666666701E-3</v>
      </c>
      <c r="U50" s="48">
        <v>10045403</v>
      </c>
      <c r="V50" s="48" t="s">
        <v>1388</v>
      </c>
      <c r="W50" s="25">
        <v>4</v>
      </c>
      <c r="X50" s="2">
        <v>1</v>
      </c>
      <c r="Y50" s="2">
        <v>1</v>
      </c>
      <c r="Z50" s="2">
        <v>4.1666666666666701E-3</v>
      </c>
      <c r="AB50" s="48">
        <v>10045403</v>
      </c>
      <c r="AC50" s="48" t="s">
        <v>1388</v>
      </c>
      <c r="AD50" s="25">
        <v>4</v>
      </c>
      <c r="AE50" s="2">
        <v>1</v>
      </c>
      <c r="AF50" s="2">
        <v>1</v>
      </c>
      <c r="AG50" s="2">
        <v>4.1666666666666701E-3</v>
      </c>
      <c r="AI50" s="48">
        <v>10045403</v>
      </c>
      <c r="AJ50" s="48" t="s">
        <v>1388</v>
      </c>
      <c r="AK50" s="25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41">
        <v>15206002</v>
      </c>
      <c r="C51" s="41" t="s">
        <v>383</v>
      </c>
      <c r="D51" s="2">
        <v>1</v>
      </c>
      <c r="E51" s="2" t="str">
        <f t="shared" si="1"/>
        <v>15206002;1@</v>
      </c>
      <c r="G51" s="48">
        <v>10045404</v>
      </c>
      <c r="H51" s="48" t="s">
        <v>1389</v>
      </c>
      <c r="I51" s="25">
        <v>4</v>
      </c>
      <c r="J51" s="2">
        <v>1</v>
      </c>
      <c r="K51" s="2">
        <v>1</v>
      </c>
      <c r="L51" s="2">
        <v>4.1666666666666701E-3</v>
      </c>
      <c r="N51" s="48">
        <v>10045404</v>
      </c>
      <c r="O51" s="48" t="s">
        <v>1389</v>
      </c>
      <c r="P51" s="25">
        <v>4</v>
      </c>
      <c r="Q51" s="2">
        <v>1</v>
      </c>
      <c r="R51" s="2">
        <v>1</v>
      </c>
      <c r="S51" s="2">
        <v>4.1666666666666701E-3</v>
      </c>
      <c r="U51" s="48">
        <v>10045404</v>
      </c>
      <c r="V51" s="48" t="s">
        <v>1389</v>
      </c>
      <c r="W51" s="25">
        <v>4</v>
      </c>
      <c r="X51" s="2">
        <v>1</v>
      </c>
      <c r="Y51" s="2">
        <v>1</v>
      </c>
      <c r="Z51" s="2">
        <v>4.1666666666666701E-3</v>
      </c>
      <c r="AB51" s="48">
        <v>10045404</v>
      </c>
      <c r="AC51" s="48" t="s">
        <v>1389</v>
      </c>
      <c r="AD51" s="25">
        <v>4</v>
      </c>
      <c r="AE51" s="2">
        <v>1</v>
      </c>
      <c r="AF51" s="2">
        <v>1</v>
      </c>
      <c r="AG51" s="2">
        <v>4.1666666666666701E-3</v>
      </c>
      <c r="AI51" s="48">
        <v>10045404</v>
      </c>
      <c r="AJ51" s="48" t="s">
        <v>1389</v>
      </c>
      <c r="AK51" s="25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41">
        <v>15207002</v>
      </c>
      <c r="C52" s="41" t="s">
        <v>385</v>
      </c>
      <c r="D52" s="2">
        <v>1</v>
      </c>
      <c r="E52" s="2" t="str">
        <f t="shared" si="1"/>
        <v>15207002;1@</v>
      </c>
      <c r="G52" s="48">
        <v>10045405</v>
      </c>
      <c r="H52" s="48" t="s">
        <v>1390</v>
      </c>
      <c r="I52" s="25">
        <v>4</v>
      </c>
      <c r="J52" s="2">
        <v>1</v>
      </c>
      <c r="K52" s="2">
        <v>1</v>
      </c>
      <c r="L52" s="2">
        <v>4.1666666666666701E-3</v>
      </c>
      <c r="N52" s="48">
        <v>10045405</v>
      </c>
      <c r="O52" s="48" t="s">
        <v>1390</v>
      </c>
      <c r="P52" s="25">
        <v>4</v>
      </c>
      <c r="Q52" s="2">
        <v>1</v>
      </c>
      <c r="R52" s="2">
        <v>1</v>
      </c>
      <c r="S52" s="2">
        <v>4.1666666666666701E-3</v>
      </c>
      <c r="U52" s="48">
        <v>10045405</v>
      </c>
      <c r="V52" s="48" t="s">
        <v>1390</v>
      </c>
      <c r="W52" s="25">
        <v>4</v>
      </c>
      <c r="X52" s="2">
        <v>1</v>
      </c>
      <c r="Y52" s="2">
        <v>1</v>
      </c>
      <c r="Z52" s="2">
        <v>4.1666666666666701E-3</v>
      </c>
      <c r="AB52" s="48">
        <v>10045405</v>
      </c>
      <c r="AC52" s="48" t="s">
        <v>1390</v>
      </c>
      <c r="AD52" s="25">
        <v>4</v>
      </c>
      <c r="AE52" s="2">
        <v>1</v>
      </c>
      <c r="AF52" s="2">
        <v>1</v>
      </c>
      <c r="AG52" s="2">
        <v>4.1666666666666701E-3</v>
      </c>
      <c r="AI52" s="48">
        <v>10045405</v>
      </c>
      <c r="AJ52" s="48" t="s">
        <v>1390</v>
      </c>
      <c r="AK52" s="25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8">
        <v>10045406</v>
      </c>
      <c r="H53" s="48" t="s">
        <v>1333</v>
      </c>
      <c r="I53" s="25">
        <v>4</v>
      </c>
      <c r="J53" s="2">
        <v>1</v>
      </c>
      <c r="K53" s="2">
        <v>1</v>
      </c>
      <c r="L53" s="2">
        <v>4.1666666666666701E-3</v>
      </c>
      <c r="N53" s="48">
        <v>10045406</v>
      </c>
      <c r="O53" s="48" t="s">
        <v>1333</v>
      </c>
      <c r="P53" s="25">
        <v>4</v>
      </c>
      <c r="Q53" s="2">
        <v>1</v>
      </c>
      <c r="R53" s="2">
        <v>1</v>
      </c>
      <c r="S53" s="2">
        <v>4.1666666666666701E-3</v>
      </c>
      <c r="U53" s="48">
        <v>10045406</v>
      </c>
      <c r="V53" s="48" t="s">
        <v>1333</v>
      </c>
      <c r="W53" s="25">
        <v>4</v>
      </c>
      <c r="X53" s="2">
        <v>1</v>
      </c>
      <c r="Y53" s="2">
        <v>1</v>
      </c>
      <c r="Z53" s="2">
        <v>4.1666666666666701E-3</v>
      </c>
      <c r="AB53" s="48">
        <v>10045406</v>
      </c>
      <c r="AC53" s="48" t="s">
        <v>1333</v>
      </c>
      <c r="AD53" s="25">
        <v>4</v>
      </c>
      <c r="AE53" s="2">
        <v>1</v>
      </c>
      <c r="AF53" s="2">
        <v>1</v>
      </c>
      <c r="AG53" s="2">
        <v>4.1666666666666701E-3</v>
      </c>
      <c r="AI53" s="48">
        <v>10045406</v>
      </c>
      <c r="AJ53" s="48" t="s">
        <v>1333</v>
      </c>
      <c r="AK53" s="25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39">
        <v>14010001</v>
      </c>
      <c r="H54" s="41" t="s">
        <v>96</v>
      </c>
      <c r="I54" s="41">
        <v>2</v>
      </c>
      <c r="J54" s="2">
        <v>1</v>
      </c>
      <c r="K54" s="2">
        <v>1</v>
      </c>
      <c r="L54" s="2">
        <v>4.9019607843137298E-3</v>
      </c>
      <c r="N54" s="41">
        <v>15201001</v>
      </c>
      <c r="O54" s="41" t="s">
        <v>338</v>
      </c>
      <c r="P54" s="41">
        <v>3</v>
      </c>
      <c r="Q54" s="2">
        <v>1</v>
      </c>
      <c r="R54" s="2">
        <v>1</v>
      </c>
      <c r="S54" s="2">
        <v>9.6153846153846194E-3</v>
      </c>
      <c r="U54" s="41">
        <v>15301001</v>
      </c>
      <c r="V54" s="41" t="s">
        <v>399</v>
      </c>
      <c r="W54" s="41">
        <v>3</v>
      </c>
      <c r="X54" s="2">
        <v>1</v>
      </c>
      <c r="Y54" s="2">
        <v>1</v>
      </c>
      <c r="Z54" s="2">
        <v>9.6153846153846194E-3</v>
      </c>
      <c r="AB54" s="41">
        <v>15401001</v>
      </c>
      <c r="AC54" s="41" t="s">
        <v>444</v>
      </c>
      <c r="AD54" s="41">
        <v>3</v>
      </c>
      <c r="AE54" s="2">
        <v>1</v>
      </c>
      <c r="AF54" s="2">
        <v>1</v>
      </c>
      <c r="AG54" s="2">
        <v>9.6153846153846194E-3</v>
      </c>
      <c r="AI54" s="41">
        <v>15501001</v>
      </c>
      <c r="AJ54" s="41" t="s">
        <v>490</v>
      </c>
      <c r="AK54" s="41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0">
        <v>10010041</v>
      </c>
      <c r="D55" s="2">
        <v>1</v>
      </c>
      <c r="E55" s="2" t="str">
        <f>B55&amp;";"&amp;D55&amp;"@"</f>
        <v>10010041;1@</v>
      </c>
      <c r="G55" s="39">
        <v>14010002</v>
      </c>
      <c r="H55" s="41" t="s">
        <v>102</v>
      </c>
      <c r="I55" s="41">
        <v>2</v>
      </c>
      <c r="J55" s="2">
        <v>1</v>
      </c>
      <c r="K55" s="2">
        <v>1</v>
      </c>
      <c r="L55" s="2">
        <v>4.9019607843137298E-3</v>
      </c>
      <c r="N55" s="41">
        <v>15201002</v>
      </c>
      <c r="O55" s="41" t="s">
        <v>340</v>
      </c>
      <c r="P55" s="41">
        <v>4</v>
      </c>
      <c r="Q55" s="2">
        <v>1</v>
      </c>
      <c r="R55" s="2">
        <v>1</v>
      </c>
      <c r="S55" s="2">
        <v>9.6153846153846194E-3</v>
      </c>
      <c r="U55" s="41">
        <v>15301002</v>
      </c>
      <c r="V55" s="41" t="s">
        <v>400</v>
      </c>
      <c r="W55" s="41">
        <v>4</v>
      </c>
      <c r="X55" s="2">
        <v>1</v>
      </c>
      <c r="Y55" s="2">
        <v>1</v>
      </c>
      <c r="Z55" s="2">
        <v>9.6153846153846194E-3</v>
      </c>
      <c r="AB55" s="41">
        <v>15401002</v>
      </c>
      <c r="AC55" s="41" t="s">
        <v>445</v>
      </c>
      <c r="AD55" s="41">
        <v>4</v>
      </c>
      <c r="AE55" s="2">
        <v>1</v>
      </c>
      <c r="AF55" s="2">
        <v>1</v>
      </c>
      <c r="AG55" s="2">
        <v>9.6153846153846194E-3</v>
      </c>
      <c r="AI55" s="41">
        <v>15501002</v>
      </c>
      <c r="AJ55" s="41" t="s">
        <v>491</v>
      </c>
      <c r="AK55" s="41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0">
        <v>10010042</v>
      </c>
      <c r="D56" s="2">
        <v>1</v>
      </c>
      <c r="E56" s="2" t="str">
        <f t="shared" ref="E56:E64" si="2">B56&amp;";"&amp;D56&amp;"@"</f>
        <v>10010042;1@</v>
      </c>
      <c r="G56" s="39">
        <v>14010003</v>
      </c>
      <c r="H56" s="41" t="s">
        <v>107</v>
      </c>
      <c r="I56" s="41">
        <v>3</v>
      </c>
      <c r="J56" s="2">
        <v>1</v>
      </c>
      <c r="K56" s="2">
        <v>1</v>
      </c>
      <c r="L56" s="2">
        <v>4.9019607843137298E-3</v>
      </c>
      <c r="N56" s="41">
        <v>15201003</v>
      </c>
      <c r="O56" s="41" t="s">
        <v>342</v>
      </c>
      <c r="P56" s="41">
        <v>3</v>
      </c>
      <c r="Q56" s="2">
        <v>1</v>
      </c>
      <c r="R56" s="2">
        <v>1</v>
      </c>
      <c r="S56" s="2">
        <v>9.6153846153846194E-3</v>
      </c>
      <c r="U56" s="41">
        <v>15301003</v>
      </c>
      <c r="V56" s="41" t="s">
        <v>401</v>
      </c>
      <c r="W56" s="41">
        <v>3</v>
      </c>
      <c r="X56" s="2">
        <v>1</v>
      </c>
      <c r="Y56" s="2">
        <v>1</v>
      </c>
      <c r="Z56" s="2">
        <v>9.6153846153846194E-3</v>
      </c>
      <c r="AB56" s="41">
        <v>15401003</v>
      </c>
      <c r="AC56" s="41" t="s">
        <v>446</v>
      </c>
      <c r="AD56" s="41">
        <v>3</v>
      </c>
      <c r="AE56" s="2">
        <v>1</v>
      </c>
      <c r="AF56" s="2">
        <v>1</v>
      </c>
      <c r="AG56" s="2">
        <v>9.6153846153846194E-3</v>
      </c>
      <c r="AI56" s="41">
        <v>15501003</v>
      </c>
      <c r="AJ56" s="41" t="s">
        <v>492</v>
      </c>
      <c r="AK56" s="41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0">
        <v>10010083</v>
      </c>
      <c r="D57" s="2">
        <v>1</v>
      </c>
      <c r="E57" s="2" t="str">
        <f t="shared" si="2"/>
        <v>10010083;1@</v>
      </c>
      <c r="G57" s="39">
        <v>14010004</v>
      </c>
      <c r="H57" s="41" t="s">
        <v>111</v>
      </c>
      <c r="I57" s="41">
        <v>4</v>
      </c>
      <c r="J57" s="2">
        <v>1</v>
      </c>
      <c r="K57" s="2">
        <v>1</v>
      </c>
      <c r="L57" s="2">
        <v>4.9019607843137298E-3</v>
      </c>
      <c r="N57" s="41">
        <v>15201004</v>
      </c>
      <c r="O57" s="41" t="s">
        <v>344</v>
      </c>
      <c r="P57" s="41">
        <v>4</v>
      </c>
      <c r="Q57" s="2">
        <v>1</v>
      </c>
      <c r="R57" s="2">
        <v>1</v>
      </c>
      <c r="S57" s="2">
        <v>9.6153846153846194E-3</v>
      </c>
      <c r="U57" s="41">
        <v>15301004</v>
      </c>
      <c r="V57" s="41" t="s">
        <v>402</v>
      </c>
      <c r="W57" s="41">
        <v>4</v>
      </c>
      <c r="X57" s="2">
        <v>1</v>
      </c>
      <c r="Y57" s="2">
        <v>1</v>
      </c>
      <c r="Z57" s="2">
        <v>9.6153846153846194E-3</v>
      </c>
      <c r="AB57" s="41">
        <v>15401004</v>
      </c>
      <c r="AC57" s="41" t="s">
        <v>447</v>
      </c>
      <c r="AD57" s="41">
        <v>4</v>
      </c>
      <c r="AE57" s="2">
        <v>1</v>
      </c>
      <c r="AF57" s="2">
        <v>1</v>
      </c>
      <c r="AG57" s="2">
        <v>9.6153846153846194E-3</v>
      </c>
      <c r="AI57" s="41">
        <v>15501004</v>
      </c>
      <c r="AJ57" s="41" t="s">
        <v>493</v>
      </c>
      <c r="AK57" s="41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24">
        <v>10010098</v>
      </c>
      <c r="D58" s="2">
        <v>1</v>
      </c>
      <c r="E58" s="2" t="str">
        <f t="shared" si="2"/>
        <v>10010098;1@</v>
      </c>
      <c r="G58" s="39">
        <v>14010005</v>
      </c>
      <c r="H58" s="41" t="s">
        <v>117</v>
      </c>
      <c r="I58" s="41">
        <v>2</v>
      </c>
      <c r="J58" s="2">
        <v>1</v>
      </c>
      <c r="K58" s="2">
        <v>1</v>
      </c>
      <c r="L58" s="2">
        <v>4.9019607843137298E-3</v>
      </c>
      <c r="N58" s="41">
        <v>15201005</v>
      </c>
      <c r="O58" s="41" t="s">
        <v>346</v>
      </c>
      <c r="P58" s="41">
        <v>3</v>
      </c>
      <c r="Q58" s="2">
        <v>1</v>
      </c>
      <c r="R58" s="2">
        <v>1</v>
      </c>
      <c r="S58" s="2">
        <v>9.6153846153846194E-3</v>
      </c>
      <c r="U58" s="41">
        <v>15301005</v>
      </c>
      <c r="V58" s="41" t="s">
        <v>403</v>
      </c>
      <c r="W58" s="41">
        <v>3</v>
      </c>
      <c r="X58" s="2">
        <v>1</v>
      </c>
      <c r="Y58" s="2">
        <v>1</v>
      </c>
      <c r="Z58" s="2">
        <v>9.6153846153846194E-3</v>
      </c>
      <c r="AB58" s="41">
        <v>15401005</v>
      </c>
      <c r="AC58" s="41" t="s">
        <v>448</v>
      </c>
      <c r="AD58" s="41">
        <v>3</v>
      </c>
      <c r="AE58" s="2">
        <v>1</v>
      </c>
      <c r="AF58" s="2">
        <v>1</v>
      </c>
      <c r="AG58" s="2">
        <v>9.6153846153846194E-3</v>
      </c>
      <c r="AI58" s="41">
        <v>15501005</v>
      </c>
      <c r="AJ58" s="41" t="s">
        <v>494</v>
      </c>
      <c r="AK58" s="41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38">
        <v>10023008</v>
      </c>
      <c r="C59" s="39" t="s">
        <v>290</v>
      </c>
      <c r="D59" s="2">
        <v>1</v>
      </c>
      <c r="E59" s="2" t="str">
        <f t="shared" si="2"/>
        <v>10023008;1@</v>
      </c>
      <c r="G59" s="39">
        <v>14010006</v>
      </c>
      <c r="H59" s="41" t="s">
        <v>121</v>
      </c>
      <c r="I59" s="41">
        <v>2</v>
      </c>
      <c r="J59" s="2">
        <v>1</v>
      </c>
      <c r="K59" s="2">
        <v>1</v>
      </c>
      <c r="L59" s="2">
        <v>4.9019607843137298E-3</v>
      </c>
      <c r="N59" s="41">
        <v>15201006</v>
      </c>
      <c r="O59" s="41" t="s">
        <v>347</v>
      </c>
      <c r="P59" s="41">
        <v>4</v>
      </c>
      <c r="Q59" s="2">
        <v>1</v>
      </c>
      <c r="R59" s="2">
        <v>1</v>
      </c>
      <c r="S59" s="2">
        <v>9.6153846153846194E-3</v>
      </c>
      <c r="U59" s="41">
        <v>15301006</v>
      </c>
      <c r="V59" s="41" t="s">
        <v>404</v>
      </c>
      <c r="W59" s="41">
        <v>4</v>
      </c>
      <c r="X59" s="2">
        <v>1</v>
      </c>
      <c r="Y59" s="2">
        <v>1</v>
      </c>
      <c r="Z59" s="2">
        <v>9.6153846153846194E-3</v>
      </c>
      <c r="AB59" s="41">
        <v>15401006</v>
      </c>
      <c r="AC59" s="41" t="s">
        <v>449</v>
      </c>
      <c r="AD59" s="41">
        <v>4</v>
      </c>
      <c r="AE59" s="2">
        <v>1</v>
      </c>
      <c r="AF59" s="2">
        <v>1</v>
      </c>
      <c r="AG59" s="2">
        <v>9.6153846153846194E-3</v>
      </c>
      <c r="AI59" s="41">
        <v>15501006</v>
      </c>
      <c r="AJ59" s="41" t="s">
        <v>495</v>
      </c>
      <c r="AK59" s="41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38">
        <v>10023009</v>
      </c>
      <c r="C60" s="39" t="s">
        <v>292</v>
      </c>
      <c r="D60" s="2">
        <v>1</v>
      </c>
      <c r="E60" s="2" t="str">
        <f t="shared" si="2"/>
        <v>10023009;1@</v>
      </c>
      <c r="G60" s="39">
        <v>14010007</v>
      </c>
      <c r="H60" s="41" t="s">
        <v>125</v>
      </c>
      <c r="I60" s="41">
        <v>3</v>
      </c>
      <c r="J60" s="2">
        <v>1</v>
      </c>
      <c r="K60" s="2">
        <v>1</v>
      </c>
      <c r="L60" s="2">
        <v>4.9019607843137298E-3</v>
      </c>
      <c r="N60" s="41">
        <v>15202001</v>
      </c>
      <c r="O60" s="41" t="s">
        <v>349</v>
      </c>
      <c r="P60" s="41">
        <v>3</v>
      </c>
      <c r="Q60" s="2">
        <v>1</v>
      </c>
      <c r="R60" s="2">
        <v>1</v>
      </c>
      <c r="S60" s="2">
        <v>9.6153846153846194E-3</v>
      </c>
      <c r="U60" s="41">
        <v>15302001</v>
      </c>
      <c r="V60" s="41" t="s">
        <v>405</v>
      </c>
      <c r="W60" s="41">
        <v>3</v>
      </c>
      <c r="X60" s="2">
        <v>1</v>
      </c>
      <c r="Y60" s="2">
        <v>1</v>
      </c>
      <c r="Z60" s="2">
        <v>9.6153846153846194E-3</v>
      </c>
      <c r="AB60" s="41">
        <v>15402001</v>
      </c>
      <c r="AC60" s="41" t="s">
        <v>450</v>
      </c>
      <c r="AD60" s="41">
        <v>3</v>
      </c>
      <c r="AE60" s="2">
        <v>1</v>
      </c>
      <c r="AF60" s="2">
        <v>1</v>
      </c>
      <c r="AG60" s="2">
        <v>9.6153846153846194E-3</v>
      </c>
      <c r="AI60" s="41">
        <v>15502001</v>
      </c>
      <c r="AJ60" s="41" t="s">
        <v>496</v>
      </c>
      <c r="AK60" s="41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8">
        <v>10045106</v>
      </c>
      <c r="D61" s="2">
        <v>1</v>
      </c>
      <c r="E61" s="2" t="str">
        <f t="shared" si="2"/>
        <v>10045106;1@</v>
      </c>
      <c r="G61" s="39">
        <v>14010008</v>
      </c>
      <c r="H61" s="41" t="s">
        <v>129</v>
      </c>
      <c r="I61" s="41">
        <v>4</v>
      </c>
      <c r="J61" s="2">
        <v>1</v>
      </c>
      <c r="K61" s="2">
        <v>1</v>
      </c>
      <c r="L61" s="2">
        <v>4.9019607843137298E-3</v>
      </c>
      <c r="N61" s="41">
        <v>15202002</v>
      </c>
      <c r="O61" s="41" t="s">
        <v>350</v>
      </c>
      <c r="P61" s="41">
        <v>4</v>
      </c>
      <c r="Q61" s="2">
        <v>1</v>
      </c>
      <c r="R61" s="2">
        <v>1</v>
      </c>
      <c r="S61" s="2">
        <v>9.6153846153846194E-3</v>
      </c>
      <c r="U61" s="41">
        <v>15302002</v>
      </c>
      <c r="V61" s="41" t="s">
        <v>406</v>
      </c>
      <c r="W61" s="41">
        <v>4</v>
      </c>
      <c r="X61" s="2">
        <v>1</v>
      </c>
      <c r="Y61" s="2">
        <v>1</v>
      </c>
      <c r="Z61" s="2">
        <v>9.6153846153846194E-3</v>
      </c>
      <c r="AB61" s="41">
        <v>15402002</v>
      </c>
      <c r="AC61" s="41" t="s">
        <v>451</v>
      </c>
      <c r="AD61" s="41">
        <v>4</v>
      </c>
      <c r="AE61" s="2">
        <v>1</v>
      </c>
      <c r="AF61" s="2">
        <v>1</v>
      </c>
      <c r="AG61" s="2">
        <v>9.6153846153846194E-3</v>
      </c>
      <c r="AI61" s="41">
        <v>15502002</v>
      </c>
      <c r="AJ61" s="41" t="s">
        <v>497</v>
      </c>
      <c r="AK61" s="41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8">
        <v>10045206</v>
      </c>
      <c r="C62" s="48" t="s">
        <v>1323</v>
      </c>
      <c r="D62" s="2">
        <v>1</v>
      </c>
      <c r="E62" s="2" t="str">
        <f t="shared" si="2"/>
        <v>10045206;1@</v>
      </c>
      <c r="G62" s="39">
        <v>14010009</v>
      </c>
      <c r="H62" s="41" t="s">
        <v>132</v>
      </c>
      <c r="I62" s="41">
        <v>2</v>
      </c>
      <c r="J62" s="2">
        <v>1</v>
      </c>
      <c r="K62" s="2">
        <v>1</v>
      </c>
      <c r="L62" s="2">
        <v>4.9019607843137298E-3</v>
      </c>
      <c r="N62" s="41">
        <v>15202003</v>
      </c>
      <c r="O62" s="41" t="s">
        <v>351</v>
      </c>
      <c r="P62" s="41">
        <v>3</v>
      </c>
      <c r="Q62" s="2">
        <v>1</v>
      </c>
      <c r="R62" s="2">
        <v>1</v>
      </c>
      <c r="S62" s="2">
        <v>9.6153846153846194E-3</v>
      </c>
      <c r="U62" s="41">
        <v>15302003</v>
      </c>
      <c r="V62" s="41" t="s">
        <v>407</v>
      </c>
      <c r="W62" s="41">
        <v>3</v>
      </c>
      <c r="X62" s="2">
        <v>1</v>
      </c>
      <c r="Y62" s="2">
        <v>1</v>
      </c>
      <c r="Z62" s="2">
        <v>9.6153846153846194E-3</v>
      </c>
      <c r="AB62" s="41">
        <v>15402003</v>
      </c>
      <c r="AC62" s="41" t="s">
        <v>452</v>
      </c>
      <c r="AD62" s="41">
        <v>3</v>
      </c>
      <c r="AE62" s="2">
        <v>1</v>
      </c>
      <c r="AF62" s="2">
        <v>1</v>
      </c>
      <c r="AG62" s="2">
        <v>9.6153846153846194E-3</v>
      </c>
      <c r="AI62" s="41">
        <v>15502003</v>
      </c>
      <c r="AJ62" s="41" t="s">
        <v>498</v>
      </c>
      <c r="AK62" s="41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8">
        <v>10045306</v>
      </c>
      <c r="C63" s="48" t="s">
        <v>1328</v>
      </c>
      <c r="D63" s="2">
        <v>1</v>
      </c>
      <c r="E63" s="2" t="str">
        <f t="shared" si="2"/>
        <v>10045306;1@</v>
      </c>
      <c r="G63" s="39">
        <v>14010010</v>
      </c>
      <c r="H63" s="41" t="s">
        <v>133</v>
      </c>
      <c r="I63" s="41">
        <v>2</v>
      </c>
      <c r="J63" s="2">
        <v>1</v>
      </c>
      <c r="K63" s="2">
        <v>1</v>
      </c>
      <c r="L63" s="2">
        <v>4.9019607843137298E-3</v>
      </c>
      <c r="N63" s="41">
        <v>15202004</v>
      </c>
      <c r="O63" s="41" t="s">
        <v>352</v>
      </c>
      <c r="P63" s="41">
        <v>4</v>
      </c>
      <c r="Q63" s="2">
        <v>1</v>
      </c>
      <c r="R63" s="2">
        <v>1</v>
      </c>
      <c r="S63" s="2">
        <v>9.6153846153846194E-3</v>
      </c>
      <c r="U63" s="41">
        <v>15302004</v>
      </c>
      <c r="V63" s="41" t="s">
        <v>408</v>
      </c>
      <c r="W63" s="41">
        <v>4</v>
      </c>
      <c r="X63" s="2">
        <v>1</v>
      </c>
      <c r="Y63" s="2">
        <v>1</v>
      </c>
      <c r="Z63" s="2">
        <v>9.6153846153846194E-3</v>
      </c>
      <c r="AB63" s="41">
        <v>15402004</v>
      </c>
      <c r="AC63" s="41" t="s">
        <v>453</v>
      </c>
      <c r="AD63" s="41">
        <v>4</v>
      </c>
      <c r="AE63" s="2">
        <v>1</v>
      </c>
      <c r="AF63" s="2">
        <v>1</v>
      </c>
      <c r="AG63" s="2">
        <v>9.6153846153846194E-3</v>
      </c>
      <c r="AI63" s="41">
        <v>15502004</v>
      </c>
      <c r="AJ63" s="41" t="s">
        <v>499</v>
      </c>
      <c r="AK63" s="41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8">
        <v>10045406</v>
      </c>
      <c r="C64" s="48" t="s">
        <v>1333</v>
      </c>
      <c r="D64" s="2">
        <v>1</v>
      </c>
      <c r="E64" s="2" t="str">
        <f t="shared" si="2"/>
        <v>10045406;1@</v>
      </c>
      <c r="G64" s="39">
        <v>14010011</v>
      </c>
      <c r="H64" s="41" t="s">
        <v>136</v>
      </c>
      <c r="I64" s="41">
        <v>3</v>
      </c>
      <c r="J64" s="2">
        <v>1</v>
      </c>
      <c r="K64" s="2">
        <v>1</v>
      </c>
      <c r="L64" s="2">
        <v>4.9019607843137298E-3</v>
      </c>
      <c r="N64" s="41">
        <v>15202005</v>
      </c>
      <c r="O64" s="41" t="s">
        <v>353</v>
      </c>
      <c r="P64" s="41">
        <v>3</v>
      </c>
      <c r="Q64" s="2">
        <v>1</v>
      </c>
      <c r="R64" s="2">
        <v>1</v>
      </c>
      <c r="S64" s="2">
        <v>9.6153846153846194E-3</v>
      </c>
      <c r="U64" s="41">
        <v>15302005</v>
      </c>
      <c r="V64" s="41" t="s">
        <v>409</v>
      </c>
      <c r="W64" s="41">
        <v>3</v>
      </c>
      <c r="X64" s="2">
        <v>1</v>
      </c>
      <c r="Y64" s="2">
        <v>1</v>
      </c>
      <c r="Z64" s="2">
        <v>9.6153846153846194E-3</v>
      </c>
      <c r="AB64" s="41">
        <v>15402005</v>
      </c>
      <c r="AC64" s="41" t="s">
        <v>454</v>
      </c>
      <c r="AD64" s="41">
        <v>3</v>
      </c>
      <c r="AE64" s="2">
        <v>1</v>
      </c>
      <c r="AF64" s="2">
        <v>1</v>
      </c>
      <c r="AG64" s="2">
        <v>9.6153846153846194E-3</v>
      </c>
      <c r="AI64" s="41">
        <v>15502005</v>
      </c>
      <c r="AJ64" s="41" t="s">
        <v>500</v>
      </c>
      <c r="AK64" s="41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41">
        <v>15310002</v>
      </c>
      <c r="C65" s="41" t="s">
        <v>435</v>
      </c>
      <c r="D65" s="2">
        <v>1</v>
      </c>
      <c r="E65" s="2" t="str">
        <f t="shared" ref="E65:E73" si="3">B65&amp;";"&amp;D65&amp;"@"</f>
        <v>15310002;1@</v>
      </c>
      <c r="G65" s="39">
        <v>14010012</v>
      </c>
      <c r="H65" s="41" t="s">
        <v>139</v>
      </c>
      <c r="I65" s="41">
        <v>4</v>
      </c>
      <c r="J65" s="2">
        <v>1</v>
      </c>
      <c r="K65" s="2">
        <v>1</v>
      </c>
      <c r="L65" s="2">
        <v>4.9019607843137298E-3</v>
      </c>
      <c r="N65" s="41">
        <v>15202006</v>
      </c>
      <c r="O65" s="41" t="s">
        <v>354</v>
      </c>
      <c r="P65" s="41">
        <v>4</v>
      </c>
      <c r="Q65" s="2">
        <v>1</v>
      </c>
      <c r="R65" s="2">
        <v>1</v>
      </c>
      <c r="S65" s="2">
        <v>9.6153846153846194E-3</v>
      </c>
      <c r="U65" s="41">
        <v>15302006</v>
      </c>
      <c r="V65" s="41" t="s">
        <v>410</v>
      </c>
      <c r="W65" s="41">
        <v>4</v>
      </c>
      <c r="X65" s="2">
        <v>1</v>
      </c>
      <c r="Y65" s="2">
        <v>1</v>
      </c>
      <c r="Z65" s="2">
        <v>9.6153846153846194E-3</v>
      </c>
      <c r="AB65" s="41">
        <v>15402006</v>
      </c>
      <c r="AC65" s="41" t="s">
        <v>455</v>
      </c>
      <c r="AD65" s="41">
        <v>4</v>
      </c>
      <c r="AE65" s="2">
        <v>1</v>
      </c>
      <c r="AF65" s="2">
        <v>1</v>
      </c>
      <c r="AG65" s="2">
        <v>9.6153846153846194E-3</v>
      </c>
      <c r="AI65" s="41">
        <v>15502006</v>
      </c>
      <c r="AJ65" s="41" t="s">
        <v>501</v>
      </c>
      <c r="AK65" s="41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41">
        <v>15310004</v>
      </c>
      <c r="C66" s="41" t="s">
        <v>437</v>
      </c>
      <c r="D66" s="2">
        <v>1</v>
      </c>
      <c r="E66" s="2" t="str">
        <f t="shared" si="3"/>
        <v>15310004;1@</v>
      </c>
      <c r="G66" s="39">
        <v>14020001</v>
      </c>
      <c r="H66" s="41" t="s">
        <v>142</v>
      </c>
      <c r="I66" s="41">
        <v>2</v>
      </c>
      <c r="J66" s="2">
        <v>1</v>
      </c>
      <c r="K66" s="2">
        <v>1</v>
      </c>
      <c r="L66" s="2">
        <v>4.9019607843137298E-3</v>
      </c>
      <c r="N66" s="41">
        <v>15203001</v>
      </c>
      <c r="O66" s="41" t="s">
        <v>355</v>
      </c>
      <c r="P66" s="41">
        <v>3</v>
      </c>
      <c r="Q66" s="2">
        <v>1</v>
      </c>
      <c r="R66" s="2">
        <v>1</v>
      </c>
      <c r="S66" s="2">
        <v>9.6153846153846194E-3</v>
      </c>
      <c r="U66" s="41">
        <v>15303001</v>
      </c>
      <c r="V66" s="41" t="s">
        <v>411</v>
      </c>
      <c r="W66" s="41">
        <v>3</v>
      </c>
      <c r="X66" s="2">
        <v>1</v>
      </c>
      <c r="Y66" s="2">
        <v>1</v>
      </c>
      <c r="Z66" s="2">
        <v>9.6153846153846194E-3</v>
      </c>
      <c r="AB66" s="41">
        <v>15403001</v>
      </c>
      <c r="AC66" s="41" t="s">
        <v>456</v>
      </c>
      <c r="AD66" s="41">
        <v>3</v>
      </c>
      <c r="AE66" s="2">
        <v>1</v>
      </c>
      <c r="AF66" s="2">
        <v>1</v>
      </c>
      <c r="AG66" s="2">
        <v>9.6153846153846194E-3</v>
      </c>
      <c r="AI66" s="41">
        <v>15503001</v>
      </c>
      <c r="AJ66" s="41" t="s">
        <v>502</v>
      </c>
      <c r="AK66" s="41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3">
        <v>15310102</v>
      </c>
      <c r="C67" s="23" t="s">
        <v>1391</v>
      </c>
      <c r="D67" s="2">
        <v>1</v>
      </c>
      <c r="E67" s="2" t="str">
        <f t="shared" si="3"/>
        <v>15310102;1@</v>
      </c>
      <c r="G67" s="39">
        <v>14020002</v>
      </c>
      <c r="H67" s="41" t="s">
        <v>145</v>
      </c>
      <c r="I67" s="41">
        <v>2</v>
      </c>
      <c r="J67" s="2">
        <v>1</v>
      </c>
      <c r="K67" s="2">
        <v>1</v>
      </c>
      <c r="L67" s="2">
        <v>4.9019607843137298E-3</v>
      </c>
      <c r="N67" s="41">
        <v>15203002</v>
      </c>
      <c r="O67" s="41" t="s">
        <v>357</v>
      </c>
      <c r="P67" s="41">
        <v>4</v>
      </c>
      <c r="Q67" s="2">
        <v>1</v>
      </c>
      <c r="R67" s="2">
        <v>1</v>
      </c>
      <c r="S67" s="2">
        <v>9.6153846153846194E-3</v>
      </c>
      <c r="U67" s="41">
        <v>15303002</v>
      </c>
      <c r="V67" s="41" t="s">
        <v>412</v>
      </c>
      <c r="W67" s="41">
        <v>4</v>
      </c>
      <c r="X67" s="2">
        <v>1</v>
      </c>
      <c r="Y67" s="2">
        <v>1</v>
      </c>
      <c r="Z67" s="2">
        <v>9.6153846153846194E-3</v>
      </c>
      <c r="AB67" s="41">
        <v>15403002</v>
      </c>
      <c r="AC67" s="41" t="s">
        <v>457</v>
      </c>
      <c r="AD67" s="41">
        <v>4</v>
      </c>
      <c r="AE67" s="2">
        <v>1</v>
      </c>
      <c r="AF67" s="2">
        <v>1</v>
      </c>
      <c r="AG67" s="2">
        <v>9.6153846153846194E-3</v>
      </c>
      <c r="AI67" s="41">
        <v>15503002</v>
      </c>
      <c r="AJ67" s="41" t="s">
        <v>503</v>
      </c>
      <c r="AK67" s="41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3">
        <v>15310104</v>
      </c>
      <c r="C68" s="23" t="s">
        <v>1392</v>
      </c>
      <c r="D68" s="2">
        <v>1</v>
      </c>
      <c r="E68" s="2" t="str">
        <f t="shared" si="3"/>
        <v>15310104;1@</v>
      </c>
      <c r="G68" s="39">
        <v>14020003</v>
      </c>
      <c r="H68" s="41" t="s">
        <v>148</v>
      </c>
      <c r="I68" s="41">
        <v>3</v>
      </c>
      <c r="J68" s="2">
        <v>1</v>
      </c>
      <c r="K68" s="2">
        <v>1</v>
      </c>
      <c r="L68" s="2">
        <v>4.9019607843137298E-3</v>
      </c>
      <c r="N68" s="41">
        <v>15203003</v>
      </c>
      <c r="O68" s="41" t="s">
        <v>358</v>
      </c>
      <c r="P68" s="41">
        <v>3</v>
      </c>
      <c r="Q68" s="2">
        <v>1</v>
      </c>
      <c r="R68" s="2">
        <v>1</v>
      </c>
      <c r="S68" s="2">
        <v>9.6153846153846194E-3</v>
      </c>
      <c r="U68" s="41">
        <v>15303003</v>
      </c>
      <c r="V68" s="41" t="s">
        <v>413</v>
      </c>
      <c r="W68" s="41">
        <v>3</v>
      </c>
      <c r="X68" s="2">
        <v>1</v>
      </c>
      <c r="Y68" s="2">
        <v>1</v>
      </c>
      <c r="Z68" s="2">
        <v>9.6153846153846194E-3</v>
      </c>
      <c r="AB68" s="41">
        <v>15403003</v>
      </c>
      <c r="AC68" s="41" t="s">
        <v>458</v>
      </c>
      <c r="AD68" s="41">
        <v>3</v>
      </c>
      <c r="AE68" s="2">
        <v>1</v>
      </c>
      <c r="AF68" s="2">
        <v>1</v>
      </c>
      <c r="AG68" s="2">
        <v>9.6153846153846194E-3</v>
      </c>
      <c r="AI68" s="41">
        <v>15503003</v>
      </c>
      <c r="AJ68" s="41" t="s">
        <v>504</v>
      </c>
      <c r="AK68" s="41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41">
        <v>15311002</v>
      </c>
      <c r="C69" s="41" t="s">
        <v>439</v>
      </c>
      <c r="D69" s="2">
        <v>1</v>
      </c>
      <c r="E69" s="2" t="str">
        <f t="shared" si="3"/>
        <v>15311002;1@</v>
      </c>
      <c r="G69" s="39">
        <v>14020004</v>
      </c>
      <c r="H69" s="41" t="s">
        <v>150</v>
      </c>
      <c r="I69" s="41">
        <v>4</v>
      </c>
      <c r="J69" s="2">
        <v>1</v>
      </c>
      <c r="K69" s="2">
        <v>1</v>
      </c>
      <c r="L69" s="2">
        <v>4.9019607843137298E-3</v>
      </c>
      <c r="N69" s="41">
        <v>15203004</v>
      </c>
      <c r="O69" s="41" t="s">
        <v>360</v>
      </c>
      <c r="P69" s="41">
        <v>4</v>
      </c>
      <c r="Q69" s="2">
        <v>1</v>
      </c>
      <c r="R69" s="2">
        <v>1</v>
      </c>
      <c r="S69" s="2">
        <v>9.6153846153846194E-3</v>
      </c>
      <c r="U69" s="41">
        <v>15303004</v>
      </c>
      <c r="V69" s="41" t="s">
        <v>414</v>
      </c>
      <c r="W69" s="41">
        <v>4</v>
      </c>
      <c r="X69" s="2">
        <v>1</v>
      </c>
      <c r="Y69" s="2">
        <v>1</v>
      </c>
      <c r="Z69" s="2">
        <v>9.6153846153846194E-3</v>
      </c>
      <c r="AB69" s="41">
        <v>15403004</v>
      </c>
      <c r="AC69" s="41" t="s">
        <v>459</v>
      </c>
      <c r="AD69" s="41">
        <v>4</v>
      </c>
      <c r="AE69" s="2">
        <v>1</v>
      </c>
      <c r="AF69" s="2">
        <v>1</v>
      </c>
      <c r="AG69" s="2">
        <v>9.6153846153846194E-3</v>
      </c>
      <c r="AI69" s="41">
        <v>15503004</v>
      </c>
      <c r="AJ69" s="41" t="s">
        <v>505</v>
      </c>
      <c r="AK69" s="41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41">
        <v>15311004</v>
      </c>
      <c r="C70" s="41" t="s">
        <v>441</v>
      </c>
      <c r="D70" s="2">
        <v>1</v>
      </c>
      <c r="E70" s="2" t="str">
        <f t="shared" si="3"/>
        <v>15311004;1@</v>
      </c>
      <c r="G70" s="39">
        <v>14020005</v>
      </c>
      <c r="H70" s="41" t="s">
        <v>153</v>
      </c>
      <c r="I70" s="41">
        <v>2</v>
      </c>
      <c r="J70" s="2">
        <v>1</v>
      </c>
      <c r="K70" s="2">
        <v>1</v>
      </c>
      <c r="L70" s="2">
        <v>4.9019607843137298E-3</v>
      </c>
      <c r="N70" s="41">
        <v>15203005</v>
      </c>
      <c r="O70" s="41" t="s">
        <v>362</v>
      </c>
      <c r="P70" s="41">
        <v>3</v>
      </c>
      <c r="Q70" s="2">
        <v>1</v>
      </c>
      <c r="R70" s="2">
        <v>1</v>
      </c>
      <c r="S70" s="2">
        <v>9.6153846153846194E-3</v>
      </c>
      <c r="U70" s="41">
        <v>15303005</v>
      </c>
      <c r="V70" s="41" t="s">
        <v>415</v>
      </c>
      <c r="W70" s="41">
        <v>3</v>
      </c>
      <c r="X70" s="2">
        <v>1</v>
      </c>
      <c r="Y70" s="2">
        <v>1</v>
      </c>
      <c r="Z70" s="2">
        <v>9.6153846153846194E-3</v>
      </c>
      <c r="AB70" s="41">
        <v>15403005</v>
      </c>
      <c r="AC70" s="41" t="s">
        <v>460</v>
      </c>
      <c r="AD70" s="41">
        <v>3</v>
      </c>
      <c r="AE70" s="2">
        <v>1</v>
      </c>
      <c r="AF70" s="2">
        <v>1</v>
      </c>
      <c r="AG70" s="2">
        <v>9.6153846153846194E-3</v>
      </c>
      <c r="AI70" s="41">
        <v>15503005</v>
      </c>
      <c r="AJ70" s="41" t="s">
        <v>506</v>
      </c>
      <c r="AK70" s="41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41">
        <v>15311006</v>
      </c>
      <c r="C71" s="41" t="s">
        <v>443</v>
      </c>
      <c r="D71" s="2">
        <v>1</v>
      </c>
      <c r="E71" s="2" t="str">
        <f t="shared" si="3"/>
        <v>15311006;1@</v>
      </c>
      <c r="G71" s="39">
        <v>14020006</v>
      </c>
      <c r="H71" s="41" t="s">
        <v>155</v>
      </c>
      <c r="I71" s="41">
        <v>2</v>
      </c>
      <c r="J71" s="2">
        <v>1</v>
      </c>
      <c r="K71" s="2">
        <v>1</v>
      </c>
      <c r="L71" s="2">
        <v>4.9019607843137298E-3</v>
      </c>
      <c r="N71" s="41">
        <v>15203006</v>
      </c>
      <c r="O71" s="41" t="s">
        <v>364</v>
      </c>
      <c r="P71" s="41">
        <v>4</v>
      </c>
      <c r="Q71" s="2">
        <v>1</v>
      </c>
      <c r="R71" s="2">
        <v>1</v>
      </c>
      <c r="S71" s="2">
        <v>9.6153846153846194E-3</v>
      </c>
      <c r="U71" s="41">
        <v>15303006</v>
      </c>
      <c r="V71" s="41" t="s">
        <v>416</v>
      </c>
      <c r="W71" s="41">
        <v>4</v>
      </c>
      <c r="X71" s="2">
        <v>1</v>
      </c>
      <c r="Y71" s="2">
        <v>1</v>
      </c>
      <c r="Z71" s="2">
        <v>9.6153846153846194E-3</v>
      </c>
      <c r="AB71" s="41">
        <v>15403006</v>
      </c>
      <c r="AC71" s="41" t="s">
        <v>461</v>
      </c>
      <c r="AD71" s="41">
        <v>4</v>
      </c>
      <c r="AE71" s="2">
        <v>1</v>
      </c>
      <c r="AF71" s="2">
        <v>1</v>
      </c>
      <c r="AG71" s="2">
        <v>9.6153846153846194E-3</v>
      </c>
      <c r="AI71" s="41">
        <v>15503006</v>
      </c>
      <c r="AJ71" s="41" t="s">
        <v>507</v>
      </c>
      <c r="AK71" s="41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41">
        <v>15306002</v>
      </c>
      <c r="C72" s="41" t="s">
        <v>429</v>
      </c>
      <c r="D72" s="2">
        <v>1</v>
      </c>
      <c r="E72" s="2" t="str">
        <f t="shared" si="3"/>
        <v>15306002;1@</v>
      </c>
      <c r="G72" s="39">
        <v>14020007</v>
      </c>
      <c r="H72" s="41" t="s">
        <v>158</v>
      </c>
      <c r="I72" s="41">
        <v>3</v>
      </c>
      <c r="J72" s="2">
        <v>1</v>
      </c>
      <c r="K72" s="2">
        <v>1</v>
      </c>
      <c r="L72" s="2">
        <v>4.9019607843137298E-3</v>
      </c>
      <c r="N72" s="41">
        <v>15204001</v>
      </c>
      <c r="O72" s="41" t="s">
        <v>366</v>
      </c>
      <c r="P72" s="41">
        <v>3</v>
      </c>
      <c r="Q72" s="2">
        <v>1</v>
      </c>
      <c r="R72" s="2">
        <v>1</v>
      </c>
      <c r="S72" s="2">
        <v>9.6153846153846194E-3</v>
      </c>
      <c r="U72" s="41">
        <v>15304001</v>
      </c>
      <c r="V72" s="41" t="s">
        <v>417</v>
      </c>
      <c r="W72" s="41">
        <v>3</v>
      </c>
      <c r="X72" s="2">
        <v>1</v>
      </c>
      <c r="Y72" s="2">
        <v>1</v>
      </c>
      <c r="Z72" s="2">
        <v>9.6153846153846194E-3</v>
      </c>
      <c r="AB72" s="41">
        <v>15404001</v>
      </c>
      <c r="AC72" s="41" t="s">
        <v>462</v>
      </c>
      <c r="AD72" s="41">
        <v>3</v>
      </c>
      <c r="AE72" s="2">
        <v>1</v>
      </c>
      <c r="AF72" s="2">
        <v>1</v>
      </c>
      <c r="AG72" s="2">
        <v>9.6153846153846194E-3</v>
      </c>
      <c r="AI72" s="41">
        <v>15504001</v>
      </c>
      <c r="AJ72" s="41" t="s">
        <v>508</v>
      </c>
      <c r="AK72" s="41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41">
        <v>15307002</v>
      </c>
      <c r="C73" s="41" t="s">
        <v>431</v>
      </c>
      <c r="D73" s="2">
        <v>1</v>
      </c>
      <c r="E73" s="2" t="str">
        <f t="shared" si="3"/>
        <v>15307002;1@</v>
      </c>
      <c r="G73" s="39">
        <v>14020008</v>
      </c>
      <c r="H73" s="41" t="s">
        <v>160</v>
      </c>
      <c r="I73" s="41">
        <v>4</v>
      </c>
      <c r="J73" s="2">
        <v>1</v>
      </c>
      <c r="K73" s="2">
        <v>1</v>
      </c>
      <c r="L73" s="2">
        <v>4.9019607843137298E-3</v>
      </c>
      <c r="N73" s="41">
        <v>15204002</v>
      </c>
      <c r="O73" s="41" t="s">
        <v>368</v>
      </c>
      <c r="P73" s="41">
        <v>4</v>
      </c>
      <c r="Q73" s="2">
        <v>1</v>
      </c>
      <c r="R73" s="2">
        <v>1</v>
      </c>
      <c r="S73" s="2">
        <v>9.6153846153846194E-3</v>
      </c>
      <c r="U73" s="41">
        <v>15304002</v>
      </c>
      <c r="V73" s="41" t="s">
        <v>418</v>
      </c>
      <c r="W73" s="41">
        <v>4</v>
      </c>
      <c r="X73" s="2">
        <v>1</v>
      </c>
      <c r="Y73" s="2">
        <v>1</v>
      </c>
      <c r="Z73" s="2">
        <v>9.6153846153846194E-3</v>
      </c>
      <c r="AB73" s="41">
        <v>15404002</v>
      </c>
      <c r="AC73" s="41" t="s">
        <v>463</v>
      </c>
      <c r="AD73" s="41">
        <v>4</v>
      </c>
      <c r="AE73" s="2">
        <v>1</v>
      </c>
      <c r="AF73" s="2">
        <v>1</v>
      </c>
      <c r="AG73" s="2">
        <v>9.6153846153846194E-3</v>
      </c>
      <c r="AI73" s="41">
        <v>15504002</v>
      </c>
      <c r="AJ73" s="41" t="s">
        <v>509</v>
      </c>
      <c r="AK73" s="41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41"/>
      <c r="C74" s="41"/>
      <c r="D74" s="2"/>
      <c r="E74" s="2"/>
      <c r="G74" s="39">
        <v>14020009</v>
      </c>
      <c r="H74" s="41" t="s">
        <v>164</v>
      </c>
      <c r="I74" s="41">
        <v>2</v>
      </c>
      <c r="J74" s="2">
        <v>1</v>
      </c>
      <c r="K74" s="2">
        <v>1</v>
      </c>
      <c r="L74" s="2">
        <v>4.9019607843137298E-3</v>
      </c>
      <c r="N74" s="41">
        <v>15204003</v>
      </c>
      <c r="O74" s="41" t="s">
        <v>370</v>
      </c>
      <c r="P74" s="41">
        <v>3</v>
      </c>
      <c r="Q74" s="2">
        <v>1</v>
      </c>
      <c r="R74" s="2">
        <v>1</v>
      </c>
      <c r="S74" s="2">
        <v>9.6153846153846194E-3</v>
      </c>
      <c r="U74" s="41">
        <v>15304003</v>
      </c>
      <c r="V74" s="41" t="s">
        <v>419</v>
      </c>
      <c r="W74" s="41">
        <v>3</v>
      </c>
      <c r="X74" s="2">
        <v>1</v>
      </c>
      <c r="Y74" s="2">
        <v>1</v>
      </c>
      <c r="Z74" s="2">
        <v>9.6153846153846194E-3</v>
      </c>
      <c r="AB74" s="41">
        <v>15404003</v>
      </c>
      <c r="AC74" s="41" t="s">
        <v>464</v>
      </c>
      <c r="AD74" s="41">
        <v>3</v>
      </c>
      <c r="AE74" s="2">
        <v>1</v>
      </c>
      <c r="AF74" s="2">
        <v>1</v>
      </c>
      <c r="AG74" s="2">
        <v>9.6153846153846194E-3</v>
      </c>
      <c r="AI74" s="41">
        <v>15504003</v>
      </c>
      <c r="AJ74" s="41" t="s">
        <v>510</v>
      </c>
      <c r="AK74" s="41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41"/>
      <c r="C75" s="41"/>
      <c r="D75" s="2"/>
      <c r="E75" s="2"/>
      <c r="G75" s="39">
        <v>14020010</v>
      </c>
      <c r="H75" s="41" t="s">
        <v>167</v>
      </c>
      <c r="I75" s="41">
        <v>2</v>
      </c>
      <c r="J75" s="2">
        <v>1</v>
      </c>
      <c r="K75" s="2">
        <v>1</v>
      </c>
      <c r="L75" s="2">
        <v>4.9019607843137298E-3</v>
      </c>
      <c r="N75" s="41">
        <v>15204004</v>
      </c>
      <c r="O75" s="41" t="s">
        <v>372</v>
      </c>
      <c r="P75" s="41">
        <v>4</v>
      </c>
      <c r="Q75" s="2">
        <v>1</v>
      </c>
      <c r="R75" s="2">
        <v>1</v>
      </c>
      <c r="S75" s="2">
        <v>9.6153846153846194E-3</v>
      </c>
      <c r="U75" s="41">
        <v>15304004</v>
      </c>
      <c r="V75" s="41" t="s">
        <v>420</v>
      </c>
      <c r="W75" s="41">
        <v>4</v>
      </c>
      <c r="X75" s="2">
        <v>1</v>
      </c>
      <c r="Y75" s="2">
        <v>1</v>
      </c>
      <c r="Z75" s="2">
        <v>9.6153846153846194E-3</v>
      </c>
      <c r="AB75" s="41">
        <v>15404004</v>
      </c>
      <c r="AC75" s="41" t="s">
        <v>465</v>
      </c>
      <c r="AD75" s="41">
        <v>4</v>
      </c>
      <c r="AE75" s="2">
        <v>1</v>
      </c>
      <c r="AF75" s="2">
        <v>1</v>
      </c>
      <c r="AG75" s="2">
        <v>9.6153846153846194E-3</v>
      </c>
      <c r="AI75" s="41">
        <v>15504004</v>
      </c>
      <c r="AJ75" s="41" t="s">
        <v>511</v>
      </c>
      <c r="AK75" s="41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0">
        <v>10010041</v>
      </c>
      <c r="D76" s="2">
        <v>1</v>
      </c>
      <c r="E76" s="2" t="str">
        <f>B76&amp;";"&amp;D76&amp;"@"</f>
        <v>10010041;1@</v>
      </c>
      <c r="G76" s="39">
        <v>14020011</v>
      </c>
      <c r="H76" s="41" t="s">
        <v>168</v>
      </c>
      <c r="I76" s="41">
        <v>3</v>
      </c>
      <c r="J76" s="2">
        <v>1</v>
      </c>
      <c r="K76" s="2">
        <v>1</v>
      </c>
      <c r="L76" s="2">
        <v>4.9019607843137298E-3</v>
      </c>
      <c r="N76" s="41">
        <v>15204005</v>
      </c>
      <c r="O76" s="41" t="s">
        <v>374</v>
      </c>
      <c r="P76" s="41">
        <v>3</v>
      </c>
      <c r="Q76" s="2">
        <v>1</v>
      </c>
      <c r="R76" s="2">
        <v>1</v>
      </c>
      <c r="S76" s="2">
        <v>9.6153846153846194E-3</v>
      </c>
      <c r="U76" s="41">
        <v>15304005</v>
      </c>
      <c r="V76" s="41" t="s">
        <v>421</v>
      </c>
      <c r="W76" s="41">
        <v>3</v>
      </c>
      <c r="X76" s="2">
        <v>1</v>
      </c>
      <c r="Y76" s="2">
        <v>1</v>
      </c>
      <c r="Z76" s="2">
        <v>9.6153846153846194E-3</v>
      </c>
      <c r="AB76" s="41">
        <v>15404005</v>
      </c>
      <c r="AC76" s="41" t="s">
        <v>466</v>
      </c>
      <c r="AD76" s="41">
        <v>3</v>
      </c>
      <c r="AE76" s="2">
        <v>1</v>
      </c>
      <c r="AF76" s="2">
        <v>1</v>
      </c>
      <c r="AG76" s="2">
        <v>9.6153846153846194E-3</v>
      </c>
      <c r="AI76" s="41">
        <v>15504005</v>
      </c>
      <c r="AJ76" s="41" t="s">
        <v>512</v>
      </c>
      <c r="AK76" s="41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0">
        <v>10010042</v>
      </c>
      <c r="D77" s="2">
        <v>1</v>
      </c>
      <c r="E77" s="2" t="str">
        <f t="shared" ref="E77:E94" si="4">B77&amp;";"&amp;D77&amp;"@"</f>
        <v>10010042;1@</v>
      </c>
      <c r="G77" s="39">
        <v>14020012</v>
      </c>
      <c r="H77" s="41" t="s">
        <v>172</v>
      </c>
      <c r="I77" s="41">
        <v>4</v>
      </c>
      <c r="J77" s="2">
        <v>1</v>
      </c>
      <c r="K77" s="2">
        <v>1</v>
      </c>
      <c r="L77" s="2">
        <v>4.9019607843137298E-3</v>
      </c>
      <c r="N77" s="41">
        <v>15204006</v>
      </c>
      <c r="O77" s="41" t="s">
        <v>375</v>
      </c>
      <c r="P77" s="41">
        <v>4</v>
      </c>
      <c r="Q77" s="2">
        <v>1</v>
      </c>
      <c r="R77" s="2">
        <v>1</v>
      </c>
      <c r="S77" s="2">
        <v>9.6153846153846194E-3</v>
      </c>
      <c r="U77" s="41">
        <v>15304006</v>
      </c>
      <c r="V77" s="41" t="s">
        <v>422</v>
      </c>
      <c r="W77" s="41">
        <v>4</v>
      </c>
      <c r="X77" s="2">
        <v>1</v>
      </c>
      <c r="Y77" s="2">
        <v>1</v>
      </c>
      <c r="Z77" s="2">
        <v>9.6153846153846194E-3</v>
      </c>
      <c r="AB77" s="41">
        <v>15404006</v>
      </c>
      <c r="AC77" s="41" t="s">
        <v>467</v>
      </c>
      <c r="AD77" s="41">
        <v>4</v>
      </c>
      <c r="AE77" s="2">
        <v>1</v>
      </c>
      <c r="AF77" s="2">
        <v>1</v>
      </c>
      <c r="AG77" s="2">
        <v>9.6153846153846194E-3</v>
      </c>
      <c r="AI77" s="41">
        <v>15504006</v>
      </c>
      <c r="AJ77" s="41" t="s">
        <v>513</v>
      </c>
      <c r="AK77" s="41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0">
        <v>10010083</v>
      </c>
      <c r="D78" s="2">
        <v>1</v>
      </c>
      <c r="E78" s="2" t="str">
        <f t="shared" si="4"/>
        <v>10010083;1@</v>
      </c>
      <c r="G78" s="39">
        <v>14030001</v>
      </c>
      <c r="H78" s="41" t="s">
        <v>174</v>
      </c>
      <c r="I78" s="41">
        <v>2</v>
      </c>
      <c r="J78" s="2">
        <v>1</v>
      </c>
      <c r="K78" s="2">
        <v>1</v>
      </c>
      <c r="L78" s="2">
        <v>4.9019607843137298E-3</v>
      </c>
      <c r="N78" s="41">
        <v>15205001</v>
      </c>
      <c r="O78" s="41" t="s">
        <v>376</v>
      </c>
      <c r="P78" s="41">
        <v>3</v>
      </c>
      <c r="Q78" s="2">
        <v>1</v>
      </c>
      <c r="R78" s="2">
        <v>1</v>
      </c>
      <c r="S78" s="2">
        <v>9.6153846153846194E-3</v>
      </c>
      <c r="U78" s="41">
        <v>15305001</v>
      </c>
      <c r="V78" s="41" t="s">
        <v>423</v>
      </c>
      <c r="W78" s="41">
        <v>3</v>
      </c>
      <c r="X78" s="2">
        <v>1</v>
      </c>
      <c r="Y78" s="2">
        <v>1</v>
      </c>
      <c r="Z78" s="2">
        <v>9.6153846153846194E-3</v>
      </c>
      <c r="AB78" s="41">
        <v>15405001</v>
      </c>
      <c r="AC78" s="41" t="s">
        <v>468</v>
      </c>
      <c r="AD78" s="41">
        <v>3</v>
      </c>
      <c r="AE78" s="2">
        <v>1</v>
      </c>
      <c r="AF78" s="2">
        <v>1</v>
      </c>
      <c r="AG78" s="2">
        <v>9.6153846153846194E-3</v>
      </c>
      <c r="AI78" s="41">
        <v>15505001</v>
      </c>
      <c r="AJ78" s="41" t="s">
        <v>514</v>
      </c>
      <c r="AK78" s="41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24">
        <v>10010098</v>
      </c>
      <c r="D79" s="2">
        <v>1</v>
      </c>
      <c r="E79" s="2" t="str">
        <f t="shared" si="4"/>
        <v>10010098;1@</v>
      </c>
      <c r="G79" s="39">
        <v>14030002</v>
      </c>
      <c r="H79" s="41" t="s">
        <v>178</v>
      </c>
      <c r="I79" s="41">
        <v>2</v>
      </c>
      <c r="J79" s="2">
        <v>1</v>
      </c>
      <c r="K79" s="2">
        <v>1</v>
      </c>
      <c r="L79" s="2">
        <v>4.9019607843137298E-3</v>
      </c>
      <c r="N79" s="41">
        <v>15205002</v>
      </c>
      <c r="O79" s="41" t="s">
        <v>377</v>
      </c>
      <c r="P79" s="41">
        <v>4</v>
      </c>
      <c r="Q79" s="2">
        <v>1</v>
      </c>
      <c r="R79" s="2">
        <v>1</v>
      </c>
      <c r="S79" s="2">
        <v>9.6153846153846194E-3</v>
      </c>
      <c r="U79" s="41">
        <v>15305002</v>
      </c>
      <c r="V79" s="41" t="s">
        <v>424</v>
      </c>
      <c r="W79" s="41">
        <v>4</v>
      </c>
      <c r="X79" s="2">
        <v>1</v>
      </c>
      <c r="Y79" s="2">
        <v>1</v>
      </c>
      <c r="Z79" s="2">
        <v>9.6153846153846194E-3</v>
      </c>
      <c r="AB79" s="41">
        <v>15405002</v>
      </c>
      <c r="AC79" s="41" t="s">
        <v>469</v>
      </c>
      <c r="AD79" s="41">
        <v>4</v>
      </c>
      <c r="AE79" s="2">
        <v>1</v>
      </c>
      <c r="AF79" s="2">
        <v>1</v>
      </c>
      <c r="AG79" s="2">
        <v>9.6153846153846194E-3</v>
      </c>
      <c r="AI79" s="41">
        <v>15505002</v>
      </c>
      <c r="AJ79" s="41" t="s">
        <v>515</v>
      </c>
      <c r="AK79" s="41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38">
        <v>10024008</v>
      </c>
      <c r="C80" s="39" t="s">
        <v>311</v>
      </c>
      <c r="D80" s="2">
        <v>1</v>
      </c>
      <c r="E80" s="2" t="str">
        <f t="shared" si="4"/>
        <v>10024008;1@</v>
      </c>
      <c r="G80" s="39">
        <v>14030003</v>
      </c>
      <c r="H80" s="41" t="s">
        <v>181</v>
      </c>
      <c r="I80" s="41">
        <v>3</v>
      </c>
      <c r="J80" s="2">
        <v>1</v>
      </c>
      <c r="K80" s="2">
        <v>1</v>
      </c>
      <c r="L80" s="2">
        <v>4.9019607843137298E-3</v>
      </c>
      <c r="N80" s="41">
        <v>15205003</v>
      </c>
      <c r="O80" s="41" t="s">
        <v>378</v>
      </c>
      <c r="P80" s="41">
        <v>3</v>
      </c>
      <c r="Q80" s="2">
        <v>1</v>
      </c>
      <c r="R80" s="2">
        <v>1</v>
      </c>
      <c r="S80" s="2">
        <v>9.6153846153846194E-3</v>
      </c>
      <c r="U80" s="41">
        <v>15305003</v>
      </c>
      <c r="V80" s="41" t="s">
        <v>425</v>
      </c>
      <c r="W80" s="41">
        <v>3</v>
      </c>
      <c r="X80" s="2">
        <v>1</v>
      </c>
      <c r="Y80" s="2">
        <v>1</v>
      </c>
      <c r="Z80" s="2">
        <v>9.6153846153846194E-3</v>
      </c>
      <c r="AB80" s="41">
        <v>15405003</v>
      </c>
      <c r="AC80" s="41" t="s">
        <v>470</v>
      </c>
      <c r="AD80" s="41">
        <v>3</v>
      </c>
      <c r="AE80" s="2">
        <v>1</v>
      </c>
      <c r="AF80" s="2">
        <v>1</v>
      </c>
      <c r="AG80" s="2">
        <v>9.6153846153846194E-3</v>
      </c>
      <c r="AI80" s="41">
        <v>15505003</v>
      </c>
      <c r="AJ80" s="41" t="s">
        <v>516</v>
      </c>
      <c r="AK80" s="41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38">
        <v>10024009</v>
      </c>
      <c r="C81" s="39" t="s">
        <v>313</v>
      </c>
      <c r="D81" s="2">
        <v>1</v>
      </c>
      <c r="E81" s="2" t="str">
        <f t="shared" si="4"/>
        <v>10024009;1@</v>
      </c>
      <c r="G81" s="39">
        <v>14030004</v>
      </c>
      <c r="H81" s="41" t="s">
        <v>183</v>
      </c>
      <c r="I81" s="41">
        <v>4</v>
      </c>
      <c r="J81" s="2">
        <v>1</v>
      </c>
      <c r="K81" s="2">
        <v>1</v>
      </c>
      <c r="L81" s="2">
        <v>4.9019607843137298E-3</v>
      </c>
      <c r="N81" s="41">
        <v>15205004</v>
      </c>
      <c r="O81" s="41" t="s">
        <v>379</v>
      </c>
      <c r="P81" s="41">
        <v>4</v>
      </c>
      <c r="Q81" s="2">
        <v>1</v>
      </c>
      <c r="R81" s="2">
        <v>1</v>
      </c>
      <c r="S81" s="2">
        <v>9.6153846153846194E-3</v>
      </c>
      <c r="U81" s="41">
        <v>15305004</v>
      </c>
      <c r="V81" s="41" t="s">
        <v>426</v>
      </c>
      <c r="W81" s="41">
        <v>4</v>
      </c>
      <c r="X81" s="2">
        <v>1</v>
      </c>
      <c r="Y81" s="2">
        <v>1</v>
      </c>
      <c r="Z81" s="2">
        <v>9.6153846153846194E-3</v>
      </c>
      <c r="AB81" s="41">
        <v>15405004</v>
      </c>
      <c r="AC81" s="41" t="s">
        <v>471</v>
      </c>
      <c r="AD81" s="41">
        <v>4</v>
      </c>
      <c r="AE81" s="2">
        <v>1</v>
      </c>
      <c r="AF81" s="2">
        <v>1</v>
      </c>
      <c r="AG81" s="2">
        <v>9.6153846153846194E-3</v>
      </c>
      <c r="AI81" s="41">
        <v>15505004</v>
      </c>
      <c r="AJ81" s="41" t="s">
        <v>517</v>
      </c>
      <c r="AK81" s="41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8">
        <v>10045106</v>
      </c>
      <c r="D82" s="2">
        <v>1</v>
      </c>
      <c r="E82" s="2" t="str">
        <f t="shared" si="4"/>
        <v>10045106;1@</v>
      </c>
      <c r="G82" s="39">
        <v>14030005</v>
      </c>
      <c r="H82" s="41" t="s">
        <v>185</v>
      </c>
      <c r="I82" s="41">
        <v>2</v>
      </c>
      <c r="J82" s="2">
        <v>1</v>
      </c>
      <c r="K82" s="2">
        <v>1</v>
      </c>
      <c r="L82" s="2">
        <v>4.9019607843137298E-3</v>
      </c>
      <c r="N82" s="41">
        <v>15205005</v>
      </c>
      <c r="O82" s="41" t="s">
        <v>380</v>
      </c>
      <c r="P82" s="41">
        <v>3</v>
      </c>
      <c r="Q82" s="2">
        <v>1</v>
      </c>
      <c r="R82" s="2">
        <v>1</v>
      </c>
      <c r="S82" s="2">
        <v>9.6153846153846194E-3</v>
      </c>
      <c r="U82" s="41">
        <v>15305005</v>
      </c>
      <c r="V82" s="41" t="s">
        <v>427</v>
      </c>
      <c r="W82" s="41">
        <v>3</v>
      </c>
      <c r="X82" s="2">
        <v>1</v>
      </c>
      <c r="Y82" s="2">
        <v>1</v>
      </c>
      <c r="Z82" s="2">
        <v>9.6153846153846194E-3</v>
      </c>
      <c r="AB82" s="41">
        <v>15405005</v>
      </c>
      <c r="AC82" s="41" t="s">
        <v>472</v>
      </c>
      <c r="AD82" s="41">
        <v>3</v>
      </c>
      <c r="AE82" s="2">
        <v>1</v>
      </c>
      <c r="AF82" s="2">
        <v>1</v>
      </c>
      <c r="AG82" s="2">
        <v>9.6153846153846194E-3</v>
      </c>
      <c r="AI82" s="41">
        <v>15505005</v>
      </c>
      <c r="AJ82" s="41" t="s">
        <v>518</v>
      </c>
      <c r="AK82" s="41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8">
        <v>10045206</v>
      </c>
      <c r="C83" s="48" t="s">
        <v>1323</v>
      </c>
      <c r="D83" s="2">
        <v>1</v>
      </c>
      <c r="E83" s="2" t="str">
        <f t="shared" si="4"/>
        <v>10045206;1@</v>
      </c>
      <c r="G83" s="39">
        <v>14030006</v>
      </c>
      <c r="H83" s="41" t="s">
        <v>187</v>
      </c>
      <c r="I83" s="41">
        <v>2</v>
      </c>
      <c r="J83" s="2">
        <v>1</v>
      </c>
      <c r="K83" s="2">
        <v>1</v>
      </c>
      <c r="L83" s="2">
        <v>4.9019607843137298E-3</v>
      </c>
      <c r="N83" s="41">
        <v>15205006</v>
      </c>
      <c r="O83" s="41" t="s">
        <v>381</v>
      </c>
      <c r="P83" s="41">
        <v>4</v>
      </c>
      <c r="Q83" s="2">
        <v>1</v>
      </c>
      <c r="R83" s="2">
        <v>1</v>
      </c>
      <c r="S83" s="2">
        <v>9.6153846153846194E-3</v>
      </c>
      <c r="U83" s="41">
        <v>15305006</v>
      </c>
      <c r="V83" s="41" t="s">
        <v>428</v>
      </c>
      <c r="W83" s="41">
        <v>4</v>
      </c>
      <c r="X83" s="2">
        <v>1</v>
      </c>
      <c r="Y83" s="2">
        <v>1</v>
      </c>
      <c r="Z83" s="2">
        <v>9.6153846153846194E-3</v>
      </c>
      <c r="AB83" s="41">
        <v>15405006</v>
      </c>
      <c r="AC83" s="41" t="s">
        <v>473</v>
      </c>
      <c r="AD83" s="41">
        <v>4</v>
      </c>
      <c r="AE83" s="2">
        <v>1</v>
      </c>
      <c r="AF83" s="2">
        <v>1</v>
      </c>
      <c r="AG83" s="2">
        <v>9.6153846153846194E-3</v>
      </c>
      <c r="AI83" s="41">
        <v>15505006</v>
      </c>
      <c r="AJ83" s="41" t="s">
        <v>519</v>
      </c>
      <c r="AK83" s="41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8">
        <v>10045306</v>
      </c>
      <c r="C84" s="48" t="s">
        <v>1328</v>
      </c>
      <c r="D84" s="2">
        <v>1</v>
      </c>
      <c r="E84" s="2" t="str">
        <f t="shared" si="4"/>
        <v>10045306;1@</v>
      </c>
      <c r="G84" s="39">
        <v>14030007</v>
      </c>
      <c r="H84" s="41" t="s">
        <v>189</v>
      </c>
      <c r="I84" s="41">
        <v>3</v>
      </c>
      <c r="J84" s="2">
        <v>1</v>
      </c>
      <c r="K84" s="2">
        <v>1</v>
      </c>
      <c r="L84" s="2">
        <v>4.9019607843137298E-3</v>
      </c>
      <c r="N84" s="41">
        <v>15206001</v>
      </c>
      <c r="O84" s="41" t="s">
        <v>382</v>
      </c>
      <c r="P84" s="41">
        <v>3</v>
      </c>
      <c r="Q84" s="2">
        <v>1</v>
      </c>
      <c r="R84" s="2">
        <v>1</v>
      </c>
      <c r="S84" s="2">
        <v>9.6153846153846194E-3</v>
      </c>
      <c r="U84" s="41">
        <v>15306001</v>
      </c>
      <c r="V84" s="41" t="s">
        <v>265</v>
      </c>
      <c r="W84" s="41">
        <v>3</v>
      </c>
      <c r="X84" s="2">
        <v>1</v>
      </c>
      <c r="Y84" s="2">
        <v>1</v>
      </c>
      <c r="Z84" s="2">
        <v>9.6153846153846194E-3</v>
      </c>
      <c r="AB84" s="41">
        <v>15406001</v>
      </c>
      <c r="AC84" s="41" t="s">
        <v>474</v>
      </c>
      <c r="AD84" s="41">
        <v>3</v>
      </c>
      <c r="AE84" s="2">
        <v>1</v>
      </c>
      <c r="AF84" s="2">
        <v>1</v>
      </c>
      <c r="AG84" s="2">
        <v>9.6153846153846194E-3</v>
      </c>
      <c r="AI84" s="41">
        <v>15506001</v>
      </c>
      <c r="AJ84" s="41" t="s">
        <v>520</v>
      </c>
      <c r="AK84" s="41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8">
        <v>10045406</v>
      </c>
      <c r="C85" s="48" t="s">
        <v>1333</v>
      </c>
      <c r="D85" s="2">
        <v>1</v>
      </c>
      <c r="E85" s="2" t="str">
        <f t="shared" si="4"/>
        <v>10045406;1@</v>
      </c>
      <c r="G85" s="39">
        <v>14030008</v>
      </c>
      <c r="H85" s="41" t="s">
        <v>192</v>
      </c>
      <c r="I85" s="41">
        <v>4</v>
      </c>
      <c r="J85" s="2">
        <v>1</v>
      </c>
      <c r="K85" s="2">
        <v>1</v>
      </c>
      <c r="L85" s="2">
        <v>4.9019607843137298E-3</v>
      </c>
      <c r="N85" s="41">
        <v>15206002</v>
      </c>
      <c r="O85" s="41" t="s">
        <v>383</v>
      </c>
      <c r="P85" s="41">
        <v>4</v>
      </c>
      <c r="Q85" s="2">
        <v>1</v>
      </c>
      <c r="R85" s="2">
        <v>1</v>
      </c>
      <c r="S85" s="2">
        <v>9.6153846153846194E-3</v>
      </c>
      <c r="U85" s="41">
        <v>15306002</v>
      </c>
      <c r="V85" s="41" t="s">
        <v>429</v>
      </c>
      <c r="W85" s="41">
        <v>4</v>
      </c>
      <c r="X85" s="2">
        <v>1</v>
      </c>
      <c r="Y85" s="2">
        <v>1</v>
      </c>
      <c r="Z85" s="2">
        <v>9.6153846153846194E-3</v>
      </c>
      <c r="AB85" s="41">
        <v>15406002</v>
      </c>
      <c r="AC85" s="41" t="s">
        <v>475</v>
      </c>
      <c r="AD85" s="41">
        <v>4</v>
      </c>
      <c r="AE85" s="2">
        <v>1</v>
      </c>
      <c r="AF85" s="2">
        <v>1</v>
      </c>
      <c r="AG85" s="2">
        <v>9.6153846153846194E-3</v>
      </c>
      <c r="AI85" s="41">
        <v>15506002</v>
      </c>
      <c r="AJ85" s="41" t="s">
        <v>521</v>
      </c>
      <c r="AK85" s="41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41">
        <v>15406002</v>
      </c>
      <c r="C86" s="41" t="s">
        <v>475</v>
      </c>
      <c r="D86" s="2">
        <v>1</v>
      </c>
      <c r="E86" s="2" t="str">
        <f t="shared" si="4"/>
        <v>15406002;1@</v>
      </c>
      <c r="G86" s="39">
        <v>14030009</v>
      </c>
      <c r="H86" s="41" t="s">
        <v>194</v>
      </c>
      <c r="I86" s="41">
        <v>2</v>
      </c>
      <c r="J86" s="2">
        <v>1</v>
      </c>
      <c r="K86" s="2">
        <v>1</v>
      </c>
      <c r="L86" s="2">
        <v>4.9019607843137298E-3</v>
      </c>
      <c r="N86" s="41">
        <v>15207001</v>
      </c>
      <c r="O86" s="41" t="s">
        <v>384</v>
      </c>
      <c r="P86" s="41">
        <v>3</v>
      </c>
      <c r="Q86" s="2">
        <v>1</v>
      </c>
      <c r="R86" s="2">
        <v>1</v>
      </c>
      <c r="S86" s="2">
        <v>9.6153846153846194E-3</v>
      </c>
      <c r="U86" s="41">
        <v>15307001</v>
      </c>
      <c r="V86" s="41" t="s">
        <v>430</v>
      </c>
      <c r="W86" s="41">
        <v>3</v>
      </c>
      <c r="X86" s="2">
        <v>1</v>
      </c>
      <c r="Y86" s="2">
        <v>1</v>
      </c>
      <c r="Z86" s="2">
        <v>9.6153846153846194E-3</v>
      </c>
      <c r="AB86" s="41">
        <v>15407001</v>
      </c>
      <c r="AC86" s="41" t="s">
        <v>476</v>
      </c>
      <c r="AD86" s="41">
        <v>3</v>
      </c>
      <c r="AE86" s="2">
        <v>1</v>
      </c>
      <c r="AF86" s="2">
        <v>1</v>
      </c>
      <c r="AG86" s="2">
        <v>9.6153846153846194E-3</v>
      </c>
      <c r="AI86" s="41">
        <v>15507001</v>
      </c>
      <c r="AJ86" s="41" t="s">
        <v>522</v>
      </c>
      <c r="AK86" s="41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41">
        <v>15407002</v>
      </c>
      <c r="C87" s="41" t="s">
        <v>477</v>
      </c>
      <c r="D87" s="2">
        <v>1</v>
      </c>
      <c r="E87" s="2" t="str">
        <f t="shared" si="4"/>
        <v>15407002;1@</v>
      </c>
      <c r="G87" s="39">
        <v>14030010</v>
      </c>
      <c r="H87" s="41" t="s">
        <v>196</v>
      </c>
      <c r="I87" s="41">
        <v>2</v>
      </c>
      <c r="J87" s="2">
        <v>1</v>
      </c>
      <c r="K87" s="2">
        <v>1</v>
      </c>
      <c r="L87" s="2">
        <v>4.9019607843137298E-3</v>
      </c>
      <c r="N87" s="41">
        <v>15207002</v>
      </c>
      <c r="O87" s="41" t="s">
        <v>385</v>
      </c>
      <c r="P87" s="41">
        <v>4</v>
      </c>
      <c r="Q87" s="2">
        <v>1</v>
      </c>
      <c r="R87" s="2">
        <v>1</v>
      </c>
      <c r="S87" s="2">
        <v>9.6153846153846194E-3</v>
      </c>
      <c r="U87" s="41">
        <v>15307002</v>
      </c>
      <c r="V87" s="41" t="s">
        <v>431</v>
      </c>
      <c r="W87" s="41">
        <v>4</v>
      </c>
      <c r="X87" s="2">
        <v>1</v>
      </c>
      <c r="Y87" s="2">
        <v>1</v>
      </c>
      <c r="Z87" s="2">
        <v>9.6153846153846194E-3</v>
      </c>
      <c r="AB87" s="41">
        <v>15407002</v>
      </c>
      <c r="AC87" s="41" t="s">
        <v>477</v>
      </c>
      <c r="AD87" s="41">
        <v>4</v>
      </c>
      <c r="AE87" s="2">
        <v>1</v>
      </c>
      <c r="AF87" s="2">
        <v>1</v>
      </c>
      <c r="AG87" s="2">
        <v>9.6153846153846194E-3</v>
      </c>
      <c r="AI87" s="41">
        <v>15507002</v>
      </c>
      <c r="AJ87" s="41" t="s">
        <v>523</v>
      </c>
      <c r="AK87" s="41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41">
        <v>15410002</v>
      </c>
      <c r="C88" s="41" t="s">
        <v>482</v>
      </c>
      <c r="D88" s="2">
        <v>1</v>
      </c>
      <c r="E88" s="2" t="str">
        <f t="shared" si="4"/>
        <v>15410002;1@</v>
      </c>
      <c r="G88" s="39">
        <v>14030011</v>
      </c>
      <c r="H88" s="41" t="s">
        <v>200</v>
      </c>
      <c r="I88" s="41">
        <v>3</v>
      </c>
      <c r="J88" s="2">
        <v>1</v>
      </c>
      <c r="K88" s="2">
        <v>1</v>
      </c>
      <c r="L88" s="2">
        <v>4.9019607843137298E-3</v>
      </c>
      <c r="N88" s="41">
        <v>15208001</v>
      </c>
      <c r="O88" s="41" t="s">
        <v>1393</v>
      </c>
      <c r="P88" s="41">
        <v>3</v>
      </c>
      <c r="Q88" s="2">
        <v>1</v>
      </c>
      <c r="R88" s="2">
        <v>1</v>
      </c>
      <c r="S88" s="2">
        <v>9.6153846153846194E-3</v>
      </c>
      <c r="U88" s="41">
        <v>15308001</v>
      </c>
      <c r="V88" s="41" t="s">
        <v>1394</v>
      </c>
      <c r="W88" s="41">
        <v>3</v>
      </c>
      <c r="X88" s="2">
        <v>1</v>
      </c>
      <c r="Y88" s="2">
        <v>1</v>
      </c>
      <c r="Z88" s="2">
        <v>9.6153846153846194E-3</v>
      </c>
      <c r="AB88" s="41">
        <v>15408001</v>
      </c>
      <c r="AC88" s="41" t="s">
        <v>1395</v>
      </c>
      <c r="AD88" s="41">
        <v>3</v>
      </c>
      <c r="AE88" s="2">
        <v>1</v>
      </c>
      <c r="AF88" s="2">
        <v>1</v>
      </c>
      <c r="AG88" s="2">
        <v>9.6153846153846194E-3</v>
      </c>
      <c r="AI88" s="41">
        <v>15508001</v>
      </c>
      <c r="AJ88" s="41" t="s">
        <v>1396</v>
      </c>
      <c r="AK88" s="41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41">
        <v>15410004</v>
      </c>
      <c r="C89" s="41" t="s">
        <v>1397</v>
      </c>
      <c r="D89" s="2">
        <v>1</v>
      </c>
      <c r="E89" s="2" t="str">
        <f t="shared" si="4"/>
        <v>15410004;1@</v>
      </c>
      <c r="G89" s="39">
        <v>14030012</v>
      </c>
      <c r="H89" s="41" t="s">
        <v>205</v>
      </c>
      <c r="I89" s="41">
        <v>4</v>
      </c>
      <c r="J89" s="2">
        <v>1</v>
      </c>
      <c r="K89" s="2">
        <v>1</v>
      </c>
      <c r="L89" s="2">
        <v>4.9019607843137298E-3</v>
      </c>
      <c r="N89" s="41">
        <v>15208002</v>
      </c>
      <c r="O89" s="41" t="s">
        <v>386</v>
      </c>
      <c r="P89" s="41">
        <v>4</v>
      </c>
      <c r="Q89" s="2">
        <v>1</v>
      </c>
      <c r="R89" s="2">
        <v>1</v>
      </c>
      <c r="S89" s="2">
        <v>9.6153846153846194E-3</v>
      </c>
      <c r="U89" s="41">
        <v>15308002</v>
      </c>
      <c r="V89" s="41" t="s">
        <v>432</v>
      </c>
      <c r="W89" s="41">
        <v>4</v>
      </c>
      <c r="X89" s="2">
        <v>1</v>
      </c>
      <c r="Y89" s="2">
        <v>1</v>
      </c>
      <c r="Z89" s="2">
        <v>9.6153846153846194E-3</v>
      </c>
      <c r="AB89" s="41">
        <v>15408002</v>
      </c>
      <c r="AC89" s="41" t="s">
        <v>478</v>
      </c>
      <c r="AD89" s="41">
        <v>4</v>
      </c>
      <c r="AE89" s="2">
        <v>1</v>
      </c>
      <c r="AF89" s="2">
        <v>1</v>
      </c>
      <c r="AG89" s="2">
        <v>9.6153846153846194E-3</v>
      </c>
      <c r="AI89" s="41">
        <v>15508002</v>
      </c>
      <c r="AJ89" s="41" t="s">
        <v>524</v>
      </c>
      <c r="AK89" s="41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41">
        <v>15410102</v>
      </c>
      <c r="C90" s="41" t="s">
        <v>1398</v>
      </c>
      <c r="D90" s="2">
        <v>1</v>
      </c>
      <c r="E90" s="2" t="str">
        <f t="shared" si="4"/>
        <v>15410102;1@</v>
      </c>
      <c r="G90" s="39">
        <v>14040001</v>
      </c>
      <c r="H90" s="41" t="s">
        <v>207</v>
      </c>
      <c r="I90" s="41">
        <v>2</v>
      </c>
      <c r="J90" s="2">
        <v>1</v>
      </c>
      <c r="K90" s="2">
        <v>1</v>
      </c>
      <c r="L90" s="2">
        <v>4.9019607843137298E-3</v>
      </c>
      <c r="N90" s="41">
        <v>15209001</v>
      </c>
      <c r="O90" s="41" t="s">
        <v>387</v>
      </c>
      <c r="P90" s="41">
        <v>2</v>
      </c>
      <c r="Q90" s="2">
        <v>1</v>
      </c>
      <c r="R90" s="2">
        <v>1</v>
      </c>
      <c r="S90" s="2">
        <v>9.6153846153846194E-3</v>
      </c>
      <c r="U90" s="41">
        <v>15309001</v>
      </c>
      <c r="V90" s="41" t="s">
        <v>289</v>
      </c>
      <c r="W90" s="41">
        <v>3</v>
      </c>
      <c r="X90" s="2">
        <v>1</v>
      </c>
      <c r="Y90" s="2">
        <v>1</v>
      </c>
      <c r="Z90" s="2">
        <v>9.6153846153846194E-3</v>
      </c>
      <c r="AB90" s="41">
        <v>15409001</v>
      </c>
      <c r="AC90" s="41" t="s">
        <v>479</v>
      </c>
      <c r="AD90" s="41">
        <v>3</v>
      </c>
      <c r="AE90" s="2">
        <v>1</v>
      </c>
      <c r="AF90" s="2">
        <v>1</v>
      </c>
      <c r="AG90" s="2">
        <v>9.6153846153846194E-3</v>
      </c>
      <c r="AI90" s="41">
        <v>15509001</v>
      </c>
      <c r="AJ90" s="41" t="s">
        <v>525</v>
      </c>
      <c r="AK90" s="41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41">
        <v>15410104</v>
      </c>
      <c r="C91" s="41" t="s">
        <v>1398</v>
      </c>
      <c r="D91" s="2">
        <v>1</v>
      </c>
      <c r="E91" s="2" t="str">
        <f t="shared" si="4"/>
        <v>15410104;1@</v>
      </c>
      <c r="G91" s="39">
        <v>14040002</v>
      </c>
      <c r="H91" s="41" t="s">
        <v>209</v>
      </c>
      <c r="I91" s="41">
        <v>2</v>
      </c>
      <c r="J91" s="2">
        <v>1</v>
      </c>
      <c r="K91" s="2">
        <v>1</v>
      </c>
      <c r="L91" s="2">
        <v>4.9019607843137298E-3</v>
      </c>
      <c r="N91" s="41">
        <v>15209002</v>
      </c>
      <c r="O91" s="41" t="s">
        <v>388</v>
      </c>
      <c r="P91" s="41">
        <v>4</v>
      </c>
      <c r="Q91" s="2">
        <v>1</v>
      </c>
      <c r="R91" s="2">
        <v>1</v>
      </c>
      <c r="S91" s="2">
        <v>9.6153846153846194E-3</v>
      </c>
      <c r="U91" s="41">
        <v>15309002</v>
      </c>
      <c r="V91" s="41" t="s">
        <v>433</v>
      </c>
      <c r="W91" s="41">
        <v>4</v>
      </c>
      <c r="X91" s="2">
        <v>1</v>
      </c>
      <c r="Y91" s="2">
        <v>1</v>
      </c>
      <c r="Z91" s="2">
        <v>9.6153846153846194E-3</v>
      </c>
      <c r="AB91" s="41">
        <v>15409002</v>
      </c>
      <c r="AC91" s="41" t="s">
        <v>480</v>
      </c>
      <c r="AD91" s="41">
        <v>4</v>
      </c>
      <c r="AE91" s="2">
        <v>1</v>
      </c>
      <c r="AF91" s="2">
        <v>1</v>
      </c>
      <c r="AG91" s="2">
        <v>9.6153846153846194E-3</v>
      </c>
      <c r="AI91" s="41">
        <v>15509002</v>
      </c>
      <c r="AJ91" s="41" t="s">
        <v>526</v>
      </c>
      <c r="AK91" s="41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41">
        <v>15411002</v>
      </c>
      <c r="C92" s="41" t="s">
        <v>485</v>
      </c>
      <c r="D92" s="2">
        <v>1</v>
      </c>
      <c r="E92" s="2" t="str">
        <f t="shared" si="4"/>
        <v>15411002;1@</v>
      </c>
      <c r="G92" s="39">
        <v>14040003</v>
      </c>
      <c r="H92" s="41" t="s">
        <v>211</v>
      </c>
      <c r="I92" s="41">
        <v>3</v>
      </c>
      <c r="J92" s="2">
        <v>1</v>
      </c>
      <c r="K92" s="2">
        <v>1</v>
      </c>
      <c r="L92" s="2">
        <v>4.9019607843137298E-3</v>
      </c>
      <c r="N92" s="41">
        <v>15210001</v>
      </c>
      <c r="O92" s="41" t="s">
        <v>389</v>
      </c>
      <c r="P92" s="41">
        <v>3</v>
      </c>
      <c r="Q92" s="2">
        <v>1</v>
      </c>
      <c r="R92" s="2">
        <v>1</v>
      </c>
      <c r="S92" s="2">
        <v>9.6153846153846194E-3</v>
      </c>
      <c r="U92" s="41">
        <v>15310001</v>
      </c>
      <c r="V92" s="41" t="s">
        <v>434</v>
      </c>
      <c r="W92" s="41">
        <v>3</v>
      </c>
      <c r="X92" s="2">
        <v>1</v>
      </c>
      <c r="Y92" s="2">
        <v>1</v>
      </c>
      <c r="Z92" s="2">
        <v>9.6153846153846194E-3</v>
      </c>
      <c r="AB92" s="41">
        <v>15410001</v>
      </c>
      <c r="AC92" s="41" t="s">
        <v>481</v>
      </c>
      <c r="AD92" s="41">
        <v>3</v>
      </c>
      <c r="AE92" s="2">
        <v>1</v>
      </c>
      <c r="AF92" s="2">
        <v>1</v>
      </c>
      <c r="AG92" s="2">
        <v>9.6153846153846194E-3</v>
      </c>
      <c r="AI92" s="41">
        <v>15510001</v>
      </c>
      <c r="AJ92" s="41" t="s">
        <v>527</v>
      </c>
      <c r="AK92" s="41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41">
        <v>15411004</v>
      </c>
      <c r="C93" s="41" t="s">
        <v>487</v>
      </c>
      <c r="D93" s="2">
        <v>1</v>
      </c>
      <c r="E93" s="2" t="str">
        <f t="shared" si="4"/>
        <v>15411004;1@</v>
      </c>
      <c r="G93" s="39">
        <v>14040004</v>
      </c>
      <c r="H93" s="41" t="s">
        <v>213</v>
      </c>
      <c r="I93" s="41">
        <v>4</v>
      </c>
      <c r="J93" s="2">
        <v>1</v>
      </c>
      <c r="K93" s="2">
        <v>1</v>
      </c>
      <c r="L93" s="2">
        <v>4.9019607843137298E-3</v>
      </c>
      <c r="N93" s="41">
        <v>15210002</v>
      </c>
      <c r="O93" s="41" t="s">
        <v>390</v>
      </c>
      <c r="P93" s="41">
        <v>4</v>
      </c>
      <c r="Q93" s="2">
        <v>1</v>
      </c>
      <c r="R93" s="2">
        <v>1</v>
      </c>
      <c r="S93" s="2">
        <v>9.6153846153846194E-3</v>
      </c>
      <c r="U93" s="41">
        <v>15310002</v>
      </c>
      <c r="V93" s="41" t="s">
        <v>435</v>
      </c>
      <c r="W93" s="41">
        <v>4</v>
      </c>
      <c r="X93" s="2">
        <v>1</v>
      </c>
      <c r="Y93" s="2">
        <v>1</v>
      </c>
      <c r="Z93" s="2">
        <v>9.6153846153846194E-3</v>
      </c>
      <c r="AB93" s="41">
        <v>15410002</v>
      </c>
      <c r="AC93" s="41" t="s">
        <v>482</v>
      </c>
      <c r="AD93" s="41">
        <v>4</v>
      </c>
      <c r="AE93" s="2">
        <v>1</v>
      </c>
      <c r="AF93" s="2">
        <v>1</v>
      </c>
      <c r="AG93" s="2">
        <v>9.6153846153846194E-3</v>
      </c>
      <c r="AI93" s="41">
        <v>15510002</v>
      </c>
      <c r="AJ93" s="41" t="s">
        <v>528</v>
      </c>
      <c r="AK93" s="41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41">
        <v>15411006</v>
      </c>
      <c r="C94" s="41" t="s">
        <v>489</v>
      </c>
      <c r="D94" s="2">
        <v>1</v>
      </c>
      <c r="E94" s="2" t="str">
        <f t="shared" si="4"/>
        <v>15411006;1@</v>
      </c>
      <c r="G94" s="39">
        <v>14040005</v>
      </c>
      <c r="H94" s="41" t="s">
        <v>215</v>
      </c>
      <c r="I94" s="41">
        <v>2</v>
      </c>
      <c r="J94" s="2">
        <v>1</v>
      </c>
      <c r="K94" s="2">
        <v>1</v>
      </c>
      <c r="L94" s="2">
        <v>4.9019607843137298E-3</v>
      </c>
      <c r="N94" s="41">
        <v>15210003</v>
      </c>
      <c r="O94" s="41" t="s">
        <v>391</v>
      </c>
      <c r="P94" s="41">
        <v>3</v>
      </c>
      <c r="Q94" s="2">
        <v>1</v>
      </c>
      <c r="R94" s="2">
        <v>1</v>
      </c>
      <c r="S94" s="2">
        <v>9.6153846153846194E-3</v>
      </c>
      <c r="U94" s="41">
        <v>15310003</v>
      </c>
      <c r="V94" s="41" t="s">
        <v>436</v>
      </c>
      <c r="W94" s="41">
        <v>3</v>
      </c>
      <c r="X94" s="2">
        <v>1</v>
      </c>
      <c r="Y94" s="2">
        <v>1</v>
      </c>
      <c r="Z94" s="2">
        <v>9.6153846153846194E-3</v>
      </c>
      <c r="AB94" s="41">
        <v>15410003</v>
      </c>
      <c r="AC94" s="41" t="s">
        <v>483</v>
      </c>
      <c r="AD94" s="41">
        <v>3</v>
      </c>
      <c r="AE94" s="2">
        <v>1</v>
      </c>
      <c r="AF94" s="2">
        <v>1</v>
      </c>
      <c r="AG94" s="2">
        <v>9.6153846153846194E-3</v>
      </c>
      <c r="AI94" s="41">
        <v>15510003</v>
      </c>
      <c r="AJ94" s="41" t="s">
        <v>529</v>
      </c>
      <c r="AK94" s="41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39">
        <v>14040006</v>
      </c>
      <c r="H95" s="41" t="s">
        <v>217</v>
      </c>
      <c r="I95" s="41">
        <v>2</v>
      </c>
      <c r="J95" s="2">
        <v>1</v>
      </c>
      <c r="K95" s="2">
        <v>1</v>
      </c>
      <c r="L95" s="2">
        <v>4.9019607843137298E-3</v>
      </c>
      <c r="N95" s="41">
        <v>15210004</v>
      </c>
      <c r="O95" s="41" t="s">
        <v>392</v>
      </c>
      <c r="P95" s="41">
        <v>4</v>
      </c>
      <c r="Q95" s="2">
        <v>1</v>
      </c>
      <c r="R95" s="2">
        <v>1</v>
      </c>
      <c r="S95" s="2">
        <v>9.6153846153846194E-3</v>
      </c>
      <c r="U95" s="41">
        <v>15310004</v>
      </c>
      <c r="V95" s="41" t="s">
        <v>437</v>
      </c>
      <c r="W95" s="41">
        <v>4</v>
      </c>
      <c r="X95" s="2">
        <v>1</v>
      </c>
      <c r="Y95" s="2">
        <v>1</v>
      </c>
      <c r="Z95" s="2">
        <v>9.6153846153846194E-3</v>
      </c>
      <c r="AB95" s="41">
        <v>15410004</v>
      </c>
      <c r="AC95" s="41" t="s">
        <v>1397</v>
      </c>
      <c r="AD95" s="41">
        <v>4</v>
      </c>
      <c r="AE95" s="2">
        <v>1</v>
      </c>
      <c r="AF95" s="2">
        <v>1</v>
      </c>
      <c r="AG95" s="2">
        <v>9.6153846153846194E-3</v>
      </c>
      <c r="AI95" s="41">
        <v>15510004</v>
      </c>
      <c r="AJ95" s="41" t="s">
        <v>530</v>
      </c>
      <c r="AK95" s="41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39">
        <v>14040007</v>
      </c>
      <c r="H96" s="41" t="s">
        <v>220</v>
      </c>
      <c r="I96" s="41">
        <v>3</v>
      </c>
      <c r="J96" s="2">
        <v>1</v>
      </c>
      <c r="K96" s="2">
        <v>1</v>
      </c>
      <c r="L96" s="2">
        <v>4.9019607843137298E-3</v>
      </c>
      <c r="N96" s="23">
        <v>15210101</v>
      </c>
      <c r="O96" s="23" t="s">
        <v>1399</v>
      </c>
      <c r="P96" s="23">
        <v>3</v>
      </c>
      <c r="Q96" s="2">
        <v>1</v>
      </c>
      <c r="R96" s="2">
        <v>1</v>
      </c>
      <c r="S96" s="2">
        <v>9.6153846153846194E-3</v>
      </c>
      <c r="U96" s="23">
        <v>15310101</v>
      </c>
      <c r="V96" s="23" t="s">
        <v>1400</v>
      </c>
      <c r="W96" s="23">
        <v>3</v>
      </c>
      <c r="X96" s="2">
        <v>1</v>
      </c>
      <c r="Y96" s="2">
        <v>1</v>
      </c>
      <c r="Z96" s="2">
        <v>9.6153846153846194E-3</v>
      </c>
      <c r="AB96" s="41">
        <v>15410101</v>
      </c>
      <c r="AC96" s="41" t="s">
        <v>1401</v>
      </c>
      <c r="AD96" s="41">
        <v>3</v>
      </c>
      <c r="AE96" s="2">
        <v>1</v>
      </c>
      <c r="AF96" s="2">
        <v>1</v>
      </c>
      <c r="AG96" s="2">
        <v>9.6153846153846194E-3</v>
      </c>
      <c r="AI96" s="23">
        <v>15510101</v>
      </c>
      <c r="AJ96" s="23" t="s">
        <v>1402</v>
      </c>
      <c r="AK96" s="23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0">
        <v>10010041</v>
      </c>
      <c r="D97" s="2">
        <v>1</v>
      </c>
      <c r="E97" s="2" t="str">
        <f>B97&amp;";"&amp;D97&amp;"@"</f>
        <v>10010041;1@</v>
      </c>
      <c r="G97" s="39">
        <v>14040008</v>
      </c>
      <c r="H97" s="41" t="s">
        <v>222</v>
      </c>
      <c r="I97" s="41">
        <v>4</v>
      </c>
      <c r="J97" s="2">
        <v>1</v>
      </c>
      <c r="K97" s="2">
        <v>1</v>
      </c>
      <c r="L97" s="2">
        <v>4.9019607843137298E-3</v>
      </c>
      <c r="N97" s="23">
        <v>15210102</v>
      </c>
      <c r="O97" s="23" t="s">
        <v>1383</v>
      </c>
      <c r="P97" s="23">
        <v>4</v>
      </c>
      <c r="Q97" s="2">
        <v>1</v>
      </c>
      <c r="R97" s="2">
        <v>1</v>
      </c>
      <c r="S97" s="2">
        <v>9.6153846153846194E-3</v>
      </c>
      <c r="U97" s="23">
        <v>15310102</v>
      </c>
      <c r="V97" s="23" t="s">
        <v>1391</v>
      </c>
      <c r="W97" s="23">
        <v>4</v>
      </c>
      <c r="X97" s="2">
        <v>1</v>
      </c>
      <c r="Y97" s="2">
        <v>1</v>
      </c>
      <c r="Z97" s="2">
        <v>9.6153846153846194E-3</v>
      </c>
      <c r="AB97" s="41">
        <v>15410102</v>
      </c>
      <c r="AC97" s="41" t="s">
        <v>1398</v>
      </c>
      <c r="AD97" s="41">
        <v>4</v>
      </c>
      <c r="AE97" s="2">
        <v>1</v>
      </c>
      <c r="AF97" s="2">
        <v>1</v>
      </c>
      <c r="AG97" s="2">
        <v>9.6153846153846194E-3</v>
      </c>
      <c r="AI97" s="23">
        <v>15510102</v>
      </c>
      <c r="AJ97" s="23" t="s">
        <v>1403</v>
      </c>
      <c r="AK97" s="23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0">
        <v>10010042</v>
      </c>
      <c r="D98" s="2">
        <v>1</v>
      </c>
      <c r="E98" s="2" t="str">
        <f t="shared" ref="E98:E115" si="5">B98&amp;";"&amp;D98&amp;"@"</f>
        <v>10010042;1@</v>
      </c>
      <c r="G98" s="39">
        <v>14040009</v>
      </c>
      <c r="H98" s="41" t="s">
        <v>223</v>
      </c>
      <c r="I98" s="41">
        <v>2</v>
      </c>
      <c r="J98" s="2">
        <v>1</v>
      </c>
      <c r="K98" s="2">
        <v>1</v>
      </c>
      <c r="L98" s="2">
        <v>4.9019607843137298E-3</v>
      </c>
      <c r="N98" s="23">
        <v>15210103</v>
      </c>
      <c r="O98" s="23" t="s">
        <v>1404</v>
      </c>
      <c r="P98" s="23">
        <v>3</v>
      </c>
      <c r="Q98" s="2">
        <v>1</v>
      </c>
      <c r="R98" s="2">
        <v>1</v>
      </c>
      <c r="S98" s="2">
        <v>9.6153846153846194E-3</v>
      </c>
      <c r="U98" s="23">
        <v>15310103</v>
      </c>
      <c r="V98" s="23" t="s">
        <v>1405</v>
      </c>
      <c r="W98" s="23">
        <v>3</v>
      </c>
      <c r="X98" s="2">
        <v>1</v>
      </c>
      <c r="Y98" s="2">
        <v>1</v>
      </c>
      <c r="Z98" s="2">
        <v>9.6153846153846194E-3</v>
      </c>
      <c r="AB98" s="41">
        <v>15410103</v>
      </c>
      <c r="AC98" s="41" t="s">
        <v>1406</v>
      </c>
      <c r="AD98" s="41">
        <v>3</v>
      </c>
      <c r="AE98" s="2">
        <v>1</v>
      </c>
      <c r="AF98" s="2">
        <v>1</v>
      </c>
      <c r="AG98" s="2">
        <v>9.6153846153846194E-3</v>
      </c>
      <c r="AI98" s="23">
        <v>15510103</v>
      </c>
      <c r="AJ98" s="23" t="s">
        <v>1407</v>
      </c>
      <c r="AK98" s="23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0">
        <v>10010083</v>
      </c>
      <c r="D99" s="2">
        <v>1</v>
      </c>
      <c r="E99" s="2" t="str">
        <f t="shared" si="5"/>
        <v>10010083;1@</v>
      </c>
      <c r="G99" s="39">
        <v>14040010</v>
      </c>
      <c r="H99" s="41" t="s">
        <v>224</v>
      </c>
      <c r="I99" s="41">
        <v>2</v>
      </c>
      <c r="J99" s="2">
        <v>1</v>
      </c>
      <c r="K99" s="2">
        <v>1</v>
      </c>
      <c r="L99" s="2">
        <v>4.9019607843137298E-3</v>
      </c>
      <c r="N99" s="23">
        <v>15210104</v>
      </c>
      <c r="O99" s="23" t="s">
        <v>1385</v>
      </c>
      <c r="P99" s="23">
        <v>4</v>
      </c>
      <c r="Q99" s="2">
        <v>1</v>
      </c>
      <c r="R99" s="2">
        <v>1</v>
      </c>
      <c r="S99" s="2">
        <v>9.6153846153846194E-3</v>
      </c>
      <c r="U99" s="23">
        <v>15310104</v>
      </c>
      <c r="V99" s="23" t="s">
        <v>1392</v>
      </c>
      <c r="W99" s="23">
        <v>4</v>
      </c>
      <c r="X99" s="2">
        <v>1</v>
      </c>
      <c r="Y99" s="2">
        <v>1</v>
      </c>
      <c r="Z99" s="2">
        <v>9.6153846153846194E-3</v>
      </c>
      <c r="AB99" s="41">
        <v>15410104</v>
      </c>
      <c r="AC99" s="41" t="s">
        <v>1398</v>
      </c>
      <c r="AD99" s="41">
        <v>4</v>
      </c>
      <c r="AE99" s="2">
        <v>1</v>
      </c>
      <c r="AF99" s="2">
        <v>1</v>
      </c>
      <c r="AG99" s="2">
        <v>9.6153846153846194E-3</v>
      </c>
      <c r="AI99" s="23">
        <v>15510104</v>
      </c>
      <c r="AJ99" s="23" t="s">
        <v>1408</v>
      </c>
      <c r="AK99" s="23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24">
        <v>10010098</v>
      </c>
      <c r="D100" s="2">
        <v>1</v>
      </c>
      <c r="E100" s="2" t="str">
        <f t="shared" si="5"/>
        <v>10010098;1@</v>
      </c>
      <c r="G100" s="39">
        <v>14040011</v>
      </c>
      <c r="H100" s="41" t="s">
        <v>225</v>
      </c>
      <c r="I100" s="41">
        <v>3</v>
      </c>
      <c r="J100" s="2">
        <v>1</v>
      </c>
      <c r="K100" s="2">
        <v>1</v>
      </c>
      <c r="L100" s="2">
        <v>4.9019607843137298E-3</v>
      </c>
      <c r="N100" s="41">
        <v>15211001</v>
      </c>
      <c r="O100" s="41" t="s">
        <v>393</v>
      </c>
      <c r="P100" s="41">
        <v>3</v>
      </c>
      <c r="Q100" s="2">
        <v>1</v>
      </c>
      <c r="R100" s="2">
        <v>1</v>
      </c>
      <c r="S100" s="2">
        <v>9.6153846153846194E-3</v>
      </c>
      <c r="U100" s="41">
        <v>15311001</v>
      </c>
      <c r="V100" s="41" t="s">
        <v>438</v>
      </c>
      <c r="W100" s="41">
        <v>3</v>
      </c>
      <c r="X100" s="2">
        <v>1</v>
      </c>
      <c r="Y100" s="2">
        <v>1</v>
      </c>
      <c r="Z100" s="2">
        <v>9.6153846153846194E-3</v>
      </c>
      <c r="AB100" s="41">
        <v>15411001</v>
      </c>
      <c r="AC100" s="41" t="s">
        <v>484</v>
      </c>
      <c r="AD100" s="41">
        <v>3</v>
      </c>
      <c r="AE100" s="2">
        <v>1</v>
      </c>
      <c r="AF100" s="2">
        <v>1</v>
      </c>
      <c r="AG100" s="2">
        <v>9.6153846153846194E-3</v>
      </c>
      <c r="AI100" s="41">
        <v>15511001</v>
      </c>
      <c r="AJ100" s="41" t="s">
        <v>531</v>
      </c>
      <c r="AK100" s="41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38">
        <v>10025008</v>
      </c>
      <c r="C101" s="39" t="s">
        <v>333</v>
      </c>
      <c r="D101" s="2">
        <v>1</v>
      </c>
      <c r="E101" s="2" t="str">
        <f t="shared" si="5"/>
        <v>10025008;1@</v>
      </c>
      <c r="G101" s="39">
        <v>14040012</v>
      </c>
      <c r="H101" s="41" t="s">
        <v>226</v>
      </c>
      <c r="I101" s="41">
        <v>4</v>
      </c>
      <c r="J101" s="2">
        <v>1</v>
      </c>
      <c r="K101" s="2">
        <v>1</v>
      </c>
      <c r="L101" s="2">
        <v>4.9019607843137298E-3</v>
      </c>
      <c r="N101" s="41">
        <v>15211002</v>
      </c>
      <c r="O101" s="41" t="s">
        <v>394</v>
      </c>
      <c r="P101" s="41">
        <v>4</v>
      </c>
      <c r="Q101" s="2">
        <v>1</v>
      </c>
      <c r="R101" s="2">
        <v>1</v>
      </c>
      <c r="S101" s="2">
        <v>9.6153846153846194E-3</v>
      </c>
      <c r="U101" s="41">
        <v>15311002</v>
      </c>
      <c r="V101" s="41" t="s">
        <v>439</v>
      </c>
      <c r="W101" s="41">
        <v>4</v>
      </c>
      <c r="X101" s="2">
        <v>1</v>
      </c>
      <c r="Y101" s="2">
        <v>1</v>
      </c>
      <c r="Z101" s="2">
        <v>9.6153846153846194E-3</v>
      </c>
      <c r="AB101" s="41">
        <v>15411002</v>
      </c>
      <c r="AC101" s="41" t="s">
        <v>485</v>
      </c>
      <c r="AD101" s="41">
        <v>4</v>
      </c>
      <c r="AE101" s="2">
        <v>1</v>
      </c>
      <c r="AF101" s="2">
        <v>1</v>
      </c>
      <c r="AG101" s="2">
        <v>9.6153846153846194E-3</v>
      </c>
      <c r="AI101" s="41">
        <v>15511002</v>
      </c>
      <c r="AJ101" s="41" t="s">
        <v>532</v>
      </c>
      <c r="AK101" s="41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38">
        <v>10025009</v>
      </c>
      <c r="C102" s="39" t="s">
        <v>335</v>
      </c>
      <c r="D102" s="2">
        <v>1</v>
      </c>
      <c r="E102" s="2" t="str">
        <f t="shared" si="5"/>
        <v>10025009;1@</v>
      </c>
      <c r="G102" s="51">
        <v>14050001</v>
      </c>
      <c r="H102" s="23" t="s">
        <v>228</v>
      </c>
      <c r="I102" s="23">
        <v>2</v>
      </c>
      <c r="J102" s="2">
        <v>1</v>
      </c>
      <c r="K102" s="2">
        <v>1</v>
      </c>
      <c r="L102" s="2">
        <v>4.9019607843137298E-3</v>
      </c>
      <c r="N102" s="41">
        <v>15211003</v>
      </c>
      <c r="O102" s="41" t="s">
        <v>395</v>
      </c>
      <c r="P102" s="41">
        <v>3</v>
      </c>
      <c r="Q102" s="2">
        <v>1</v>
      </c>
      <c r="R102" s="2">
        <v>1</v>
      </c>
      <c r="S102" s="2">
        <v>9.6153846153846194E-3</v>
      </c>
      <c r="U102" s="41">
        <v>15311003</v>
      </c>
      <c r="V102" s="41" t="s">
        <v>440</v>
      </c>
      <c r="W102" s="41">
        <v>3</v>
      </c>
      <c r="X102" s="2">
        <v>1</v>
      </c>
      <c r="Y102" s="2">
        <v>1</v>
      </c>
      <c r="Z102" s="2">
        <v>9.6153846153846194E-3</v>
      </c>
      <c r="AB102" s="41">
        <v>15411003</v>
      </c>
      <c r="AC102" s="41" t="s">
        <v>486</v>
      </c>
      <c r="AD102" s="41">
        <v>3</v>
      </c>
      <c r="AE102" s="2">
        <v>1</v>
      </c>
      <c r="AF102" s="2">
        <v>1</v>
      </c>
      <c r="AG102" s="2">
        <v>9.6153846153846194E-3</v>
      </c>
      <c r="AI102" s="41">
        <v>15511003</v>
      </c>
      <c r="AJ102" s="41" t="s">
        <v>533</v>
      </c>
      <c r="AK102" s="41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8">
        <v>10045106</v>
      </c>
      <c r="D103" s="2">
        <v>1</v>
      </c>
      <c r="E103" s="2" t="str">
        <f t="shared" si="5"/>
        <v>10045106;1@</v>
      </c>
      <c r="G103" s="51">
        <v>14050002</v>
      </c>
      <c r="H103" s="23" t="s">
        <v>231</v>
      </c>
      <c r="I103" s="23">
        <v>2</v>
      </c>
      <c r="J103" s="2">
        <v>1</v>
      </c>
      <c r="K103" s="2">
        <v>1</v>
      </c>
      <c r="L103" s="2">
        <v>4.9019607843137298E-3</v>
      </c>
      <c r="N103" s="41">
        <v>15211004</v>
      </c>
      <c r="O103" s="41" t="s">
        <v>396</v>
      </c>
      <c r="P103" s="41">
        <v>4</v>
      </c>
      <c r="Q103" s="2">
        <v>1</v>
      </c>
      <c r="R103" s="2">
        <v>1</v>
      </c>
      <c r="S103" s="2">
        <v>9.6153846153846194E-3</v>
      </c>
      <c r="U103" s="41">
        <v>15311004</v>
      </c>
      <c r="V103" s="41" t="s">
        <v>441</v>
      </c>
      <c r="W103" s="41">
        <v>4</v>
      </c>
      <c r="X103" s="2">
        <v>1</v>
      </c>
      <c r="Y103" s="2">
        <v>1</v>
      </c>
      <c r="Z103" s="2">
        <v>9.6153846153846194E-3</v>
      </c>
      <c r="AB103" s="41">
        <v>15411004</v>
      </c>
      <c r="AC103" s="41" t="s">
        <v>487</v>
      </c>
      <c r="AD103" s="41">
        <v>4</v>
      </c>
      <c r="AE103" s="2">
        <v>1</v>
      </c>
      <c r="AF103" s="2">
        <v>1</v>
      </c>
      <c r="AG103" s="2">
        <v>9.6153846153846194E-3</v>
      </c>
      <c r="AI103" s="41">
        <v>15511004</v>
      </c>
      <c r="AJ103" s="41" t="s">
        <v>534</v>
      </c>
      <c r="AK103" s="41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8">
        <v>10045206</v>
      </c>
      <c r="C104" s="48" t="s">
        <v>1323</v>
      </c>
      <c r="D104" s="2">
        <v>1</v>
      </c>
      <c r="E104" s="2" t="str">
        <f t="shared" si="5"/>
        <v>10045206;1@</v>
      </c>
      <c r="G104" s="51">
        <v>14050003</v>
      </c>
      <c r="H104" s="23" t="s">
        <v>233</v>
      </c>
      <c r="I104" s="23">
        <v>3</v>
      </c>
      <c r="J104" s="2">
        <v>1</v>
      </c>
      <c r="K104" s="2">
        <v>1</v>
      </c>
      <c r="L104" s="2">
        <v>4.9019607843137298E-3</v>
      </c>
      <c r="N104" s="41">
        <v>15211005</v>
      </c>
      <c r="O104" s="41" t="s">
        <v>397</v>
      </c>
      <c r="P104" s="41">
        <v>3</v>
      </c>
      <c r="Q104" s="2">
        <v>1</v>
      </c>
      <c r="R104" s="2">
        <v>1</v>
      </c>
      <c r="S104" s="2">
        <v>9.6153846153846194E-3</v>
      </c>
      <c r="U104" s="41">
        <v>15311005</v>
      </c>
      <c r="V104" s="41" t="s">
        <v>442</v>
      </c>
      <c r="W104" s="41">
        <v>3</v>
      </c>
      <c r="X104" s="2">
        <v>1</v>
      </c>
      <c r="Y104" s="2">
        <v>1</v>
      </c>
      <c r="Z104" s="2">
        <v>9.6153846153846194E-3</v>
      </c>
      <c r="AB104" s="41">
        <v>15411005</v>
      </c>
      <c r="AC104" s="41" t="s">
        <v>488</v>
      </c>
      <c r="AD104" s="41">
        <v>3</v>
      </c>
      <c r="AE104" s="2">
        <v>1</v>
      </c>
      <c r="AF104" s="2">
        <v>1</v>
      </c>
      <c r="AG104" s="2">
        <v>9.6153846153846194E-3</v>
      </c>
      <c r="AI104" s="41">
        <v>15511005</v>
      </c>
      <c r="AJ104" s="41" t="s">
        <v>535</v>
      </c>
      <c r="AK104" s="41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8">
        <v>10045306</v>
      </c>
      <c r="C105" s="48" t="s">
        <v>1328</v>
      </c>
      <c r="D105" s="2">
        <v>1</v>
      </c>
      <c r="E105" s="2" t="str">
        <f t="shared" si="5"/>
        <v>10045306;1@</v>
      </c>
      <c r="G105" s="51">
        <v>14050004</v>
      </c>
      <c r="H105" s="23" t="s">
        <v>236</v>
      </c>
      <c r="I105" s="23">
        <v>4</v>
      </c>
      <c r="J105" s="2">
        <v>1</v>
      </c>
      <c r="K105" s="2">
        <v>1</v>
      </c>
      <c r="L105" s="2">
        <v>4.9019607843137298E-3</v>
      </c>
      <c r="N105" s="41">
        <v>15211006</v>
      </c>
      <c r="O105" s="41" t="s">
        <v>398</v>
      </c>
      <c r="P105" s="41">
        <v>4</v>
      </c>
      <c r="Q105" s="2">
        <v>1</v>
      </c>
      <c r="R105" s="2">
        <v>1</v>
      </c>
      <c r="S105" s="2">
        <v>9.6153846153846194E-3</v>
      </c>
      <c r="U105" s="41">
        <v>15311006</v>
      </c>
      <c r="V105" s="41" t="s">
        <v>443</v>
      </c>
      <c r="W105" s="41">
        <v>4</v>
      </c>
      <c r="X105" s="2">
        <v>1</v>
      </c>
      <c r="Y105" s="2">
        <v>1</v>
      </c>
      <c r="Z105" s="2">
        <v>9.6153846153846194E-3</v>
      </c>
      <c r="AB105" s="41">
        <v>15411006</v>
      </c>
      <c r="AC105" s="41" t="s">
        <v>489</v>
      </c>
      <c r="AD105" s="41">
        <v>4</v>
      </c>
      <c r="AE105" s="2">
        <v>1</v>
      </c>
      <c r="AF105" s="2">
        <v>1</v>
      </c>
      <c r="AG105" s="2">
        <v>9.6153846153846194E-3</v>
      </c>
      <c r="AI105" s="41">
        <v>15511006</v>
      </c>
      <c r="AJ105" s="41" t="s">
        <v>536</v>
      </c>
      <c r="AK105" s="41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8">
        <v>10045406</v>
      </c>
      <c r="C106" s="48" t="s">
        <v>1333</v>
      </c>
      <c r="D106" s="2">
        <v>1</v>
      </c>
      <c r="E106" s="2" t="str">
        <f t="shared" si="5"/>
        <v>10045406;1@</v>
      </c>
      <c r="G106" s="51">
        <v>14050005</v>
      </c>
      <c r="H106" s="23" t="s">
        <v>239</v>
      </c>
      <c r="I106" s="23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41">
        <v>15506002</v>
      </c>
      <c r="C107" s="41" t="s">
        <v>521</v>
      </c>
      <c r="D107" s="2">
        <v>1</v>
      </c>
      <c r="E107" s="2" t="str">
        <f t="shared" si="5"/>
        <v>15506002;1@</v>
      </c>
      <c r="G107" s="51">
        <v>14050006</v>
      </c>
      <c r="H107" s="23" t="s">
        <v>242</v>
      </c>
      <c r="I107" s="23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41">
        <v>15507002</v>
      </c>
      <c r="C108" s="41" t="s">
        <v>523</v>
      </c>
      <c r="D108" s="2">
        <v>1</v>
      </c>
      <c r="E108" s="2" t="str">
        <f t="shared" si="5"/>
        <v>15507002;1@</v>
      </c>
      <c r="G108" s="51">
        <v>14050007</v>
      </c>
      <c r="H108" s="23" t="s">
        <v>245</v>
      </c>
      <c r="I108" s="23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41">
        <v>15510002</v>
      </c>
      <c r="C109" s="41" t="s">
        <v>528</v>
      </c>
      <c r="D109" s="2">
        <v>1</v>
      </c>
      <c r="E109" s="2" t="str">
        <f t="shared" si="5"/>
        <v>15510002;1@</v>
      </c>
      <c r="G109" s="51">
        <v>14050008</v>
      </c>
      <c r="H109" s="23" t="s">
        <v>248</v>
      </c>
      <c r="I109" s="23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41">
        <v>15510004</v>
      </c>
      <c r="C110" s="41" t="s">
        <v>530</v>
      </c>
      <c r="D110" s="2">
        <v>1</v>
      </c>
      <c r="E110" s="2" t="str">
        <f t="shared" si="5"/>
        <v>15510004;1@</v>
      </c>
      <c r="G110" s="51">
        <v>14050009</v>
      </c>
      <c r="H110" s="23" t="s">
        <v>251</v>
      </c>
      <c r="I110" s="23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3">
        <v>15510102</v>
      </c>
      <c r="C111" s="23" t="s">
        <v>1403</v>
      </c>
      <c r="D111" s="2">
        <v>1</v>
      </c>
      <c r="E111" s="2" t="str">
        <f t="shared" si="5"/>
        <v>15510102;1@</v>
      </c>
      <c r="G111" s="51">
        <v>14050010</v>
      </c>
      <c r="H111" s="23" t="s">
        <v>253</v>
      </c>
      <c r="I111" s="23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3">
        <v>15510104</v>
      </c>
      <c r="C112" s="23" t="s">
        <v>1408</v>
      </c>
      <c r="D112" s="2">
        <v>1</v>
      </c>
      <c r="E112" s="2" t="str">
        <f t="shared" si="5"/>
        <v>15510104;1@</v>
      </c>
      <c r="G112" s="51">
        <v>14050011</v>
      </c>
      <c r="H112" s="23" t="s">
        <v>255</v>
      </c>
      <c r="I112" s="23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41">
        <v>15511002</v>
      </c>
      <c r="C113" s="41" t="s">
        <v>532</v>
      </c>
      <c r="D113" s="2">
        <v>1</v>
      </c>
      <c r="E113" s="2" t="str">
        <f t="shared" si="5"/>
        <v>15511002;1@</v>
      </c>
      <c r="G113" s="51">
        <v>14050012</v>
      </c>
      <c r="H113" s="23" t="s">
        <v>257</v>
      </c>
      <c r="I113" s="23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41">
        <v>15511004</v>
      </c>
      <c r="C114" s="41" t="s">
        <v>534</v>
      </c>
      <c r="D114" s="2">
        <v>1</v>
      </c>
      <c r="E114" s="2" t="str">
        <f t="shared" si="5"/>
        <v>15511004;1@</v>
      </c>
      <c r="G114" s="39">
        <v>14060001</v>
      </c>
      <c r="H114" s="41" t="s">
        <v>259</v>
      </c>
      <c r="I114" s="41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41">
        <v>15511006</v>
      </c>
      <c r="C115" s="41" t="s">
        <v>536</v>
      </c>
      <c r="D115" s="2">
        <v>1</v>
      </c>
      <c r="E115" s="2" t="str">
        <f t="shared" si="5"/>
        <v>15511006;1@</v>
      </c>
      <c r="G115" s="39">
        <v>14060002</v>
      </c>
      <c r="H115" s="41" t="s">
        <v>263</v>
      </c>
      <c r="I115" s="41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39">
        <v>14060003</v>
      </c>
      <c r="H116" s="41" t="s">
        <v>265</v>
      </c>
      <c r="I116" s="41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39">
        <v>14060004</v>
      </c>
      <c r="H117" s="41" t="s">
        <v>267</v>
      </c>
      <c r="I117" s="41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39">
        <v>14070001</v>
      </c>
      <c r="H118" s="41" t="s">
        <v>269</v>
      </c>
      <c r="I118" s="41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39">
        <v>14070002</v>
      </c>
      <c r="H119" s="41" t="s">
        <v>271</v>
      </c>
      <c r="I119" s="41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39">
        <v>14070003</v>
      </c>
      <c r="H120" s="41" t="s">
        <v>273</v>
      </c>
      <c r="I120" s="41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39">
        <v>14070004</v>
      </c>
      <c r="H121" s="41" t="s">
        <v>275</v>
      </c>
      <c r="I121" s="41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39">
        <v>14080001</v>
      </c>
      <c r="H122" s="41" t="s">
        <v>277</v>
      </c>
      <c r="I122" s="41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39">
        <v>14080002</v>
      </c>
      <c r="H123" s="41" t="s">
        <v>281</v>
      </c>
      <c r="I123" s="41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39">
        <v>14080003</v>
      </c>
      <c r="H124" s="41" t="s">
        <v>284</v>
      </c>
      <c r="I124" s="41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39">
        <v>14090001</v>
      </c>
      <c r="H125" s="41" t="s">
        <v>287</v>
      </c>
      <c r="I125" s="41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39">
        <v>14090002</v>
      </c>
      <c r="H126" s="41" t="s">
        <v>289</v>
      </c>
      <c r="I126" s="41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39">
        <v>14090003</v>
      </c>
      <c r="H127" s="41" t="s">
        <v>291</v>
      </c>
      <c r="I127" s="41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39">
        <v>14100001</v>
      </c>
      <c r="H128" s="41" t="s">
        <v>1409</v>
      </c>
      <c r="I128" s="41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39">
        <v>14100002</v>
      </c>
      <c r="H129" s="41" t="s">
        <v>298</v>
      </c>
      <c r="I129" s="41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39">
        <v>14100003</v>
      </c>
      <c r="H130" s="41" t="s">
        <v>300</v>
      </c>
      <c r="I130" s="41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39">
        <v>14100004</v>
      </c>
      <c r="H131" s="41" t="s">
        <v>302</v>
      </c>
      <c r="I131" s="41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39">
        <v>14100005</v>
      </c>
      <c r="H132" s="41" t="s">
        <v>304</v>
      </c>
      <c r="I132" s="41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39">
        <v>14100006</v>
      </c>
      <c r="H133" s="41" t="s">
        <v>306</v>
      </c>
      <c r="I133" s="41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39">
        <v>14100007</v>
      </c>
      <c r="H134" s="41" t="s">
        <v>308</v>
      </c>
      <c r="I134" s="41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39">
        <v>14100008</v>
      </c>
      <c r="H135" s="41" t="s">
        <v>310</v>
      </c>
      <c r="I135" s="41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51">
        <v>14100101</v>
      </c>
      <c r="H136" s="23" t="s">
        <v>1410</v>
      </c>
      <c r="I136" s="23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51">
        <v>14100102</v>
      </c>
      <c r="H137" s="23" t="s">
        <v>1411</v>
      </c>
      <c r="I137" s="23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51">
        <v>14100103</v>
      </c>
      <c r="H138" s="23" t="s">
        <v>1412</v>
      </c>
      <c r="I138" s="23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51">
        <v>14100104</v>
      </c>
      <c r="H139" s="23" t="s">
        <v>1346</v>
      </c>
      <c r="I139" s="23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51">
        <v>14100105</v>
      </c>
      <c r="H140" s="23" t="s">
        <v>1413</v>
      </c>
      <c r="I140" s="23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51">
        <v>14100106</v>
      </c>
      <c r="H141" s="23" t="s">
        <v>1414</v>
      </c>
      <c r="I141" s="23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51">
        <v>14100107</v>
      </c>
      <c r="H142" s="23" t="s">
        <v>1415</v>
      </c>
      <c r="I142" s="23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51">
        <v>14100108</v>
      </c>
      <c r="H143" s="23" t="s">
        <v>1351</v>
      </c>
      <c r="I143" s="23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39">
        <v>14110001</v>
      </c>
      <c r="H144" s="41" t="s">
        <v>312</v>
      </c>
      <c r="I144" s="41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39">
        <v>14110002</v>
      </c>
      <c r="H145" s="41" t="s">
        <v>315</v>
      </c>
      <c r="I145" s="41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39">
        <v>14110003</v>
      </c>
      <c r="H146" s="41" t="s">
        <v>317</v>
      </c>
      <c r="I146" s="41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39">
        <v>14110004</v>
      </c>
      <c r="H147" s="41" t="s">
        <v>320</v>
      </c>
      <c r="I147" s="41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39">
        <v>14110005</v>
      </c>
      <c r="H148" s="41" t="s">
        <v>323</v>
      </c>
      <c r="I148" s="41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39">
        <v>14110006</v>
      </c>
      <c r="H149" s="41" t="s">
        <v>326</v>
      </c>
      <c r="I149" s="41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39">
        <v>14110007</v>
      </c>
      <c r="H150" s="41" t="s">
        <v>328</v>
      </c>
      <c r="I150" s="41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39">
        <v>14110008</v>
      </c>
      <c r="H151" s="41" t="s">
        <v>330</v>
      </c>
      <c r="I151" s="41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39">
        <v>14110009</v>
      </c>
      <c r="H152" s="41" t="s">
        <v>332</v>
      </c>
      <c r="I152" s="41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39">
        <v>14110010</v>
      </c>
      <c r="H153" s="41" t="s">
        <v>334</v>
      </c>
      <c r="I153" s="41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39">
        <v>14110011</v>
      </c>
      <c r="H154" s="41" t="s">
        <v>336</v>
      </c>
      <c r="I154" s="41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39">
        <v>14110012</v>
      </c>
      <c r="H155" s="41" t="s">
        <v>337</v>
      </c>
      <c r="I155" s="41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2" t="s">
        <v>126</v>
      </c>
      <c r="E25" s="2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10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0">
        <v>10010083</v>
      </c>
      <c r="K41" s="26" t="s">
        <v>804</v>
      </c>
      <c r="L41" s="2">
        <f>I41*4</f>
        <v>20</v>
      </c>
      <c r="M41" s="20">
        <v>10010087</v>
      </c>
      <c r="N41" s="23" t="s">
        <v>851</v>
      </c>
      <c r="O41" s="2">
        <v>3</v>
      </c>
      <c r="P41" s="20">
        <v>10010046</v>
      </c>
      <c r="Q41" s="21" t="s">
        <v>806</v>
      </c>
      <c r="R41" s="49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0">
        <v>10010083</v>
      </c>
      <c r="K42" s="26" t="s">
        <v>804</v>
      </c>
      <c r="L42" s="2">
        <v>25</v>
      </c>
      <c r="M42" s="20">
        <v>10010033</v>
      </c>
      <c r="N42" s="21" t="s">
        <v>798</v>
      </c>
      <c r="O42" s="2">
        <v>1</v>
      </c>
      <c r="P42" s="20">
        <v>10000131</v>
      </c>
      <c r="Q42" s="21" t="s">
        <v>661</v>
      </c>
      <c r="R42" s="50">
        <v>100</v>
      </c>
      <c r="S42" s="20">
        <v>10010093</v>
      </c>
      <c r="T42" s="23" t="s">
        <v>668</v>
      </c>
      <c r="U42" s="50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0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0">
        <v>10010083</v>
      </c>
      <c r="K43" s="26" t="s">
        <v>804</v>
      </c>
      <c r="L43" s="2">
        <v>30</v>
      </c>
      <c r="M43" s="24">
        <v>10010099</v>
      </c>
      <c r="N43" s="25" t="s">
        <v>1423</v>
      </c>
      <c r="O43" s="10">
        <v>1</v>
      </c>
      <c r="P43" s="20">
        <v>10010046</v>
      </c>
      <c r="Q43" s="21" t="s">
        <v>806</v>
      </c>
      <c r="R43" s="49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0">
        <v>10010083</v>
      </c>
      <c r="K44" s="26" t="s">
        <v>804</v>
      </c>
      <c r="L44" s="2">
        <v>35</v>
      </c>
      <c r="M44" s="20">
        <v>10010026</v>
      </c>
      <c r="N44" s="21" t="s">
        <v>98</v>
      </c>
      <c r="O44" s="2">
        <v>1</v>
      </c>
      <c r="P44" s="20">
        <v>10000143</v>
      </c>
      <c r="Q44" s="21" t="s">
        <v>122</v>
      </c>
      <c r="R44" s="2">
        <v>5</v>
      </c>
      <c r="S44" s="20">
        <v>10000134</v>
      </c>
      <c r="T44" s="21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10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0">
        <v>10010083</v>
      </c>
      <c r="K45" s="26" t="s">
        <v>804</v>
      </c>
      <c r="L45" s="2">
        <v>40</v>
      </c>
      <c r="M45" s="36">
        <v>10000136</v>
      </c>
      <c r="N45" s="37" t="s">
        <v>1428</v>
      </c>
      <c r="O45" s="2">
        <v>10</v>
      </c>
      <c r="P45" s="20">
        <v>10000135</v>
      </c>
      <c r="Q45" s="21" t="s">
        <v>1429</v>
      </c>
      <c r="R45" s="50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0">
        <v>10010083</v>
      </c>
      <c r="K46" s="26" t="s">
        <v>804</v>
      </c>
      <c r="L46" s="2">
        <v>45</v>
      </c>
      <c r="M46" s="36">
        <v>10000136</v>
      </c>
      <c r="N46" s="37" t="s">
        <v>1428</v>
      </c>
      <c r="O46" s="2">
        <v>10</v>
      </c>
      <c r="P46" s="20">
        <v>10000143</v>
      </c>
      <c r="Q46" s="21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10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0">
        <v>10010083</v>
      </c>
      <c r="K47" s="26" t="s">
        <v>804</v>
      </c>
      <c r="L47" s="2">
        <v>50</v>
      </c>
      <c r="M47" s="36">
        <v>10000137</v>
      </c>
      <c r="N47" s="37" t="s">
        <v>1430</v>
      </c>
      <c r="O47" s="2">
        <v>3</v>
      </c>
      <c r="P47" s="20">
        <v>10000104</v>
      </c>
      <c r="Q47" s="21" t="s">
        <v>118</v>
      </c>
      <c r="R47" s="2">
        <v>5</v>
      </c>
      <c r="S47" s="20">
        <v>10000134</v>
      </c>
      <c r="T47" s="21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0">
        <v>10010083</v>
      </c>
      <c r="K48" s="26" t="s">
        <v>804</v>
      </c>
      <c r="L48" s="2">
        <v>50</v>
      </c>
      <c r="M48" s="36">
        <v>10000136</v>
      </c>
      <c r="N48" s="37" t="s">
        <v>1428</v>
      </c>
      <c r="O48" s="2">
        <v>20</v>
      </c>
      <c r="P48" s="20">
        <v>10000143</v>
      </c>
      <c r="Q48" s="21" t="s">
        <v>122</v>
      </c>
      <c r="R48" s="2">
        <v>10</v>
      </c>
      <c r="S48" s="20">
        <v>10010026</v>
      </c>
      <c r="T48" s="21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10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0">
        <v>10010083</v>
      </c>
      <c r="K49" s="26" t="s">
        <v>804</v>
      </c>
      <c r="L49" s="2">
        <v>60</v>
      </c>
      <c r="M49" s="36">
        <v>10000138</v>
      </c>
      <c r="N49" s="37" t="s">
        <v>1431</v>
      </c>
      <c r="O49" s="2">
        <v>3</v>
      </c>
      <c r="P49" s="20">
        <v>10010046</v>
      </c>
      <c r="Q49" s="21" t="s">
        <v>806</v>
      </c>
      <c r="R49" s="49">
        <v>1</v>
      </c>
      <c r="S49" s="20">
        <v>10000134</v>
      </c>
      <c r="T49" s="21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0">
        <v>10010083</v>
      </c>
      <c r="K50" s="26" t="s">
        <v>804</v>
      </c>
      <c r="L50" s="2">
        <v>60</v>
      </c>
      <c r="M50" s="36">
        <v>10000135</v>
      </c>
      <c r="N50" s="37" t="s">
        <v>92</v>
      </c>
      <c r="O50" s="2">
        <v>1</v>
      </c>
      <c r="P50" s="20">
        <v>10000143</v>
      </c>
      <c r="Q50" s="21" t="s">
        <v>122</v>
      </c>
      <c r="R50" s="2">
        <v>10</v>
      </c>
      <c r="S50" s="20">
        <v>10010026</v>
      </c>
      <c r="T50" s="21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10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0">
        <v>10010083</v>
      </c>
      <c r="K51" s="26" t="s">
        <v>804</v>
      </c>
      <c r="L51" s="2">
        <v>80</v>
      </c>
      <c r="M51" s="36">
        <v>10000136</v>
      </c>
      <c r="N51" s="37" t="s">
        <v>1428</v>
      </c>
      <c r="O51" s="2">
        <v>20</v>
      </c>
      <c r="P51" s="20">
        <v>10000143</v>
      </c>
      <c r="Q51" s="21" t="s">
        <v>122</v>
      </c>
      <c r="R51" s="2">
        <v>20</v>
      </c>
      <c r="S51" s="20">
        <v>10000134</v>
      </c>
      <c r="T51" s="21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0">
        <v>10010083</v>
      </c>
      <c r="K52" s="26" t="s">
        <v>804</v>
      </c>
      <c r="L52" s="2">
        <v>80</v>
      </c>
      <c r="M52" s="36">
        <v>10000136</v>
      </c>
      <c r="N52" s="37" t="s">
        <v>1428</v>
      </c>
      <c r="O52" s="2">
        <v>30</v>
      </c>
      <c r="P52" s="20">
        <v>10000143</v>
      </c>
      <c r="Q52" s="21" t="s">
        <v>122</v>
      </c>
      <c r="R52" s="2">
        <v>20</v>
      </c>
      <c r="S52" s="20">
        <v>10010026</v>
      </c>
      <c r="T52" s="21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10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0">
        <v>10010083</v>
      </c>
      <c r="K53" s="26" t="s">
        <v>804</v>
      </c>
      <c r="L53" s="2">
        <v>100</v>
      </c>
      <c r="M53" s="36">
        <v>10000136</v>
      </c>
      <c r="N53" s="37" t="s">
        <v>1428</v>
      </c>
      <c r="O53" s="2">
        <v>30</v>
      </c>
      <c r="P53" s="20">
        <v>10000143</v>
      </c>
      <c r="Q53" s="21" t="s">
        <v>122</v>
      </c>
      <c r="R53" s="2">
        <v>20</v>
      </c>
      <c r="S53" s="20">
        <v>10010026</v>
      </c>
      <c r="T53" s="21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0">
        <v>1</v>
      </c>
      <c r="D58" s="26" t="s">
        <v>808</v>
      </c>
      <c r="E58" s="2">
        <v>150000</v>
      </c>
      <c r="F58" s="20">
        <v>10010085</v>
      </c>
      <c r="G58" s="26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0">
        <v>1</v>
      </c>
      <c r="D59" s="26" t="s">
        <v>808</v>
      </c>
      <c r="E59" s="2">
        <v>100000</v>
      </c>
      <c r="F59" s="20">
        <v>10010085</v>
      </c>
      <c r="G59" s="26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0">
        <v>1</v>
      </c>
      <c r="D60" s="26" t="s">
        <v>808</v>
      </c>
      <c r="E60" s="2">
        <v>75000</v>
      </c>
      <c r="F60" s="20">
        <v>10010085</v>
      </c>
      <c r="G60" s="26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0">
        <v>1</v>
      </c>
      <c r="D61" s="26" t="s">
        <v>808</v>
      </c>
      <c r="E61" s="2">
        <v>50000</v>
      </c>
      <c r="F61" s="20">
        <v>10010085</v>
      </c>
      <c r="G61" s="26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0">
        <v>1</v>
      </c>
      <c r="D62" s="26" t="s">
        <v>808</v>
      </c>
      <c r="E62" s="2">
        <v>50000</v>
      </c>
      <c r="F62" s="20">
        <v>10010085</v>
      </c>
      <c r="G62" s="26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0">
        <v>1</v>
      </c>
      <c r="D63" s="26" t="s">
        <v>808</v>
      </c>
      <c r="E63" s="2">
        <v>50000</v>
      </c>
      <c r="F63" s="20">
        <v>10010085</v>
      </c>
      <c r="G63" s="26" t="s">
        <v>821</v>
      </c>
      <c r="H63" s="2">
        <v>40</v>
      </c>
    </row>
    <row r="64" spans="1:23" ht="20.100000000000001" customHeight="1" x14ac:dyDescent="0.2">
      <c r="B64" s="2">
        <v>7</v>
      </c>
      <c r="C64" s="20">
        <v>1</v>
      </c>
      <c r="D64" s="26" t="s">
        <v>808</v>
      </c>
      <c r="E64" s="2">
        <v>30000</v>
      </c>
      <c r="F64" s="20">
        <v>10010085</v>
      </c>
      <c r="G64" s="26" t="s">
        <v>821</v>
      </c>
      <c r="H64" s="2">
        <v>30</v>
      </c>
    </row>
    <row r="65" spans="1:8" ht="20.100000000000001" customHeight="1" x14ac:dyDescent="0.2">
      <c r="B65" s="2">
        <v>8</v>
      </c>
      <c r="C65" s="20">
        <v>1</v>
      </c>
      <c r="D65" s="26" t="s">
        <v>808</v>
      </c>
      <c r="E65" s="2">
        <v>30000</v>
      </c>
      <c r="F65" s="20">
        <v>10010085</v>
      </c>
      <c r="G65" s="26" t="s">
        <v>821</v>
      </c>
      <c r="H65" s="2">
        <v>30</v>
      </c>
    </row>
    <row r="66" spans="1:8" ht="20.100000000000001" customHeight="1" x14ac:dyDescent="0.2">
      <c r="B66" s="2">
        <v>9</v>
      </c>
      <c r="C66" s="20">
        <v>1</v>
      </c>
      <c r="D66" s="26" t="s">
        <v>808</v>
      </c>
      <c r="E66" s="2">
        <v>30000</v>
      </c>
      <c r="F66" s="20">
        <v>10010085</v>
      </c>
      <c r="G66" s="26" t="s">
        <v>821</v>
      </c>
      <c r="H66" s="2">
        <v>30</v>
      </c>
    </row>
    <row r="67" spans="1:8" ht="20.100000000000001" customHeight="1" x14ac:dyDescent="0.2">
      <c r="B67" s="2">
        <v>10</v>
      </c>
      <c r="C67" s="20">
        <v>1</v>
      </c>
      <c r="D67" s="26" t="s">
        <v>808</v>
      </c>
      <c r="E67" s="2">
        <v>20000</v>
      </c>
      <c r="F67" s="20">
        <v>10010085</v>
      </c>
      <c r="G67" s="26" t="s">
        <v>821</v>
      </c>
      <c r="H67" s="2">
        <v>30</v>
      </c>
    </row>
    <row r="68" spans="1:8" ht="20.100000000000001" customHeight="1" x14ac:dyDescent="0.2">
      <c r="B68" s="2">
        <v>11</v>
      </c>
      <c r="C68" s="20">
        <v>1</v>
      </c>
      <c r="D68" s="26" t="s">
        <v>808</v>
      </c>
      <c r="E68" s="2">
        <v>20000</v>
      </c>
      <c r="F68" s="20">
        <v>10010085</v>
      </c>
      <c r="G68" s="26" t="s">
        <v>821</v>
      </c>
      <c r="H68" s="2">
        <v>20</v>
      </c>
    </row>
    <row r="69" spans="1:8" ht="20.100000000000001" customHeight="1" x14ac:dyDescent="0.2">
      <c r="B69" s="2">
        <v>12</v>
      </c>
      <c r="C69" s="20">
        <v>1</v>
      </c>
      <c r="D69" s="26" t="s">
        <v>808</v>
      </c>
      <c r="E69" s="2">
        <v>20000</v>
      </c>
      <c r="F69" s="20">
        <v>10010085</v>
      </c>
      <c r="G69" s="26" t="s">
        <v>821</v>
      </c>
      <c r="H69" s="2">
        <v>20</v>
      </c>
    </row>
    <row r="70" spans="1:8" ht="20.100000000000001" customHeight="1" x14ac:dyDescent="0.2">
      <c r="B70" s="2">
        <v>13</v>
      </c>
      <c r="C70" s="20">
        <v>1</v>
      </c>
      <c r="D70" s="26" t="s">
        <v>808</v>
      </c>
      <c r="E70" s="2">
        <v>20000</v>
      </c>
      <c r="F70" s="20">
        <v>10010085</v>
      </c>
      <c r="G70" s="26" t="s">
        <v>821</v>
      </c>
      <c r="H70" s="2">
        <v>20</v>
      </c>
    </row>
    <row r="71" spans="1:8" ht="20.100000000000001" customHeight="1" x14ac:dyDescent="0.2">
      <c r="B71" s="2">
        <v>14</v>
      </c>
      <c r="C71" s="20">
        <v>1</v>
      </c>
      <c r="D71" s="26" t="s">
        <v>808</v>
      </c>
      <c r="E71" s="2">
        <v>20000</v>
      </c>
      <c r="F71" s="20">
        <v>10010085</v>
      </c>
      <c r="G71" s="26" t="s">
        <v>821</v>
      </c>
      <c r="H71" s="2">
        <v>20</v>
      </c>
    </row>
    <row r="72" spans="1:8" ht="20.100000000000001" customHeight="1" x14ac:dyDescent="0.2">
      <c r="B72" s="2">
        <v>15</v>
      </c>
      <c r="C72" s="20">
        <v>1</v>
      </c>
      <c r="D72" s="26" t="s">
        <v>808</v>
      </c>
      <c r="E72" s="2">
        <v>20000</v>
      </c>
      <c r="F72" s="20">
        <v>10010085</v>
      </c>
      <c r="G72" s="26" t="s">
        <v>821</v>
      </c>
      <c r="H72" s="2">
        <v>20</v>
      </c>
    </row>
    <row r="73" spans="1:8" ht="20.100000000000001" customHeight="1" x14ac:dyDescent="0.2">
      <c r="B73" s="2">
        <v>16</v>
      </c>
      <c r="C73" s="20">
        <v>1</v>
      </c>
      <c r="D73" s="26" t="s">
        <v>808</v>
      </c>
      <c r="E73" s="2">
        <v>20000</v>
      </c>
      <c r="F73" s="20">
        <v>10010085</v>
      </c>
      <c r="G73" s="26" t="s">
        <v>821</v>
      </c>
      <c r="H73" s="2">
        <v>20</v>
      </c>
    </row>
    <row r="74" spans="1:8" ht="20.100000000000001" customHeight="1" x14ac:dyDescent="0.2">
      <c r="B74" s="2">
        <v>17</v>
      </c>
      <c r="C74" s="20">
        <v>1</v>
      </c>
      <c r="D74" s="26" t="s">
        <v>808</v>
      </c>
      <c r="E74" s="2">
        <v>20000</v>
      </c>
      <c r="F74" s="20">
        <v>10010085</v>
      </c>
      <c r="G74" s="26" t="s">
        <v>821</v>
      </c>
      <c r="H74" s="2">
        <v>20</v>
      </c>
    </row>
    <row r="75" spans="1:8" ht="20.100000000000001" customHeight="1" x14ac:dyDescent="0.2">
      <c r="B75" s="2">
        <v>18</v>
      </c>
      <c r="C75" s="20">
        <v>1</v>
      </c>
      <c r="D75" s="26" t="s">
        <v>808</v>
      </c>
      <c r="E75" s="2">
        <v>20000</v>
      </c>
      <c r="F75" s="20">
        <v>10010085</v>
      </c>
      <c r="G75" s="26" t="s">
        <v>821</v>
      </c>
      <c r="H75" s="2">
        <v>20</v>
      </c>
    </row>
    <row r="76" spans="1:8" ht="20.100000000000001" customHeight="1" x14ac:dyDescent="0.2">
      <c r="B76" s="2">
        <v>19</v>
      </c>
      <c r="C76" s="20">
        <v>1</v>
      </c>
      <c r="D76" s="26" t="s">
        <v>808</v>
      </c>
      <c r="E76" s="2">
        <v>20000</v>
      </c>
      <c r="F76" s="20">
        <v>10010085</v>
      </c>
      <c r="G76" s="26" t="s">
        <v>821</v>
      </c>
      <c r="H76" s="2">
        <v>20</v>
      </c>
    </row>
    <row r="77" spans="1:8" ht="20.100000000000001" customHeight="1" x14ac:dyDescent="0.2">
      <c r="B77" s="2">
        <v>20</v>
      </c>
      <c r="C77" s="20">
        <v>1</v>
      </c>
      <c r="D77" s="26" t="s">
        <v>808</v>
      </c>
      <c r="E77" s="2">
        <v>20000</v>
      </c>
      <c r="F77" s="20">
        <v>10010085</v>
      </c>
      <c r="G77" s="26" t="s">
        <v>821</v>
      </c>
      <c r="H77" s="2">
        <v>20</v>
      </c>
    </row>
    <row r="78" spans="1:8" ht="20.100000000000001" customHeight="1" x14ac:dyDescent="0.2">
      <c r="A78" s="10"/>
      <c r="B78" s="2"/>
      <c r="C78" s="20"/>
      <c r="D78" s="26"/>
      <c r="E78" s="2"/>
      <c r="F78" s="20"/>
      <c r="G78" s="26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48">
        <v>10041101</v>
      </c>
      <c r="E2" s="48" t="s">
        <v>1315</v>
      </c>
      <c r="F2" s="2">
        <f>1/20</f>
        <v>0.05</v>
      </c>
      <c r="H2" s="48">
        <v>10041201</v>
      </c>
      <c r="I2" s="48" t="s">
        <v>1316</v>
      </c>
      <c r="J2" s="2">
        <f>1/16</f>
        <v>6.25E-2</v>
      </c>
      <c r="L2" s="48">
        <v>10041301</v>
      </c>
      <c r="M2" s="48" t="s">
        <v>1317</v>
      </c>
      <c r="N2" s="2">
        <f>1/16</f>
        <v>6.25E-2</v>
      </c>
      <c r="P2" s="48">
        <v>10041401</v>
      </c>
      <c r="Q2" s="48" t="s">
        <v>1318</v>
      </c>
      <c r="R2" s="2">
        <f>1/16</f>
        <v>6.25E-2</v>
      </c>
      <c r="U2" s="2" t="s">
        <v>1435</v>
      </c>
      <c r="W2" s="48">
        <v>10041101</v>
      </c>
      <c r="X2" s="48" t="s">
        <v>1315</v>
      </c>
      <c r="Y2" s="2">
        <f>1/20*$U$3</f>
        <v>5.0000000000000001E-4</v>
      </c>
      <c r="Z2" s="2">
        <f>Y2*1000000</f>
        <v>500</v>
      </c>
      <c r="AA2" s="48">
        <v>10041201</v>
      </c>
      <c r="AB2" s="48" t="s">
        <v>1316</v>
      </c>
      <c r="AC2" s="2">
        <f>1/16*$U$3</f>
        <v>6.2500000000000001E-4</v>
      </c>
      <c r="AD2" s="2">
        <f>AC2*100</f>
        <v>6.25E-2</v>
      </c>
      <c r="AE2" s="48">
        <v>10041301</v>
      </c>
      <c r="AF2" s="48" t="s">
        <v>1317</v>
      </c>
      <c r="AG2" s="2">
        <f>1/16*$U$3</f>
        <v>6.2500000000000001E-4</v>
      </c>
      <c r="AI2" s="48">
        <v>10041401</v>
      </c>
      <c r="AJ2" s="48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48">
        <v>10041102</v>
      </c>
      <c r="E3" s="48" t="s">
        <v>1319</v>
      </c>
      <c r="F3" s="2">
        <f t="shared" ref="F3:F21" si="0">1/20</f>
        <v>0.05</v>
      </c>
      <c r="H3" s="48">
        <v>10041202</v>
      </c>
      <c r="I3" s="48" t="s">
        <v>1320</v>
      </c>
      <c r="J3" s="2">
        <f t="shared" ref="J3:J17" si="1">1/16</f>
        <v>6.25E-2</v>
      </c>
      <c r="L3" s="48">
        <v>10041302</v>
      </c>
      <c r="M3" s="48" t="s">
        <v>1321</v>
      </c>
      <c r="N3" s="2">
        <f t="shared" ref="N3:N17" si="2">1/16</f>
        <v>6.25E-2</v>
      </c>
      <c r="P3" s="48">
        <v>10041402</v>
      </c>
      <c r="Q3" s="48" t="s">
        <v>1322</v>
      </c>
      <c r="R3" s="2">
        <f t="shared" ref="R3:R17" si="3">1/16</f>
        <v>6.25E-2</v>
      </c>
      <c r="U3" s="2">
        <v>0.01</v>
      </c>
      <c r="W3" s="48">
        <v>10041102</v>
      </c>
      <c r="X3" s="48" t="s">
        <v>1319</v>
      </c>
      <c r="Y3" s="2">
        <f t="shared" ref="Y3:Y21" si="4">1/20*$U$3</f>
        <v>5.0000000000000001E-4</v>
      </c>
      <c r="AA3" s="48">
        <v>10041202</v>
      </c>
      <c r="AB3" s="48" t="s">
        <v>1320</v>
      </c>
      <c r="AC3" s="2">
        <f t="shared" ref="AC3:AC17" si="5">1/16*$U$3</f>
        <v>6.2500000000000001E-4</v>
      </c>
      <c r="AE3" s="48">
        <v>10041302</v>
      </c>
      <c r="AF3" s="48" t="s">
        <v>1321</v>
      </c>
      <c r="AG3" s="2">
        <f t="shared" ref="AG3:AG17" si="6">1/16*$U$3</f>
        <v>6.2500000000000001E-4</v>
      </c>
      <c r="AI3" s="48">
        <v>10041402</v>
      </c>
      <c r="AJ3" s="48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8">
        <v>10041103</v>
      </c>
      <c r="E4" s="48" t="s">
        <v>1324</v>
      </c>
      <c r="F4" s="2">
        <f t="shared" si="0"/>
        <v>0.05</v>
      </c>
      <c r="H4" s="48">
        <v>10041203</v>
      </c>
      <c r="I4" s="48" t="s">
        <v>1325</v>
      </c>
      <c r="J4" s="2">
        <f t="shared" si="1"/>
        <v>6.25E-2</v>
      </c>
      <c r="L4" s="48">
        <v>10041303</v>
      </c>
      <c r="M4" s="48" t="s">
        <v>1326</v>
      </c>
      <c r="N4" s="2">
        <f t="shared" si="2"/>
        <v>6.25E-2</v>
      </c>
      <c r="P4" s="48">
        <v>10041403</v>
      </c>
      <c r="Q4" s="48" t="s">
        <v>1327</v>
      </c>
      <c r="R4" s="2">
        <f t="shared" si="3"/>
        <v>6.25E-2</v>
      </c>
      <c r="W4" s="48">
        <v>10041103</v>
      </c>
      <c r="X4" s="48" t="s">
        <v>1324</v>
      </c>
      <c r="Y4" s="2">
        <f t="shared" si="4"/>
        <v>5.0000000000000001E-4</v>
      </c>
      <c r="AA4" s="48">
        <v>10041203</v>
      </c>
      <c r="AB4" s="48" t="s">
        <v>1325</v>
      </c>
      <c r="AC4" s="2">
        <f t="shared" si="5"/>
        <v>6.2500000000000001E-4</v>
      </c>
      <c r="AE4" s="48">
        <v>10041303</v>
      </c>
      <c r="AF4" s="48" t="s">
        <v>1326</v>
      </c>
      <c r="AG4" s="2">
        <f t="shared" si="6"/>
        <v>6.2500000000000001E-4</v>
      </c>
      <c r="AI4" s="48">
        <v>10041403</v>
      </c>
      <c r="AJ4" s="48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48">
        <v>10041104</v>
      </c>
      <c r="E5" s="48" t="s">
        <v>1329</v>
      </c>
      <c r="F5" s="2">
        <f t="shared" si="0"/>
        <v>0.05</v>
      </c>
      <c r="H5" s="48">
        <v>10041204</v>
      </c>
      <c r="I5" s="48" t="s">
        <v>1330</v>
      </c>
      <c r="J5" s="2">
        <f t="shared" si="1"/>
        <v>6.25E-2</v>
      </c>
      <c r="L5" s="48">
        <v>10041304</v>
      </c>
      <c r="M5" s="48" t="s">
        <v>1331</v>
      </c>
      <c r="N5" s="2">
        <f t="shared" si="2"/>
        <v>6.25E-2</v>
      </c>
      <c r="P5" s="48">
        <v>10041404</v>
      </c>
      <c r="Q5" s="48" t="s">
        <v>1332</v>
      </c>
      <c r="R5" s="2">
        <f t="shared" si="3"/>
        <v>6.25E-2</v>
      </c>
      <c r="W5" s="48">
        <v>10041104</v>
      </c>
      <c r="X5" s="48" t="s">
        <v>1329</v>
      </c>
      <c r="Y5" s="2">
        <f t="shared" si="4"/>
        <v>5.0000000000000001E-4</v>
      </c>
      <c r="AA5" s="48">
        <v>10041204</v>
      </c>
      <c r="AB5" s="48" t="s">
        <v>1330</v>
      </c>
      <c r="AC5" s="2">
        <f t="shared" si="5"/>
        <v>6.2500000000000001E-4</v>
      </c>
      <c r="AE5" s="48">
        <v>10041304</v>
      </c>
      <c r="AF5" s="48" t="s">
        <v>1331</v>
      </c>
      <c r="AG5" s="2">
        <f t="shared" si="6"/>
        <v>6.2500000000000001E-4</v>
      </c>
      <c r="AI5" s="48">
        <v>10041404</v>
      </c>
      <c r="AJ5" s="48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48">
        <v>10041105</v>
      </c>
      <c r="E6" s="48" t="s">
        <v>1334</v>
      </c>
      <c r="F6" s="2">
        <f t="shared" si="0"/>
        <v>0.05</v>
      </c>
      <c r="H6" s="48">
        <v>10041205</v>
      </c>
      <c r="I6" s="48" t="s">
        <v>1335</v>
      </c>
      <c r="J6" s="2">
        <f t="shared" si="1"/>
        <v>6.25E-2</v>
      </c>
      <c r="L6" s="48">
        <v>10041305</v>
      </c>
      <c r="M6" s="48" t="s">
        <v>1336</v>
      </c>
      <c r="N6" s="2">
        <f t="shared" si="2"/>
        <v>6.25E-2</v>
      </c>
      <c r="P6" s="48">
        <v>10041405</v>
      </c>
      <c r="Q6" s="48" t="s">
        <v>1337</v>
      </c>
      <c r="R6" s="2">
        <f t="shared" si="3"/>
        <v>6.25E-2</v>
      </c>
      <c r="U6" s="2" t="s">
        <v>162</v>
      </c>
      <c r="W6" s="48">
        <v>10041105</v>
      </c>
      <c r="X6" s="48" t="s">
        <v>1334</v>
      </c>
      <c r="Y6" s="2">
        <f t="shared" si="4"/>
        <v>5.0000000000000001E-4</v>
      </c>
      <c r="AA6" s="48">
        <v>10041205</v>
      </c>
      <c r="AB6" s="48" t="s">
        <v>1335</v>
      </c>
      <c r="AC6" s="2">
        <f t="shared" si="5"/>
        <v>6.2500000000000001E-4</v>
      </c>
      <c r="AE6" s="48">
        <v>10041305</v>
      </c>
      <c r="AF6" s="48" t="s">
        <v>1336</v>
      </c>
      <c r="AG6" s="2">
        <f t="shared" si="6"/>
        <v>6.2500000000000001E-4</v>
      </c>
      <c r="AI6" s="48">
        <v>10041405</v>
      </c>
      <c r="AJ6" s="48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48">
        <v>10041106</v>
      </c>
      <c r="E7" s="48" t="s">
        <v>1338</v>
      </c>
      <c r="F7" s="2">
        <f t="shared" si="0"/>
        <v>0.05</v>
      </c>
      <c r="H7" s="48">
        <v>10041206</v>
      </c>
      <c r="I7" s="48" t="s">
        <v>1339</v>
      </c>
      <c r="J7" s="2">
        <f t="shared" si="1"/>
        <v>6.25E-2</v>
      </c>
      <c r="L7" s="48">
        <v>10041306</v>
      </c>
      <c r="M7" s="48" t="s">
        <v>1340</v>
      </c>
      <c r="N7" s="2">
        <f t="shared" si="2"/>
        <v>6.25E-2</v>
      </c>
      <c r="P7" s="48">
        <v>10041406</v>
      </c>
      <c r="Q7" s="48" t="s">
        <v>1341</v>
      </c>
      <c r="R7" s="2">
        <f t="shared" si="3"/>
        <v>6.25E-2</v>
      </c>
      <c r="U7" s="2">
        <v>1</v>
      </c>
      <c r="W7" s="48">
        <v>10041106</v>
      </c>
      <c r="X7" s="48" t="s">
        <v>1338</v>
      </c>
      <c r="Y7" s="2">
        <f t="shared" si="4"/>
        <v>5.0000000000000001E-4</v>
      </c>
      <c r="AA7" s="48">
        <v>10041206</v>
      </c>
      <c r="AB7" s="48" t="s">
        <v>1339</v>
      </c>
      <c r="AC7" s="2">
        <f t="shared" si="5"/>
        <v>6.2500000000000001E-4</v>
      </c>
      <c r="AE7" s="48">
        <v>10041306</v>
      </c>
      <c r="AF7" s="48" t="s">
        <v>1340</v>
      </c>
      <c r="AG7" s="2">
        <f t="shared" si="6"/>
        <v>6.2500000000000001E-4</v>
      </c>
      <c r="AI7" s="48">
        <v>10041406</v>
      </c>
      <c r="AJ7" s="48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48">
        <v>10041107</v>
      </c>
      <c r="E8" s="48" t="s">
        <v>1342</v>
      </c>
      <c r="F8" s="2">
        <f t="shared" si="0"/>
        <v>0.05</v>
      </c>
      <c r="H8" s="48">
        <v>10041207</v>
      </c>
      <c r="I8" s="48" t="s">
        <v>1343</v>
      </c>
      <c r="J8" s="2">
        <f t="shared" si="1"/>
        <v>6.25E-2</v>
      </c>
      <c r="L8" s="48">
        <v>10041307</v>
      </c>
      <c r="M8" s="48" t="s">
        <v>1344</v>
      </c>
      <c r="N8" s="2">
        <f t="shared" si="2"/>
        <v>6.25E-2</v>
      </c>
      <c r="P8" s="48">
        <v>10041407</v>
      </c>
      <c r="Q8" s="48" t="s">
        <v>1345</v>
      </c>
      <c r="R8" s="2">
        <f t="shared" si="3"/>
        <v>6.25E-2</v>
      </c>
      <c r="W8" s="48">
        <v>10041107</v>
      </c>
      <c r="X8" s="48" t="s">
        <v>1342</v>
      </c>
      <c r="Y8" s="2">
        <f t="shared" si="4"/>
        <v>5.0000000000000001E-4</v>
      </c>
      <c r="AA8" s="48">
        <v>10041207</v>
      </c>
      <c r="AB8" s="48" t="s">
        <v>1343</v>
      </c>
      <c r="AC8" s="2">
        <f t="shared" si="5"/>
        <v>6.2500000000000001E-4</v>
      </c>
      <c r="AE8" s="48">
        <v>10041307</v>
      </c>
      <c r="AF8" s="48" t="s">
        <v>1344</v>
      </c>
      <c r="AG8" s="2">
        <f t="shared" si="6"/>
        <v>6.2500000000000001E-4</v>
      </c>
      <c r="AI8" s="48">
        <v>10041407</v>
      </c>
      <c r="AJ8" s="48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48">
        <v>10041108</v>
      </c>
      <c r="E9" s="48" t="s">
        <v>1347</v>
      </c>
      <c r="F9" s="2">
        <f t="shared" si="0"/>
        <v>0.05</v>
      </c>
      <c r="H9" s="48">
        <v>10041208</v>
      </c>
      <c r="I9" s="48" t="s">
        <v>1348</v>
      </c>
      <c r="J9" s="2">
        <f t="shared" si="1"/>
        <v>6.25E-2</v>
      </c>
      <c r="L9" s="48">
        <v>10041308</v>
      </c>
      <c r="M9" s="48" t="s">
        <v>1349</v>
      </c>
      <c r="N9" s="2">
        <f t="shared" si="2"/>
        <v>6.25E-2</v>
      </c>
      <c r="P9" s="48">
        <v>10041408</v>
      </c>
      <c r="Q9" s="48" t="s">
        <v>1350</v>
      </c>
      <c r="R9" s="2">
        <f t="shared" si="3"/>
        <v>6.25E-2</v>
      </c>
      <c r="W9" s="48">
        <v>10041108</v>
      </c>
      <c r="X9" s="48" t="s">
        <v>1347</v>
      </c>
      <c r="Y9" s="2">
        <f t="shared" si="4"/>
        <v>5.0000000000000001E-4</v>
      </c>
      <c r="AA9" s="48">
        <v>10041208</v>
      </c>
      <c r="AB9" s="48" t="s">
        <v>1348</v>
      </c>
      <c r="AC9" s="2">
        <f t="shared" si="5"/>
        <v>6.2500000000000001E-4</v>
      </c>
      <c r="AE9" s="48">
        <v>10041308</v>
      </c>
      <c r="AF9" s="48" t="s">
        <v>1349</v>
      </c>
      <c r="AG9" s="2">
        <f t="shared" si="6"/>
        <v>6.2500000000000001E-4</v>
      </c>
      <c r="AI9" s="48">
        <v>10041408</v>
      </c>
      <c r="AJ9" s="48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48">
        <v>10041109</v>
      </c>
      <c r="E10" s="48" t="s">
        <v>1352</v>
      </c>
      <c r="F10" s="2">
        <f t="shared" si="0"/>
        <v>0.05</v>
      </c>
      <c r="H10" s="48">
        <v>10041209</v>
      </c>
      <c r="I10" s="48" t="s">
        <v>1353</v>
      </c>
      <c r="J10" s="2">
        <f t="shared" si="1"/>
        <v>6.25E-2</v>
      </c>
      <c r="L10" s="48">
        <v>10041309</v>
      </c>
      <c r="M10" s="48" t="s">
        <v>1354</v>
      </c>
      <c r="N10" s="2">
        <f t="shared" si="2"/>
        <v>6.25E-2</v>
      </c>
      <c r="P10" s="48">
        <v>10041409</v>
      </c>
      <c r="Q10" s="48" t="s">
        <v>1355</v>
      </c>
      <c r="R10" s="2">
        <f t="shared" si="3"/>
        <v>6.25E-2</v>
      </c>
      <c r="W10" s="48">
        <v>10041109</v>
      </c>
      <c r="X10" s="48" t="s">
        <v>1352</v>
      </c>
      <c r="Y10" s="2">
        <f t="shared" si="4"/>
        <v>5.0000000000000001E-4</v>
      </c>
      <c r="AA10" s="48">
        <v>10041209</v>
      </c>
      <c r="AB10" s="48" t="s">
        <v>1353</v>
      </c>
      <c r="AC10" s="2">
        <f t="shared" si="5"/>
        <v>6.2500000000000001E-4</v>
      </c>
      <c r="AE10" s="48">
        <v>10041309</v>
      </c>
      <c r="AF10" s="48" t="s">
        <v>1354</v>
      </c>
      <c r="AG10" s="2">
        <f t="shared" si="6"/>
        <v>6.2500000000000001E-4</v>
      </c>
      <c r="AI10" s="48">
        <v>10041409</v>
      </c>
      <c r="AJ10" s="48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48">
        <v>10041110</v>
      </c>
      <c r="E11" s="48" t="s">
        <v>1356</v>
      </c>
      <c r="F11" s="2">
        <f t="shared" si="0"/>
        <v>0.05</v>
      </c>
      <c r="H11" s="48">
        <v>10041210</v>
      </c>
      <c r="I11" s="48" t="s">
        <v>1357</v>
      </c>
      <c r="J11" s="2">
        <f t="shared" si="1"/>
        <v>6.25E-2</v>
      </c>
      <c r="L11" s="48">
        <v>10041310</v>
      </c>
      <c r="M11" s="48" t="s">
        <v>1358</v>
      </c>
      <c r="N11" s="2">
        <f t="shared" si="2"/>
        <v>6.25E-2</v>
      </c>
      <c r="P11" s="48">
        <v>10041410</v>
      </c>
      <c r="Q11" s="48" t="s">
        <v>1359</v>
      </c>
      <c r="R11" s="2">
        <f t="shared" si="3"/>
        <v>6.25E-2</v>
      </c>
      <c r="W11" s="48">
        <v>10041110</v>
      </c>
      <c r="X11" s="48" t="s">
        <v>1356</v>
      </c>
      <c r="Y11" s="2">
        <f t="shared" si="4"/>
        <v>5.0000000000000001E-4</v>
      </c>
      <c r="AA11" s="48">
        <v>10041210</v>
      </c>
      <c r="AB11" s="48" t="s">
        <v>1357</v>
      </c>
      <c r="AC11" s="2">
        <f t="shared" si="5"/>
        <v>6.2500000000000001E-4</v>
      </c>
      <c r="AE11" s="48">
        <v>10041310</v>
      </c>
      <c r="AF11" s="48" t="s">
        <v>1358</v>
      </c>
      <c r="AG11" s="2">
        <f t="shared" si="6"/>
        <v>6.2500000000000001E-4</v>
      </c>
      <c r="AI11" s="48">
        <v>10041410</v>
      </c>
      <c r="AJ11" s="48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48">
        <v>10041111</v>
      </c>
      <c r="E12" s="48" t="s">
        <v>1360</v>
      </c>
      <c r="F12" s="2">
        <f t="shared" si="0"/>
        <v>0.05</v>
      </c>
      <c r="H12" s="48">
        <v>10041211</v>
      </c>
      <c r="I12" s="48" t="s">
        <v>1361</v>
      </c>
      <c r="J12" s="2">
        <f t="shared" si="1"/>
        <v>6.25E-2</v>
      </c>
      <c r="L12" s="48">
        <v>10041311</v>
      </c>
      <c r="M12" s="48" t="s">
        <v>1362</v>
      </c>
      <c r="N12" s="2">
        <f t="shared" si="2"/>
        <v>6.25E-2</v>
      </c>
      <c r="P12" s="48">
        <v>10041411</v>
      </c>
      <c r="Q12" s="48" t="s">
        <v>1363</v>
      </c>
      <c r="R12" s="2">
        <f t="shared" si="3"/>
        <v>6.25E-2</v>
      </c>
      <c r="W12" s="48">
        <v>10041111</v>
      </c>
      <c r="X12" s="48" t="s">
        <v>1360</v>
      </c>
      <c r="Y12" s="2">
        <f t="shared" si="4"/>
        <v>5.0000000000000001E-4</v>
      </c>
      <c r="AA12" s="48">
        <v>10041211</v>
      </c>
      <c r="AB12" s="48" t="s">
        <v>1361</v>
      </c>
      <c r="AC12" s="2">
        <f t="shared" si="5"/>
        <v>6.2500000000000001E-4</v>
      </c>
      <c r="AE12" s="48">
        <v>10041311</v>
      </c>
      <c r="AF12" s="48" t="s">
        <v>1362</v>
      </c>
      <c r="AG12" s="2">
        <f t="shared" si="6"/>
        <v>6.2500000000000001E-4</v>
      </c>
      <c r="AI12" s="48">
        <v>10041411</v>
      </c>
      <c r="AJ12" s="48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48">
        <v>10041112</v>
      </c>
      <c r="E13" s="48" t="s">
        <v>1364</v>
      </c>
      <c r="F13" s="2">
        <f t="shared" si="0"/>
        <v>0.05</v>
      </c>
      <c r="H13" s="48">
        <v>10041212</v>
      </c>
      <c r="I13" s="48" t="s">
        <v>1365</v>
      </c>
      <c r="J13" s="2">
        <f t="shared" si="1"/>
        <v>6.25E-2</v>
      </c>
      <c r="L13" s="48">
        <v>10041312</v>
      </c>
      <c r="M13" s="48" t="s">
        <v>1366</v>
      </c>
      <c r="N13" s="2">
        <f t="shared" si="2"/>
        <v>6.25E-2</v>
      </c>
      <c r="P13" s="48">
        <v>10041412</v>
      </c>
      <c r="Q13" s="48" t="s">
        <v>1367</v>
      </c>
      <c r="R13" s="2">
        <f t="shared" si="3"/>
        <v>6.25E-2</v>
      </c>
      <c r="W13" s="48">
        <v>10041112</v>
      </c>
      <c r="X13" s="48" t="s">
        <v>1364</v>
      </c>
      <c r="Y13" s="2">
        <f t="shared" si="4"/>
        <v>5.0000000000000001E-4</v>
      </c>
      <c r="AA13" s="48">
        <v>10041212</v>
      </c>
      <c r="AB13" s="48" t="s">
        <v>1365</v>
      </c>
      <c r="AC13" s="2">
        <f t="shared" si="5"/>
        <v>6.2500000000000001E-4</v>
      </c>
      <c r="AE13" s="48">
        <v>10041312</v>
      </c>
      <c r="AF13" s="48" t="s">
        <v>1366</v>
      </c>
      <c r="AG13" s="2">
        <f t="shared" si="6"/>
        <v>6.2500000000000001E-4</v>
      </c>
      <c r="AI13" s="48">
        <v>10041412</v>
      </c>
      <c r="AJ13" s="48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48">
        <v>10045101</v>
      </c>
      <c r="E14" s="48" t="s">
        <v>1368</v>
      </c>
      <c r="F14" s="2">
        <f t="shared" si="0"/>
        <v>0.05</v>
      </c>
      <c r="H14" s="48">
        <v>10045103</v>
      </c>
      <c r="I14" s="48" t="s">
        <v>1370</v>
      </c>
      <c r="J14" s="2">
        <f t="shared" si="1"/>
        <v>6.25E-2</v>
      </c>
      <c r="L14" s="48">
        <f>H14+1</f>
        <v>10045104</v>
      </c>
      <c r="M14" s="48" t="s">
        <v>1370</v>
      </c>
      <c r="N14" s="2">
        <f t="shared" si="2"/>
        <v>6.25E-2</v>
      </c>
      <c r="P14" s="48">
        <f>L14+1</f>
        <v>10045105</v>
      </c>
      <c r="Q14" s="48" t="s">
        <v>1370</v>
      </c>
      <c r="R14" s="2">
        <f t="shared" si="3"/>
        <v>6.25E-2</v>
      </c>
      <c r="W14" s="48">
        <v>10045101</v>
      </c>
      <c r="X14" s="48" t="s">
        <v>1368</v>
      </c>
      <c r="Y14" s="2">
        <f t="shared" si="4"/>
        <v>5.0000000000000001E-4</v>
      </c>
      <c r="AA14" s="48">
        <v>10045103</v>
      </c>
      <c r="AB14" s="48" t="s">
        <v>1370</v>
      </c>
      <c r="AC14" s="2">
        <f t="shared" si="5"/>
        <v>6.2500000000000001E-4</v>
      </c>
      <c r="AE14" s="48">
        <f>AA14+1</f>
        <v>10045104</v>
      </c>
      <c r="AF14" s="48" t="s">
        <v>1370</v>
      </c>
      <c r="AG14" s="2">
        <f t="shared" si="6"/>
        <v>6.2500000000000001E-4</v>
      </c>
      <c r="AI14" s="48">
        <f>AE14+1</f>
        <v>10045105</v>
      </c>
      <c r="AJ14" s="48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48">
        <v>10045102</v>
      </c>
      <c r="E15" s="48" t="s">
        <v>1369</v>
      </c>
      <c r="F15" s="2">
        <f t="shared" si="0"/>
        <v>0.05</v>
      </c>
      <c r="H15" s="48">
        <v>10045203</v>
      </c>
      <c r="I15" s="48" t="s">
        <v>1376</v>
      </c>
      <c r="J15" s="2">
        <f t="shared" si="1"/>
        <v>6.25E-2</v>
      </c>
      <c r="L15" s="48">
        <f t="shared" ref="L15:L17" si="8">H15+1</f>
        <v>10045204</v>
      </c>
      <c r="M15" s="48" t="s">
        <v>1376</v>
      </c>
      <c r="N15" s="2">
        <f t="shared" si="2"/>
        <v>6.25E-2</v>
      </c>
      <c r="P15" s="48">
        <f t="shared" ref="P15:P17" si="9">L15+1</f>
        <v>10045205</v>
      </c>
      <c r="Q15" s="48" t="s">
        <v>1376</v>
      </c>
      <c r="R15" s="2">
        <f t="shared" si="3"/>
        <v>6.25E-2</v>
      </c>
      <c r="W15" s="48">
        <v>10045102</v>
      </c>
      <c r="X15" s="48" t="s">
        <v>1369</v>
      </c>
      <c r="Y15" s="2">
        <f t="shared" si="4"/>
        <v>5.0000000000000001E-4</v>
      </c>
      <c r="AA15" s="48">
        <v>10045203</v>
      </c>
      <c r="AB15" s="48" t="s">
        <v>1376</v>
      </c>
      <c r="AC15" s="2">
        <f t="shared" si="5"/>
        <v>6.2500000000000001E-4</v>
      </c>
      <c r="AE15" s="48">
        <f t="shared" ref="AE15:AE17" si="10">AA15+1</f>
        <v>10045204</v>
      </c>
      <c r="AF15" s="48" t="s">
        <v>1376</v>
      </c>
      <c r="AG15" s="2">
        <f t="shared" si="6"/>
        <v>6.2500000000000001E-4</v>
      </c>
      <c r="AI15" s="48">
        <f t="shared" ref="AI15:AI17" si="11">AE15+1</f>
        <v>10045205</v>
      </c>
      <c r="AJ15" s="48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48">
        <v>10045201</v>
      </c>
      <c r="E16" s="48" t="s">
        <v>1374</v>
      </c>
      <c r="F16" s="2">
        <f t="shared" si="0"/>
        <v>0.05</v>
      </c>
      <c r="H16" s="48">
        <v>10045303</v>
      </c>
      <c r="I16" s="48" t="s">
        <v>1381</v>
      </c>
      <c r="J16" s="2">
        <f t="shared" si="1"/>
        <v>6.25E-2</v>
      </c>
      <c r="L16" s="48">
        <f t="shared" si="8"/>
        <v>10045304</v>
      </c>
      <c r="M16" s="48" t="s">
        <v>1381</v>
      </c>
      <c r="N16" s="2">
        <f t="shared" si="2"/>
        <v>6.25E-2</v>
      </c>
      <c r="P16" s="48">
        <f t="shared" si="9"/>
        <v>10045305</v>
      </c>
      <c r="Q16" s="48" t="s">
        <v>1381</v>
      </c>
      <c r="R16" s="2">
        <f t="shared" si="3"/>
        <v>6.25E-2</v>
      </c>
      <c r="W16" s="48">
        <v>10045201</v>
      </c>
      <c r="X16" s="48" t="s">
        <v>1374</v>
      </c>
      <c r="Y16" s="2">
        <f t="shared" si="4"/>
        <v>5.0000000000000001E-4</v>
      </c>
      <c r="AA16" s="48">
        <v>10045303</v>
      </c>
      <c r="AB16" s="48" t="s">
        <v>1381</v>
      </c>
      <c r="AC16" s="2">
        <f t="shared" si="5"/>
        <v>6.2500000000000001E-4</v>
      </c>
      <c r="AE16" s="48">
        <f t="shared" si="10"/>
        <v>10045304</v>
      </c>
      <c r="AF16" s="48" t="s">
        <v>1381</v>
      </c>
      <c r="AG16" s="2">
        <f t="shared" si="6"/>
        <v>6.2500000000000001E-4</v>
      </c>
      <c r="AI16" s="48">
        <f t="shared" si="11"/>
        <v>10045305</v>
      </c>
      <c r="AJ16" s="48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48">
        <v>10045202</v>
      </c>
      <c r="E17" s="48" t="s">
        <v>1375</v>
      </c>
      <c r="F17" s="2">
        <f t="shared" si="0"/>
        <v>0.05</v>
      </c>
      <c r="H17" s="48">
        <v>10045403</v>
      </c>
      <c r="I17" s="48" t="s">
        <v>1388</v>
      </c>
      <c r="J17" s="2">
        <f t="shared" si="1"/>
        <v>6.25E-2</v>
      </c>
      <c r="L17" s="48">
        <f t="shared" si="8"/>
        <v>10045404</v>
      </c>
      <c r="M17" s="48" t="s">
        <v>1388</v>
      </c>
      <c r="N17" s="2">
        <f t="shared" si="2"/>
        <v>6.25E-2</v>
      </c>
      <c r="P17" s="48">
        <f t="shared" si="9"/>
        <v>10045405</v>
      </c>
      <c r="Q17" s="48" t="s">
        <v>1388</v>
      </c>
      <c r="R17" s="2">
        <f t="shared" si="3"/>
        <v>6.25E-2</v>
      </c>
      <c r="W17" s="48">
        <v>10045202</v>
      </c>
      <c r="X17" s="48" t="s">
        <v>1375</v>
      </c>
      <c r="Y17" s="2">
        <f t="shared" si="4"/>
        <v>5.0000000000000001E-4</v>
      </c>
      <c r="AA17" s="48">
        <v>10045403</v>
      </c>
      <c r="AB17" s="48" t="s">
        <v>1388</v>
      </c>
      <c r="AC17" s="2">
        <f t="shared" si="5"/>
        <v>6.2500000000000001E-4</v>
      </c>
      <c r="AE17" s="48">
        <f t="shared" si="10"/>
        <v>10045404</v>
      </c>
      <c r="AF17" s="48" t="s">
        <v>1388</v>
      </c>
      <c r="AG17" s="2">
        <f t="shared" si="6"/>
        <v>6.2500000000000001E-4</v>
      </c>
      <c r="AI17" s="48">
        <f t="shared" si="11"/>
        <v>10045405</v>
      </c>
      <c r="AJ17" s="48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48">
        <v>10045301</v>
      </c>
      <c r="E18" s="48" t="s">
        <v>1379</v>
      </c>
      <c r="F18" s="2">
        <f t="shared" si="0"/>
        <v>0.05</v>
      </c>
      <c r="W18" s="48">
        <v>10045301</v>
      </c>
      <c r="X18" s="48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48">
        <v>10045302</v>
      </c>
      <c r="E19" s="48" t="s">
        <v>1380</v>
      </c>
      <c r="F19" s="2">
        <f t="shared" si="0"/>
        <v>0.05</v>
      </c>
      <c r="W19" s="48">
        <v>10045302</v>
      </c>
      <c r="X19" s="48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48">
        <v>10045401</v>
      </c>
      <c r="E20" s="48" t="s">
        <v>1386</v>
      </c>
      <c r="F20" s="2">
        <f t="shared" si="0"/>
        <v>0.05</v>
      </c>
      <c r="W20" s="48">
        <v>10045401</v>
      </c>
      <c r="X20" s="48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48">
        <v>10045402</v>
      </c>
      <c r="E21" s="48" t="s">
        <v>1387</v>
      </c>
      <c r="F21" s="2">
        <f t="shared" si="0"/>
        <v>0.05</v>
      </c>
      <c r="W21" s="48">
        <v>10045402</v>
      </c>
      <c r="X21" s="48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41">
        <v>15201002</v>
      </c>
      <c r="I28" s="41" t="s">
        <v>340</v>
      </c>
      <c r="J28" s="2">
        <f>1/26</f>
        <v>3.8461538461538464E-2</v>
      </c>
      <c r="L28" s="41">
        <v>15301002</v>
      </c>
      <c r="M28" s="41" t="s">
        <v>400</v>
      </c>
      <c r="N28" s="2">
        <f>1/26</f>
        <v>3.8461538461538464E-2</v>
      </c>
      <c r="P28" s="41">
        <v>15401002</v>
      </c>
      <c r="Q28" s="41" t="s">
        <v>445</v>
      </c>
      <c r="R28" s="2">
        <f>1/26</f>
        <v>3.8461538461538464E-2</v>
      </c>
      <c r="T28" s="41">
        <v>15501002</v>
      </c>
      <c r="U28" s="41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41">
        <v>15201004</v>
      </c>
      <c r="I29" s="41" t="s">
        <v>344</v>
      </c>
      <c r="J29" s="2">
        <f t="shared" ref="J29:J53" si="13">1/26</f>
        <v>3.8461538461538464E-2</v>
      </c>
      <c r="L29" s="41">
        <v>15301004</v>
      </c>
      <c r="M29" s="41" t="s">
        <v>402</v>
      </c>
      <c r="N29" s="2">
        <f t="shared" ref="N29:N53" si="14">1/26</f>
        <v>3.8461538461538464E-2</v>
      </c>
      <c r="P29" s="41">
        <v>15401004</v>
      </c>
      <c r="Q29" s="41" t="s">
        <v>447</v>
      </c>
      <c r="R29" s="2">
        <f t="shared" ref="R29:R53" si="15">1/26</f>
        <v>3.8461538461538464E-2</v>
      </c>
      <c r="T29" s="41">
        <v>15501004</v>
      </c>
      <c r="U29" s="41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41">
        <v>15201006</v>
      </c>
      <c r="I30" s="41" t="s">
        <v>347</v>
      </c>
      <c r="J30" s="2">
        <f t="shared" si="13"/>
        <v>3.8461538461538464E-2</v>
      </c>
      <c r="L30" s="41">
        <v>15301006</v>
      </c>
      <c r="M30" s="41" t="s">
        <v>404</v>
      </c>
      <c r="N30" s="2">
        <f t="shared" si="14"/>
        <v>3.8461538461538464E-2</v>
      </c>
      <c r="P30" s="41">
        <v>15401006</v>
      </c>
      <c r="Q30" s="41" t="s">
        <v>449</v>
      </c>
      <c r="R30" s="2">
        <f t="shared" si="15"/>
        <v>3.8461538461538464E-2</v>
      </c>
      <c r="T30" s="41">
        <v>15501006</v>
      </c>
      <c r="U30" s="41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41">
        <v>15202002</v>
      </c>
      <c r="I31" s="41" t="s">
        <v>350</v>
      </c>
      <c r="J31" s="2">
        <f t="shared" si="13"/>
        <v>3.8461538461538464E-2</v>
      </c>
      <c r="L31" s="41">
        <v>15302002</v>
      </c>
      <c r="M31" s="41" t="s">
        <v>406</v>
      </c>
      <c r="N31" s="2">
        <f t="shared" si="14"/>
        <v>3.8461538461538464E-2</v>
      </c>
      <c r="P31" s="41">
        <v>15402002</v>
      </c>
      <c r="Q31" s="41" t="s">
        <v>451</v>
      </c>
      <c r="R31" s="2">
        <f t="shared" si="15"/>
        <v>3.8461538461538464E-2</v>
      </c>
      <c r="T31" s="41">
        <v>15502002</v>
      </c>
      <c r="U31" s="41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41">
        <v>15202004</v>
      </c>
      <c r="I32" s="41" t="s">
        <v>352</v>
      </c>
      <c r="J32" s="2">
        <f t="shared" si="13"/>
        <v>3.8461538461538464E-2</v>
      </c>
      <c r="L32" s="41">
        <v>15302004</v>
      </c>
      <c r="M32" s="41" t="s">
        <v>408</v>
      </c>
      <c r="N32" s="2">
        <f t="shared" si="14"/>
        <v>3.8461538461538464E-2</v>
      </c>
      <c r="P32" s="41">
        <v>15402004</v>
      </c>
      <c r="Q32" s="41" t="s">
        <v>453</v>
      </c>
      <c r="R32" s="2">
        <f t="shared" si="15"/>
        <v>3.8461538461538464E-2</v>
      </c>
      <c r="T32" s="41">
        <v>15502004</v>
      </c>
      <c r="U32" s="41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41">
        <v>15202006</v>
      </c>
      <c r="I33" s="41" t="s">
        <v>354</v>
      </c>
      <c r="J33" s="2">
        <f t="shared" si="13"/>
        <v>3.8461538461538464E-2</v>
      </c>
      <c r="L33" s="41">
        <v>15302006</v>
      </c>
      <c r="M33" s="41" t="s">
        <v>410</v>
      </c>
      <c r="N33" s="2">
        <f t="shared" si="14"/>
        <v>3.8461538461538464E-2</v>
      </c>
      <c r="P33" s="41">
        <v>15402006</v>
      </c>
      <c r="Q33" s="41" t="s">
        <v>455</v>
      </c>
      <c r="R33" s="2">
        <f t="shared" si="15"/>
        <v>3.8461538461538464E-2</v>
      </c>
      <c r="T33" s="41">
        <v>15502006</v>
      </c>
      <c r="U33" s="41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41">
        <v>15203002</v>
      </c>
      <c r="I34" s="41" t="s">
        <v>357</v>
      </c>
      <c r="J34" s="2">
        <f t="shared" si="13"/>
        <v>3.8461538461538464E-2</v>
      </c>
      <c r="L34" s="41">
        <v>15303002</v>
      </c>
      <c r="M34" s="41" t="s">
        <v>412</v>
      </c>
      <c r="N34" s="2">
        <f t="shared" si="14"/>
        <v>3.8461538461538464E-2</v>
      </c>
      <c r="P34" s="41">
        <v>15403002</v>
      </c>
      <c r="Q34" s="41" t="s">
        <v>457</v>
      </c>
      <c r="R34" s="2">
        <f t="shared" si="15"/>
        <v>3.8461538461538464E-2</v>
      </c>
      <c r="T34" s="41">
        <v>15503002</v>
      </c>
      <c r="U34" s="41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41">
        <v>15203004</v>
      </c>
      <c r="I35" s="41" t="s">
        <v>360</v>
      </c>
      <c r="J35" s="2">
        <f t="shared" si="13"/>
        <v>3.8461538461538464E-2</v>
      </c>
      <c r="L35" s="41">
        <v>15303004</v>
      </c>
      <c r="M35" s="41" t="s">
        <v>414</v>
      </c>
      <c r="N35" s="2">
        <f t="shared" si="14"/>
        <v>3.8461538461538464E-2</v>
      </c>
      <c r="P35" s="41">
        <v>15403004</v>
      </c>
      <c r="Q35" s="41" t="s">
        <v>459</v>
      </c>
      <c r="R35" s="2">
        <f t="shared" si="15"/>
        <v>3.8461538461538464E-2</v>
      </c>
      <c r="T35" s="41">
        <v>15503004</v>
      </c>
      <c r="U35" s="41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41">
        <v>15203006</v>
      </c>
      <c r="I36" s="41" t="s">
        <v>364</v>
      </c>
      <c r="J36" s="2">
        <f t="shared" si="13"/>
        <v>3.8461538461538464E-2</v>
      </c>
      <c r="L36" s="41">
        <v>15303006</v>
      </c>
      <c r="M36" s="41" t="s">
        <v>416</v>
      </c>
      <c r="N36" s="2">
        <f t="shared" si="14"/>
        <v>3.8461538461538464E-2</v>
      </c>
      <c r="P36" s="41">
        <v>15403006</v>
      </c>
      <c r="Q36" s="41" t="s">
        <v>461</v>
      </c>
      <c r="R36" s="2">
        <f t="shared" si="15"/>
        <v>3.8461538461538464E-2</v>
      </c>
      <c r="T36" s="41">
        <v>15503006</v>
      </c>
      <c r="U36" s="41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41">
        <v>15204002</v>
      </c>
      <c r="I37" s="41" t="s">
        <v>368</v>
      </c>
      <c r="J37" s="2">
        <f t="shared" si="13"/>
        <v>3.8461538461538464E-2</v>
      </c>
      <c r="L37" s="41">
        <v>15304002</v>
      </c>
      <c r="M37" s="41" t="s">
        <v>418</v>
      </c>
      <c r="N37" s="2">
        <f t="shared" si="14"/>
        <v>3.8461538461538464E-2</v>
      </c>
      <c r="P37" s="41">
        <v>15404002</v>
      </c>
      <c r="Q37" s="41" t="s">
        <v>463</v>
      </c>
      <c r="R37" s="2">
        <f t="shared" si="15"/>
        <v>3.8461538461538464E-2</v>
      </c>
      <c r="T37" s="41">
        <v>15504002</v>
      </c>
      <c r="U37" s="41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41">
        <v>15204004</v>
      </c>
      <c r="I38" s="41" t="s">
        <v>372</v>
      </c>
      <c r="J38" s="2">
        <f t="shared" si="13"/>
        <v>3.8461538461538464E-2</v>
      </c>
      <c r="L38" s="41">
        <v>15304004</v>
      </c>
      <c r="M38" s="41" t="s">
        <v>420</v>
      </c>
      <c r="N38" s="2">
        <f t="shared" si="14"/>
        <v>3.8461538461538464E-2</v>
      </c>
      <c r="P38" s="41">
        <v>15404004</v>
      </c>
      <c r="Q38" s="41" t="s">
        <v>465</v>
      </c>
      <c r="R38" s="2">
        <f t="shared" si="15"/>
        <v>3.8461538461538464E-2</v>
      </c>
      <c r="T38" s="41">
        <v>15504004</v>
      </c>
      <c r="U38" s="41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41">
        <v>15204006</v>
      </c>
      <c r="I39" s="41" t="s">
        <v>375</v>
      </c>
      <c r="J39" s="2">
        <f t="shared" si="13"/>
        <v>3.8461538461538464E-2</v>
      </c>
      <c r="L39" s="41">
        <v>15304006</v>
      </c>
      <c r="M39" s="41" t="s">
        <v>422</v>
      </c>
      <c r="N39" s="2">
        <f t="shared" si="14"/>
        <v>3.8461538461538464E-2</v>
      </c>
      <c r="P39" s="41">
        <v>15404006</v>
      </c>
      <c r="Q39" s="41" t="s">
        <v>467</v>
      </c>
      <c r="R39" s="2">
        <f t="shared" si="15"/>
        <v>3.8461538461538464E-2</v>
      </c>
      <c r="T39" s="41">
        <v>15504006</v>
      </c>
      <c r="U39" s="41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41">
        <v>15205002</v>
      </c>
      <c r="I40" s="41" t="s">
        <v>377</v>
      </c>
      <c r="J40" s="2">
        <f t="shared" si="13"/>
        <v>3.8461538461538464E-2</v>
      </c>
      <c r="L40" s="41">
        <v>15305002</v>
      </c>
      <c r="M40" s="41" t="s">
        <v>424</v>
      </c>
      <c r="N40" s="2">
        <f t="shared" si="14"/>
        <v>3.8461538461538464E-2</v>
      </c>
      <c r="P40" s="41">
        <v>15405002</v>
      </c>
      <c r="Q40" s="41" t="s">
        <v>469</v>
      </c>
      <c r="R40" s="2">
        <f t="shared" si="15"/>
        <v>3.8461538461538464E-2</v>
      </c>
      <c r="T40" s="41">
        <v>15505002</v>
      </c>
      <c r="U40" s="41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41">
        <v>15205004</v>
      </c>
      <c r="I41" s="41" t="s">
        <v>379</v>
      </c>
      <c r="J41" s="2">
        <f t="shared" si="13"/>
        <v>3.8461538461538464E-2</v>
      </c>
      <c r="L41" s="41">
        <v>15305004</v>
      </c>
      <c r="M41" s="41" t="s">
        <v>426</v>
      </c>
      <c r="N41" s="2">
        <f t="shared" si="14"/>
        <v>3.8461538461538464E-2</v>
      </c>
      <c r="P41" s="41">
        <v>15405004</v>
      </c>
      <c r="Q41" s="41" t="s">
        <v>471</v>
      </c>
      <c r="R41" s="2">
        <f t="shared" si="15"/>
        <v>3.8461538461538464E-2</v>
      </c>
      <c r="T41" s="41">
        <v>15505004</v>
      </c>
      <c r="U41" s="41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41">
        <v>15205006</v>
      </c>
      <c r="I42" s="41" t="s">
        <v>381</v>
      </c>
      <c r="J42" s="2">
        <f t="shared" si="13"/>
        <v>3.8461538461538464E-2</v>
      </c>
      <c r="L42" s="41">
        <v>15305006</v>
      </c>
      <c r="M42" s="41" t="s">
        <v>428</v>
      </c>
      <c r="N42" s="2">
        <f t="shared" si="14"/>
        <v>3.8461538461538464E-2</v>
      </c>
      <c r="P42" s="41">
        <v>15405006</v>
      </c>
      <c r="Q42" s="41" t="s">
        <v>473</v>
      </c>
      <c r="R42" s="2">
        <f t="shared" si="15"/>
        <v>3.8461538461538464E-2</v>
      </c>
      <c r="T42" s="41">
        <v>15505006</v>
      </c>
      <c r="U42" s="41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41">
        <v>15206002</v>
      </c>
      <c r="I43" s="41" t="s">
        <v>383</v>
      </c>
      <c r="J43" s="2">
        <f t="shared" si="13"/>
        <v>3.8461538461538464E-2</v>
      </c>
      <c r="L43" s="41">
        <v>15306002</v>
      </c>
      <c r="M43" s="41" t="s">
        <v>429</v>
      </c>
      <c r="N43" s="2">
        <f t="shared" si="14"/>
        <v>3.8461538461538464E-2</v>
      </c>
      <c r="P43" s="41">
        <v>15406002</v>
      </c>
      <c r="Q43" s="41" t="s">
        <v>475</v>
      </c>
      <c r="R43" s="2">
        <f t="shared" si="15"/>
        <v>3.8461538461538464E-2</v>
      </c>
      <c r="T43" s="41">
        <v>15506002</v>
      </c>
      <c r="U43" s="41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41">
        <v>15207002</v>
      </c>
      <c r="I44" s="41" t="s">
        <v>385</v>
      </c>
      <c r="J44" s="2">
        <f t="shared" si="13"/>
        <v>3.8461538461538464E-2</v>
      </c>
      <c r="L44" s="41">
        <v>15307002</v>
      </c>
      <c r="M44" s="41" t="s">
        <v>431</v>
      </c>
      <c r="N44" s="2">
        <f t="shared" si="14"/>
        <v>3.8461538461538464E-2</v>
      </c>
      <c r="P44" s="41">
        <v>15407002</v>
      </c>
      <c r="Q44" s="41" t="s">
        <v>477</v>
      </c>
      <c r="R44" s="2">
        <f t="shared" si="15"/>
        <v>3.8461538461538464E-2</v>
      </c>
      <c r="T44" s="41">
        <v>15507002</v>
      </c>
      <c r="U44" s="41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41">
        <v>15208002</v>
      </c>
      <c r="I45" s="41" t="s">
        <v>386</v>
      </c>
      <c r="J45" s="2">
        <f t="shared" si="13"/>
        <v>3.8461538461538464E-2</v>
      </c>
      <c r="L45" s="41">
        <v>15308002</v>
      </c>
      <c r="M45" s="41" t="s">
        <v>432</v>
      </c>
      <c r="N45" s="2">
        <f t="shared" si="14"/>
        <v>3.8461538461538464E-2</v>
      </c>
      <c r="P45" s="41">
        <v>15408002</v>
      </c>
      <c r="Q45" s="41" t="s">
        <v>478</v>
      </c>
      <c r="R45" s="2">
        <f t="shared" si="15"/>
        <v>3.8461538461538464E-2</v>
      </c>
      <c r="T45" s="41">
        <v>15508002</v>
      </c>
      <c r="U45" s="41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41">
        <v>15209002</v>
      </c>
      <c r="I46" s="41" t="s">
        <v>388</v>
      </c>
      <c r="J46" s="2">
        <f t="shared" si="13"/>
        <v>3.8461538461538464E-2</v>
      </c>
      <c r="L46" s="41">
        <v>15309002</v>
      </c>
      <c r="M46" s="41" t="s">
        <v>433</v>
      </c>
      <c r="N46" s="2">
        <f t="shared" si="14"/>
        <v>3.8461538461538464E-2</v>
      </c>
      <c r="P46" s="41">
        <v>15409002</v>
      </c>
      <c r="Q46" s="41" t="s">
        <v>480</v>
      </c>
      <c r="R46" s="2">
        <f t="shared" si="15"/>
        <v>3.8461538461538464E-2</v>
      </c>
      <c r="T46" s="41">
        <v>15509002</v>
      </c>
      <c r="U46" s="41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41">
        <v>15210002</v>
      </c>
      <c r="I47" s="41" t="s">
        <v>390</v>
      </c>
      <c r="J47" s="2">
        <f t="shared" si="13"/>
        <v>3.8461538461538464E-2</v>
      </c>
      <c r="L47" s="41">
        <v>15310002</v>
      </c>
      <c r="M47" s="41" t="s">
        <v>435</v>
      </c>
      <c r="N47" s="2">
        <f t="shared" si="14"/>
        <v>3.8461538461538464E-2</v>
      </c>
      <c r="P47" s="41">
        <v>15410002</v>
      </c>
      <c r="Q47" s="41" t="s">
        <v>482</v>
      </c>
      <c r="R47" s="2">
        <f t="shared" si="15"/>
        <v>3.8461538461538464E-2</v>
      </c>
      <c r="T47" s="41">
        <v>15510002</v>
      </c>
      <c r="U47" s="41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41">
        <v>15210004</v>
      </c>
      <c r="I48" s="41" t="s">
        <v>392</v>
      </c>
      <c r="J48" s="2">
        <f t="shared" si="13"/>
        <v>3.8461538461538464E-2</v>
      </c>
      <c r="L48" s="41">
        <v>15310004</v>
      </c>
      <c r="M48" s="41" t="s">
        <v>437</v>
      </c>
      <c r="N48" s="2">
        <f t="shared" si="14"/>
        <v>3.8461538461538464E-2</v>
      </c>
      <c r="P48" s="41">
        <v>15410004</v>
      </c>
      <c r="Q48" s="41" t="s">
        <v>1397</v>
      </c>
      <c r="R48" s="2">
        <f t="shared" si="15"/>
        <v>3.8461538461538464E-2</v>
      </c>
      <c r="T48" s="41">
        <v>15510004</v>
      </c>
      <c r="U48" s="41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3">
        <v>15210102</v>
      </c>
      <c r="I49" s="23" t="s">
        <v>1383</v>
      </c>
      <c r="J49" s="2">
        <f t="shared" si="13"/>
        <v>3.8461538461538464E-2</v>
      </c>
      <c r="L49" s="23">
        <v>15310102</v>
      </c>
      <c r="M49" s="23" t="s">
        <v>1391</v>
      </c>
      <c r="N49" s="2">
        <f t="shared" si="14"/>
        <v>3.8461538461538464E-2</v>
      </c>
      <c r="P49" s="41">
        <v>15410102</v>
      </c>
      <c r="Q49" s="41" t="s">
        <v>1398</v>
      </c>
      <c r="R49" s="2">
        <f t="shared" si="15"/>
        <v>3.8461538461538464E-2</v>
      </c>
      <c r="T49" s="23">
        <v>15510102</v>
      </c>
      <c r="U49" s="23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3">
        <v>15210104</v>
      </c>
      <c r="I50" s="23" t="s">
        <v>1385</v>
      </c>
      <c r="J50" s="2">
        <f t="shared" si="13"/>
        <v>3.8461538461538464E-2</v>
      </c>
      <c r="L50" s="23">
        <v>15310104</v>
      </c>
      <c r="M50" s="23" t="s">
        <v>1392</v>
      </c>
      <c r="N50" s="2">
        <f t="shared" si="14"/>
        <v>3.8461538461538464E-2</v>
      </c>
      <c r="P50" s="41">
        <v>15410104</v>
      </c>
      <c r="Q50" s="41" t="s">
        <v>1398</v>
      </c>
      <c r="R50" s="2">
        <f t="shared" si="15"/>
        <v>3.8461538461538464E-2</v>
      </c>
      <c r="T50" s="23">
        <v>15510104</v>
      </c>
      <c r="U50" s="23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41">
        <v>15211002</v>
      </c>
      <c r="I51" s="41" t="s">
        <v>394</v>
      </c>
      <c r="J51" s="2">
        <f t="shared" si="13"/>
        <v>3.8461538461538464E-2</v>
      </c>
      <c r="L51" s="41">
        <v>15311002</v>
      </c>
      <c r="M51" s="41" t="s">
        <v>439</v>
      </c>
      <c r="N51" s="2">
        <f t="shared" si="14"/>
        <v>3.8461538461538464E-2</v>
      </c>
      <c r="P51" s="41">
        <v>15411002</v>
      </c>
      <c r="Q51" s="41" t="s">
        <v>485</v>
      </c>
      <c r="R51" s="2">
        <f t="shared" si="15"/>
        <v>3.8461538461538464E-2</v>
      </c>
      <c r="T51" s="41">
        <v>15511002</v>
      </c>
      <c r="U51" s="41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41">
        <v>15211004</v>
      </c>
      <c r="I52" s="41" t="s">
        <v>396</v>
      </c>
      <c r="J52" s="2">
        <f t="shared" si="13"/>
        <v>3.8461538461538464E-2</v>
      </c>
      <c r="L52" s="41">
        <v>15311004</v>
      </c>
      <c r="M52" s="41" t="s">
        <v>441</v>
      </c>
      <c r="N52" s="2">
        <f t="shared" si="14"/>
        <v>3.8461538461538464E-2</v>
      </c>
      <c r="P52" s="41">
        <v>15411004</v>
      </c>
      <c r="Q52" s="41" t="s">
        <v>487</v>
      </c>
      <c r="R52" s="2">
        <f t="shared" si="15"/>
        <v>3.8461538461538464E-2</v>
      </c>
      <c r="T52" s="41">
        <v>15511004</v>
      </c>
      <c r="U52" s="41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41">
        <v>15211006</v>
      </c>
      <c r="I53" s="41" t="s">
        <v>398</v>
      </c>
      <c r="J53" s="2">
        <f t="shared" si="13"/>
        <v>3.8461538461538464E-2</v>
      </c>
      <c r="L53" s="41">
        <v>15311006</v>
      </c>
      <c r="M53" s="41" t="s">
        <v>443</v>
      </c>
      <c r="N53" s="2">
        <f t="shared" si="14"/>
        <v>3.8461538461538464E-2</v>
      </c>
      <c r="P53" s="41">
        <v>15411006</v>
      </c>
      <c r="Q53" s="41" t="s">
        <v>489</v>
      </c>
      <c r="R53" s="2">
        <f t="shared" si="15"/>
        <v>3.8461538461538464E-2</v>
      </c>
      <c r="T53" s="41">
        <v>15511006</v>
      </c>
      <c r="U53" s="41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0"/>
    <col min="2" max="2" width="12" customWidth="1"/>
    <col min="3" max="3" width="14.875" customWidth="1"/>
    <col min="8" max="8" width="13" customWidth="1"/>
  </cols>
  <sheetData>
    <row r="1" spans="1:18" s="114" customFormat="1" ht="24.95" customHeight="1" x14ac:dyDescent="0.2">
      <c r="A1" s="115" t="s">
        <v>0</v>
      </c>
      <c r="B1" s="115" t="s">
        <v>37</v>
      </c>
      <c r="C1" s="115" t="s">
        <v>38</v>
      </c>
    </row>
    <row r="2" spans="1:18" ht="20.100000000000001" customHeight="1" x14ac:dyDescent="0.2">
      <c r="A2" s="116">
        <v>1</v>
      </c>
      <c r="B2" s="117">
        <v>5</v>
      </c>
      <c r="C2" s="117">
        <f>经济总表!F2*B2</f>
        <v>50</v>
      </c>
      <c r="H2" s="10" t="s">
        <v>39</v>
      </c>
      <c r="I2" s="10" t="s">
        <v>40</v>
      </c>
      <c r="P2" s="10" t="s">
        <v>41</v>
      </c>
      <c r="R2" s="10" t="s">
        <v>42</v>
      </c>
    </row>
    <row r="3" spans="1:18" ht="20.100000000000001" customHeight="1" x14ac:dyDescent="0.2">
      <c r="A3" s="116">
        <v>2</v>
      </c>
      <c r="B3" s="117">
        <v>5</v>
      </c>
      <c r="C3" s="117">
        <f>经济总表!F3*B3</f>
        <v>65</v>
      </c>
    </row>
    <row r="4" spans="1:18" ht="20.100000000000001" customHeight="1" x14ac:dyDescent="0.2">
      <c r="A4" s="116">
        <v>3</v>
      </c>
      <c r="B4" s="117">
        <v>5</v>
      </c>
      <c r="C4" s="117">
        <f>经济总表!F4*B4</f>
        <v>80</v>
      </c>
    </row>
    <row r="5" spans="1:18" ht="20.100000000000001" customHeight="1" x14ac:dyDescent="0.2">
      <c r="A5" s="116">
        <v>4</v>
      </c>
      <c r="B5" s="117">
        <v>10</v>
      </c>
      <c r="C5" s="117">
        <f>经济总表!F5*B5</f>
        <v>190</v>
      </c>
    </row>
    <row r="6" spans="1:18" ht="20.100000000000001" customHeight="1" x14ac:dyDescent="0.2">
      <c r="A6" s="116">
        <v>5</v>
      </c>
      <c r="B6" s="117">
        <v>10</v>
      </c>
      <c r="C6" s="117">
        <f>经济总表!F6*B6</f>
        <v>220</v>
      </c>
    </row>
    <row r="7" spans="1:18" ht="20.100000000000001" customHeight="1" x14ac:dyDescent="0.2">
      <c r="A7" s="116">
        <v>6</v>
      </c>
      <c r="B7" s="117">
        <v>10</v>
      </c>
      <c r="C7" s="117">
        <f>经济总表!F7*B7</f>
        <v>250</v>
      </c>
    </row>
    <row r="8" spans="1:18" ht="20.100000000000001" customHeight="1" x14ac:dyDescent="0.2">
      <c r="A8" s="116">
        <v>7</v>
      </c>
      <c r="B8" s="117">
        <v>15</v>
      </c>
      <c r="C8" s="117">
        <f>经济总表!F8*B8</f>
        <v>420</v>
      </c>
    </row>
    <row r="9" spans="1:18" ht="20.100000000000001" customHeight="1" x14ac:dyDescent="0.2">
      <c r="A9" s="116">
        <v>8</v>
      </c>
      <c r="B9" s="117">
        <v>15</v>
      </c>
      <c r="C9" s="117">
        <f>经济总表!F9*B9</f>
        <v>465</v>
      </c>
    </row>
    <row r="10" spans="1:18" ht="20.100000000000001" customHeight="1" x14ac:dyDescent="0.2">
      <c r="A10" s="116">
        <v>9</v>
      </c>
      <c r="B10" s="117">
        <v>15</v>
      </c>
      <c r="C10" s="117">
        <f>经济总表!F10*B10</f>
        <v>510</v>
      </c>
    </row>
    <row r="11" spans="1:18" ht="20.100000000000001" customHeight="1" x14ac:dyDescent="0.2">
      <c r="A11" s="116">
        <v>10</v>
      </c>
      <c r="B11" s="117">
        <v>20</v>
      </c>
      <c r="C11" s="117">
        <f>经济总表!F11*B11</f>
        <v>740</v>
      </c>
    </row>
    <row r="12" spans="1:18" ht="20.100000000000001" customHeight="1" x14ac:dyDescent="0.2">
      <c r="A12" s="116">
        <v>11</v>
      </c>
      <c r="B12" s="117">
        <v>20</v>
      </c>
      <c r="C12" s="117">
        <f>经济总表!F12*B12</f>
        <v>800</v>
      </c>
    </row>
    <row r="13" spans="1:18" ht="20.100000000000001" customHeight="1" x14ac:dyDescent="0.2">
      <c r="A13" s="116">
        <v>12</v>
      </c>
      <c r="B13" s="117">
        <v>20</v>
      </c>
      <c r="C13" s="117">
        <f>经济总表!F13*B13</f>
        <v>860</v>
      </c>
    </row>
    <row r="14" spans="1:18" ht="20.100000000000001" customHeight="1" x14ac:dyDescent="0.2">
      <c r="A14" s="116">
        <v>13</v>
      </c>
      <c r="B14" s="117">
        <v>20</v>
      </c>
      <c r="C14" s="117">
        <f>经济总表!F14*B14</f>
        <v>920</v>
      </c>
    </row>
    <row r="15" spans="1:18" ht="20.100000000000001" customHeight="1" x14ac:dyDescent="0.2">
      <c r="A15" s="116">
        <v>14</v>
      </c>
      <c r="B15" s="117">
        <v>20</v>
      </c>
      <c r="C15" s="117">
        <f>经济总表!F15*B15</f>
        <v>980</v>
      </c>
    </row>
    <row r="16" spans="1:18" ht="20.100000000000001" customHeight="1" x14ac:dyDescent="0.2">
      <c r="A16" s="116">
        <v>15</v>
      </c>
      <c r="B16" s="117">
        <v>20</v>
      </c>
      <c r="C16" s="117">
        <f>经济总表!F16*B16</f>
        <v>1040</v>
      </c>
    </row>
    <row r="17" spans="1:3" ht="20.100000000000001" customHeight="1" x14ac:dyDescent="0.2">
      <c r="A17" s="116">
        <v>16</v>
      </c>
      <c r="B17" s="117">
        <v>20</v>
      </c>
      <c r="C17" s="117">
        <f>经济总表!F17*B17</f>
        <v>1100</v>
      </c>
    </row>
    <row r="18" spans="1:3" ht="20.100000000000001" customHeight="1" x14ac:dyDescent="0.2">
      <c r="A18" s="116">
        <v>17</v>
      </c>
      <c r="B18" s="117">
        <v>20</v>
      </c>
      <c r="C18" s="117">
        <f>经济总表!F18*B18</f>
        <v>1160</v>
      </c>
    </row>
    <row r="19" spans="1:3" ht="20.100000000000001" customHeight="1" x14ac:dyDescent="0.2">
      <c r="A19" s="116">
        <v>18</v>
      </c>
      <c r="B19" s="117">
        <v>20</v>
      </c>
      <c r="C19" s="117">
        <f>经济总表!F19*B19</f>
        <v>1220</v>
      </c>
    </row>
    <row r="20" spans="1:3" ht="20.100000000000001" customHeight="1" x14ac:dyDescent="0.2">
      <c r="A20" s="116">
        <v>19</v>
      </c>
      <c r="B20" s="117">
        <v>20</v>
      </c>
      <c r="C20" s="117">
        <f>经济总表!F20*B20</f>
        <v>1280</v>
      </c>
    </row>
    <row r="21" spans="1:3" ht="20.100000000000001" customHeight="1" x14ac:dyDescent="0.2">
      <c r="A21" s="116">
        <v>20</v>
      </c>
      <c r="B21" s="117">
        <v>20</v>
      </c>
      <c r="C21" s="117">
        <f>经济总表!F21*B21</f>
        <v>1340</v>
      </c>
    </row>
    <row r="22" spans="1:3" ht="20.100000000000001" customHeight="1" x14ac:dyDescent="0.2">
      <c r="A22" s="116">
        <v>21</v>
      </c>
      <c r="B22" s="117">
        <v>20</v>
      </c>
      <c r="C22" s="117">
        <f>经济总表!F22*B22</f>
        <v>1400</v>
      </c>
    </row>
    <row r="23" spans="1:3" ht="20.100000000000001" customHeight="1" x14ac:dyDescent="0.2">
      <c r="A23" s="116">
        <v>22</v>
      </c>
      <c r="B23" s="117">
        <v>20</v>
      </c>
      <c r="C23" s="117">
        <f>经济总表!F23*B23</f>
        <v>1460</v>
      </c>
    </row>
    <row r="24" spans="1:3" ht="20.100000000000001" customHeight="1" x14ac:dyDescent="0.2">
      <c r="A24" s="116">
        <v>23</v>
      </c>
      <c r="B24" s="117">
        <v>20</v>
      </c>
      <c r="C24" s="117">
        <f>经济总表!F24*B24</f>
        <v>1520</v>
      </c>
    </row>
    <row r="25" spans="1:3" ht="20.100000000000001" customHeight="1" x14ac:dyDescent="0.2">
      <c r="A25" s="116">
        <v>24</v>
      </c>
      <c r="B25" s="117">
        <v>20</v>
      </c>
      <c r="C25" s="117">
        <f>经济总表!F25*B25</f>
        <v>1580</v>
      </c>
    </row>
    <row r="26" spans="1:3" ht="20.100000000000001" customHeight="1" x14ac:dyDescent="0.2">
      <c r="A26" s="116">
        <v>25</v>
      </c>
      <c r="B26" s="117">
        <v>20</v>
      </c>
      <c r="C26" s="117">
        <f>经济总表!F26*B26</f>
        <v>1640</v>
      </c>
    </row>
    <row r="27" spans="1:3" ht="20.100000000000001" customHeight="1" x14ac:dyDescent="0.2">
      <c r="A27" s="116">
        <v>26</v>
      </c>
      <c r="B27" s="117">
        <v>20</v>
      </c>
      <c r="C27" s="117">
        <f>经济总表!F27*B27</f>
        <v>1700</v>
      </c>
    </row>
    <row r="28" spans="1:3" ht="20.100000000000001" customHeight="1" x14ac:dyDescent="0.2">
      <c r="A28" s="116">
        <v>27</v>
      </c>
      <c r="B28" s="117">
        <v>20</v>
      </c>
      <c r="C28" s="117">
        <f>经济总表!F28*B28</f>
        <v>1760</v>
      </c>
    </row>
    <row r="29" spans="1:3" ht="20.100000000000001" customHeight="1" x14ac:dyDescent="0.2">
      <c r="A29" s="116">
        <v>28</v>
      </c>
      <c r="B29" s="117">
        <v>20</v>
      </c>
      <c r="C29" s="117">
        <f>经济总表!F29*B29</f>
        <v>1820</v>
      </c>
    </row>
    <row r="30" spans="1:3" ht="20.100000000000001" customHeight="1" x14ac:dyDescent="0.2">
      <c r="A30" s="116">
        <v>29</v>
      </c>
      <c r="B30" s="117">
        <v>20</v>
      </c>
      <c r="C30" s="117">
        <f>经济总表!F30*B30</f>
        <v>1880</v>
      </c>
    </row>
    <row r="31" spans="1:3" ht="20.100000000000001" customHeight="1" x14ac:dyDescent="0.2">
      <c r="A31" s="116">
        <v>30</v>
      </c>
      <c r="B31" s="117">
        <v>20</v>
      </c>
      <c r="C31" s="117">
        <f>经济总表!F31*B31</f>
        <v>1940</v>
      </c>
    </row>
    <row r="32" spans="1:3" ht="20.100000000000001" customHeight="1" x14ac:dyDescent="0.2">
      <c r="A32" s="116">
        <v>31</v>
      </c>
      <c r="B32" s="117">
        <v>20</v>
      </c>
      <c r="C32" s="117">
        <f>经济总表!F32*B32</f>
        <v>2000</v>
      </c>
    </row>
    <row r="33" spans="1:3" ht="20.100000000000001" customHeight="1" x14ac:dyDescent="0.2">
      <c r="A33" s="116">
        <v>32</v>
      </c>
      <c r="B33" s="117">
        <v>20</v>
      </c>
      <c r="C33" s="117">
        <f>经济总表!F33*B33</f>
        <v>2060</v>
      </c>
    </row>
    <row r="34" spans="1:3" ht="20.100000000000001" customHeight="1" x14ac:dyDescent="0.2">
      <c r="A34" s="116">
        <v>33</v>
      </c>
      <c r="B34" s="117">
        <v>20</v>
      </c>
      <c r="C34" s="117">
        <f>经济总表!F34*B34</f>
        <v>2120</v>
      </c>
    </row>
    <row r="35" spans="1:3" ht="20.100000000000001" customHeight="1" x14ac:dyDescent="0.2">
      <c r="A35" s="116">
        <v>34</v>
      </c>
      <c r="B35" s="117">
        <v>20</v>
      </c>
      <c r="C35" s="117">
        <f>经济总表!F35*B35</f>
        <v>2180</v>
      </c>
    </row>
    <row r="36" spans="1:3" ht="20.100000000000001" customHeight="1" x14ac:dyDescent="0.2">
      <c r="A36" s="116">
        <v>35</v>
      </c>
      <c r="B36" s="117">
        <v>20</v>
      </c>
      <c r="C36" s="117">
        <f>经济总表!F36*B36</f>
        <v>2240</v>
      </c>
    </row>
    <row r="37" spans="1:3" ht="20.100000000000001" customHeight="1" x14ac:dyDescent="0.2">
      <c r="A37" s="116">
        <v>36</v>
      </c>
      <c r="B37" s="117">
        <v>20</v>
      </c>
      <c r="C37" s="117">
        <f>经济总表!F37*B37</f>
        <v>2300</v>
      </c>
    </row>
    <row r="38" spans="1:3" ht="20.100000000000001" customHeight="1" x14ac:dyDescent="0.2">
      <c r="A38" s="116">
        <v>37</v>
      </c>
      <c r="B38" s="117">
        <v>20</v>
      </c>
      <c r="C38" s="117">
        <f>经济总表!F38*B38</f>
        <v>2360</v>
      </c>
    </row>
    <row r="39" spans="1:3" ht="20.100000000000001" customHeight="1" x14ac:dyDescent="0.2">
      <c r="A39" s="116">
        <v>38</v>
      </c>
      <c r="B39" s="117">
        <v>20</v>
      </c>
      <c r="C39" s="117">
        <f>经济总表!F39*B39</f>
        <v>2420</v>
      </c>
    </row>
    <row r="40" spans="1:3" ht="20.100000000000001" customHeight="1" x14ac:dyDescent="0.2">
      <c r="A40" s="116">
        <v>39</v>
      </c>
      <c r="B40" s="117">
        <v>20</v>
      </c>
      <c r="C40" s="117">
        <f>经济总表!F40*B40</f>
        <v>2480</v>
      </c>
    </row>
    <row r="41" spans="1:3" ht="20.100000000000001" customHeight="1" x14ac:dyDescent="0.2">
      <c r="A41" s="116">
        <v>40</v>
      </c>
      <c r="B41" s="117">
        <v>20</v>
      </c>
      <c r="C41" s="117">
        <f>经济总表!F41*B41</f>
        <v>2540</v>
      </c>
    </row>
    <row r="42" spans="1:3" ht="20.100000000000001" customHeight="1" x14ac:dyDescent="0.2">
      <c r="A42" s="116">
        <v>41</v>
      </c>
      <c r="B42" s="117">
        <v>20</v>
      </c>
      <c r="C42" s="117">
        <f>经济总表!F42*B42</f>
        <v>2600</v>
      </c>
    </row>
    <row r="43" spans="1:3" ht="20.100000000000001" customHeight="1" x14ac:dyDescent="0.2">
      <c r="A43" s="116">
        <v>42</v>
      </c>
      <c r="B43" s="117">
        <v>20</v>
      </c>
      <c r="C43" s="117">
        <f>经济总表!F43*B43</f>
        <v>2660</v>
      </c>
    </row>
    <row r="44" spans="1:3" ht="20.100000000000001" customHeight="1" x14ac:dyDescent="0.2">
      <c r="A44" s="116">
        <v>43</v>
      </c>
      <c r="B44" s="117">
        <v>20</v>
      </c>
      <c r="C44" s="117">
        <f>经济总表!F44*B44</f>
        <v>2720</v>
      </c>
    </row>
    <row r="45" spans="1:3" ht="20.100000000000001" customHeight="1" x14ac:dyDescent="0.2">
      <c r="A45" s="116">
        <v>44</v>
      </c>
      <c r="B45" s="117">
        <v>20</v>
      </c>
      <c r="C45" s="117">
        <f>经济总表!F45*B45</f>
        <v>2780</v>
      </c>
    </row>
    <row r="46" spans="1:3" ht="20.100000000000001" customHeight="1" x14ac:dyDescent="0.2">
      <c r="A46" s="116">
        <v>45</v>
      </c>
      <c r="B46" s="117">
        <v>20</v>
      </c>
      <c r="C46" s="117">
        <f>经济总表!F46*B46</f>
        <v>2840</v>
      </c>
    </row>
    <row r="47" spans="1:3" ht="20.100000000000001" customHeight="1" x14ac:dyDescent="0.2">
      <c r="A47" s="116">
        <v>46</v>
      </c>
      <c r="B47" s="117">
        <v>20</v>
      </c>
      <c r="C47" s="117">
        <f>经济总表!F47*B47</f>
        <v>2900</v>
      </c>
    </row>
    <row r="48" spans="1:3" ht="20.100000000000001" customHeight="1" x14ac:dyDescent="0.2">
      <c r="A48" s="116">
        <v>47</v>
      </c>
      <c r="B48" s="117">
        <v>20</v>
      </c>
      <c r="C48" s="117">
        <f>经济总表!F48*B48</f>
        <v>2960</v>
      </c>
    </row>
    <row r="49" spans="1:3" ht="20.100000000000001" customHeight="1" x14ac:dyDescent="0.2">
      <c r="A49" s="116">
        <v>48</v>
      </c>
      <c r="B49" s="117">
        <v>20</v>
      </c>
      <c r="C49" s="117">
        <f>经济总表!F49*B49</f>
        <v>3020</v>
      </c>
    </row>
    <row r="50" spans="1:3" ht="20.100000000000001" customHeight="1" x14ac:dyDescent="0.2">
      <c r="A50" s="116">
        <v>49</v>
      </c>
      <c r="B50" s="117">
        <v>20</v>
      </c>
      <c r="C50" s="117">
        <f>经济总表!F50*B50</f>
        <v>3080</v>
      </c>
    </row>
    <row r="51" spans="1:3" ht="20.100000000000001" customHeight="1" x14ac:dyDescent="0.2">
      <c r="A51" s="116">
        <v>50</v>
      </c>
      <c r="B51" s="117">
        <v>20</v>
      </c>
      <c r="C51" s="117">
        <f>经济总表!F51*B51</f>
        <v>3140</v>
      </c>
    </row>
    <row r="52" spans="1:3" ht="20.100000000000001" customHeight="1" x14ac:dyDescent="0.2">
      <c r="A52" s="116">
        <v>51</v>
      </c>
      <c r="B52" s="117">
        <v>20</v>
      </c>
      <c r="C52" s="117">
        <f>经济总表!F52*B52</f>
        <v>3200</v>
      </c>
    </row>
    <row r="53" spans="1:3" ht="20.100000000000001" customHeight="1" x14ac:dyDescent="0.2">
      <c r="A53" s="116">
        <v>52</v>
      </c>
      <c r="B53" s="117">
        <v>20</v>
      </c>
      <c r="C53" s="117">
        <f>经济总表!F53*B53</f>
        <v>3260</v>
      </c>
    </row>
    <row r="54" spans="1:3" ht="20.100000000000001" customHeight="1" x14ac:dyDescent="0.2">
      <c r="A54" s="116">
        <v>53</v>
      </c>
      <c r="B54" s="117">
        <v>20</v>
      </c>
      <c r="C54" s="117">
        <f>经济总表!F54*B54</f>
        <v>3320</v>
      </c>
    </row>
    <row r="55" spans="1:3" ht="20.100000000000001" customHeight="1" x14ac:dyDescent="0.2">
      <c r="A55" s="116">
        <v>54</v>
      </c>
      <c r="B55" s="117">
        <v>20</v>
      </c>
      <c r="C55" s="117">
        <f>经济总表!F55*B55</f>
        <v>3380</v>
      </c>
    </row>
    <row r="56" spans="1:3" ht="20.100000000000001" customHeight="1" x14ac:dyDescent="0.2">
      <c r="A56" s="116">
        <v>55</v>
      </c>
      <c r="B56" s="117">
        <v>20</v>
      </c>
      <c r="C56" s="117">
        <f>经济总表!F56*B56</f>
        <v>3440</v>
      </c>
    </row>
    <row r="57" spans="1:3" ht="20.100000000000001" customHeight="1" x14ac:dyDescent="0.2">
      <c r="A57" s="116">
        <v>56</v>
      </c>
      <c r="B57" s="117">
        <v>20</v>
      </c>
      <c r="C57" s="117">
        <f>经济总表!F57*B57</f>
        <v>3500</v>
      </c>
    </row>
    <row r="58" spans="1:3" ht="20.100000000000001" customHeight="1" x14ac:dyDescent="0.2">
      <c r="A58" s="116">
        <v>57</v>
      </c>
      <c r="B58" s="117">
        <v>20</v>
      </c>
      <c r="C58" s="117">
        <f>经济总表!F58*B58</f>
        <v>3560</v>
      </c>
    </row>
    <row r="59" spans="1:3" ht="20.100000000000001" customHeight="1" x14ac:dyDescent="0.2">
      <c r="A59" s="116">
        <v>58</v>
      </c>
      <c r="B59" s="117">
        <v>20</v>
      </c>
      <c r="C59" s="117">
        <f>经济总表!F59*B59</f>
        <v>3620</v>
      </c>
    </row>
    <row r="60" spans="1:3" ht="20.100000000000001" customHeight="1" x14ac:dyDescent="0.2">
      <c r="A60" s="116">
        <v>59</v>
      </c>
      <c r="B60" s="117">
        <v>20</v>
      </c>
      <c r="C60" s="117">
        <f>经济总表!F60*B60</f>
        <v>3680</v>
      </c>
    </row>
    <row r="61" spans="1:3" ht="20.100000000000001" customHeight="1" x14ac:dyDescent="0.2">
      <c r="A61" s="116">
        <v>60</v>
      </c>
      <c r="B61" s="117">
        <v>20</v>
      </c>
      <c r="C61" s="117">
        <f>经济总表!F61*B61</f>
        <v>3740</v>
      </c>
    </row>
    <row r="62" spans="1:3" ht="20.100000000000001" customHeight="1" x14ac:dyDescent="0.2">
      <c r="A62" s="116">
        <v>61</v>
      </c>
      <c r="B62" s="117">
        <v>20</v>
      </c>
      <c r="C62" s="117">
        <f>经济总表!F62*B62</f>
        <v>3800</v>
      </c>
    </row>
    <row r="63" spans="1:3" ht="20.100000000000001" customHeight="1" x14ac:dyDescent="0.2">
      <c r="A63" s="116">
        <v>62</v>
      </c>
      <c r="B63" s="117">
        <v>20</v>
      </c>
      <c r="C63" s="117">
        <f>经济总表!F63*B63</f>
        <v>3860</v>
      </c>
    </row>
    <row r="64" spans="1:3" ht="20.100000000000001" customHeight="1" x14ac:dyDescent="0.2">
      <c r="A64" s="116">
        <v>63</v>
      </c>
      <c r="B64" s="117">
        <v>20</v>
      </c>
      <c r="C64" s="117">
        <f>经济总表!F64*B64</f>
        <v>3920</v>
      </c>
    </row>
    <row r="65" spans="1:3" ht="20.100000000000001" customHeight="1" x14ac:dyDescent="0.2">
      <c r="A65" s="116">
        <v>64</v>
      </c>
      <c r="B65" s="117">
        <v>20</v>
      </c>
      <c r="C65" s="117">
        <f>经济总表!F65*B65</f>
        <v>3980</v>
      </c>
    </row>
    <row r="66" spans="1:3" ht="20.100000000000001" customHeight="1" x14ac:dyDescent="0.2">
      <c r="A66" s="116">
        <v>65</v>
      </c>
      <c r="B66" s="117">
        <v>20</v>
      </c>
      <c r="C66" s="117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20">
        <v>10010011</v>
      </c>
      <c r="D3" s="21" t="s">
        <v>1442</v>
      </c>
      <c r="E3" s="2">
        <v>20</v>
      </c>
      <c r="F3" s="2" t="str">
        <f>C3&amp;","&amp;E3</f>
        <v>10010011,20</v>
      </c>
      <c r="H3" s="20">
        <v>10010087</v>
      </c>
      <c r="I3" s="23" t="s">
        <v>851</v>
      </c>
      <c r="J3" s="2">
        <v>1</v>
      </c>
      <c r="K3" s="2" t="str">
        <f>H3&amp;","&amp;J3</f>
        <v>10010087,1</v>
      </c>
      <c r="M3" s="20">
        <v>10010042</v>
      </c>
      <c r="N3" s="22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47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20">
        <v>10010042</v>
      </c>
      <c r="D4" s="22" t="s">
        <v>126</v>
      </c>
      <c r="E4" s="2">
        <v>1</v>
      </c>
      <c r="F4" s="2" t="str">
        <f t="shared" ref="F4:F33" si="1">C4&amp;","&amp;E4</f>
        <v>10010042,1</v>
      </c>
      <c r="H4" s="38">
        <v>10021010</v>
      </c>
      <c r="I4" s="39" t="s">
        <v>825</v>
      </c>
      <c r="J4" s="2">
        <v>20</v>
      </c>
      <c r="K4" s="2" t="str">
        <f t="shared" ref="K4:K33" si="2">H4&amp;","&amp;J4</f>
        <v>10021010,20</v>
      </c>
      <c r="M4" s="20">
        <v>10000121</v>
      </c>
      <c r="N4" s="2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38">
        <v>10021004</v>
      </c>
      <c r="D5" s="40" t="s">
        <v>234</v>
      </c>
      <c r="E5" s="2">
        <v>20</v>
      </c>
      <c r="F5" s="2" t="str">
        <f t="shared" si="1"/>
        <v>10021004,20</v>
      </c>
      <c r="H5" s="38">
        <v>10020001</v>
      </c>
      <c r="I5" s="41" t="s">
        <v>95</v>
      </c>
      <c r="J5" s="2">
        <v>20</v>
      </c>
      <c r="K5" s="2" t="str">
        <f t="shared" si="2"/>
        <v>10020001,20</v>
      </c>
      <c r="M5" s="20">
        <v>10010087</v>
      </c>
      <c r="N5" s="23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20">
        <v>10010091</v>
      </c>
      <c r="D6" s="23" t="s">
        <v>665</v>
      </c>
      <c r="E6" s="2">
        <v>1</v>
      </c>
      <c r="F6" s="2" t="str">
        <f t="shared" si="1"/>
        <v>10010091,1</v>
      </c>
      <c r="H6" s="20">
        <v>10010041</v>
      </c>
      <c r="I6" s="21" t="s">
        <v>805</v>
      </c>
      <c r="J6" s="2">
        <v>5</v>
      </c>
      <c r="K6" s="2" t="str">
        <f t="shared" si="2"/>
        <v>10010041,5</v>
      </c>
      <c r="M6" s="20">
        <v>10000101</v>
      </c>
      <c r="N6" s="2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38">
        <v>10021008</v>
      </c>
      <c r="D7" s="39" t="s">
        <v>246</v>
      </c>
      <c r="E7" s="2">
        <v>1</v>
      </c>
      <c r="F7" s="2" t="str">
        <f t="shared" si="1"/>
        <v>10021008,1</v>
      </c>
      <c r="H7" s="38">
        <v>10021009</v>
      </c>
      <c r="I7" s="39" t="s">
        <v>249</v>
      </c>
      <c r="J7" s="2">
        <v>1</v>
      </c>
      <c r="K7" s="2" t="str">
        <f t="shared" si="2"/>
        <v>10021009,1</v>
      </c>
      <c r="M7" s="20">
        <v>10000121</v>
      </c>
      <c r="N7" s="2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38">
        <v>10021010</v>
      </c>
      <c r="D8" s="39" t="s">
        <v>825</v>
      </c>
      <c r="E8" s="2">
        <v>20</v>
      </c>
      <c r="F8" s="2" t="str">
        <f t="shared" si="1"/>
        <v>10021010,20</v>
      </c>
      <c r="H8" s="20">
        <v>10000121</v>
      </c>
      <c r="I8" s="21" t="s">
        <v>855</v>
      </c>
      <c r="J8" s="2">
        <v>1</v>
      </c>
      <c r="K8" s="2" t="str">
        <f t="shared" si="2"/>
        <v>10000121,1</v>
      </c>
      <c r="M8" s="38">
        <v>10021009</v>
      </c>
      <c r="N8" s="39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20">
        <v>10000132</v>
      </c>
      <c r="D9" s="21" t="s">
        <v>114</v>
      </c>
      <c r="E9" s="2">
        <v>10</v>
      </c>
      <c r="F9" s="2" t="str">
        <f t="shared" si="1"/>
        <v>10000132,10</v>
      </c>
      <c r="H9" s="38">
        <v>10020001</v>
      </c>
      <c r="I9" s="41" t="s">
        <v>95</v>
      </c>
      <c r="J9" s="2">
        <v>20</v>
      </c>
      <c r="K9" s="2" t="str">
        <f t="shared" si="2"/>
        <v>10020001,20</v>
      </c>
      <c r="M9" s="20">
        <v>10010087</v>
      </c>
      <c r="N9" s="23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20">
        <v>10010083</v>
      </c>
      <c r="D10" s="26" t="s">
        <v>804</v>
      </c>
      <c r="E10" s="2">
        <v>5</v>
      </c>
      <c r="F10" s="2" t="str">
        <f t="shared" si="1"/>
        <v>10010083,5</v>
      </c>
      <c r="H10" s="20">
        <v>10010041</v>
      </c>
      <c r="I10" s="21" t="s">
        <v>805</v>
      </c>
      <c r="J10" s="2">
        <v>5</v>
      </c>
      <c r="K10" s="2" t="str">
        <f t="shared" si="2"/>
        <v>10010041,5</v>
      </c>
      <c r="M10" s="20">
        <v>10000132</v>
      </c>
      <c r="N10" s="2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38">
        <v>10022001</v>
      </c>
      <c r="D11" s="40" t="s">
        <v>252</v>
      </c>
      <c r="E11" s="2">
        <v>20</v>
      </c>
      <c r="F11" s="2" t="str">
        <f t="shared" si="1"/>
        <v>10022001,20</v>
      </c>
      <c r="H11" s="20">
        <v>10000132</v>
      </c>
      <c r="I11" s="21" t="s">
        <v>114</v>
      </c>
      <c r="J11" s="2">
        <v>20</v>
      </c>
      <c r="K11" s="2" t="str">
        <f t="shared" si="2"/>
        <v>10000132,20</v>
      </c>
      <c r="M11" s="20">
        <v>10000122</v>
      </c>
      <c r="N11" s="2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24">
        <v>10010098</v>
      </c>
      <c r="D12" s="25" t="s">
        <v>1311</v>
      </c>
      <c r="E12" s="2">
        <v>3</v>
      </c>
      <c r="F12" s="2" t="str">
        <f t="shared" si="1"/>
        <v>10010098,3</v>
      </c>
      <c r="H12" s="38">
        <v>10022008</v>
      </c>
      <c r="I12" s="39" t="s">
        <v>268</v>
      </c>
      <c r="J12" s="2">
        <v>1</v>
      </c>
      <c r="K12" s="2" t="str">
        <f t="shared" si="2"/>
        <v>10022008,1</v>
      </c>
      <c r="M12" s="20">
        <v>10010083</v>
      </c>
      <c r="N12" s="26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38">
        <v>10022008</v>
      </c>
      <c r="D13" s="39" t="s">
        <v>268</v>
      </c>
      <c r="E13" s="2">
        <v>1</v>
      </c>
      <c r="F13" s="2" t="str">
        <f t="shared" si="1"/>
        <v>10022008,1</v>
      </c>
      <c r="H13" s="20">
        <v>10000122</v>
      </c>
      <c r="I13" s="21" t="s">
        <v>856</v>
      </c>
      <c r="J13" s="2">
        <v>1</v>
      </c>
      <c r="K13" s="2" t="str">
        <f t="shared" si="2"/>
        <v>10000122,1</v>
      </c>
      <c r="M13" s="38">
        <v>10022009</v>
      </c>
      <c r="N13" s="39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20">
        <v>10000132</v>
      </c>
      <c r="D14" s="21" t="s">
        <v>114</v>
      </c>
      <c r="E14" s="2">
        <v>10</v>
      </c>
      <c r="F14" s="2" t="str">
        <f t="shared" si="1"/>
        <v>10000132,10</v>
      </c>
      <c r="H14" s="20">
        <v>10010087</v>
      </c>
      <c r="I14" s="23" t="s">
        <v>851</v>
      </c>
      <c r="J14" s="2">
        <v>1</v>
      </c>
      <c r="K14" s="2" t="str">
        <f t="shared" si="2"/>
        <v>10010087,1</v>
      </c>
      <c r="M14" s="20">
        <v>10010085</v>
      </c>
      <c r="N14" s="26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8" x14ac:dyDescent="0.2">
      <c r="A15" s="2">
        <v>13</v>
      </c>
      <c r="B15" s="2">
        <v>29</v>
      </c>
      <c r="C15" s="38">
        <v>10022010</v>
      </c>
      <c r="D15" s="40" t="s">
        <v>826</v>
      </c>
      <c r="E15" s="2">
        <v>20</v>
      </c>
      <c r="F15" s="2" t="str">
        <f t="shared" si="1"/>
        <v>10022010,20</v>
      </c>
      <c r="H15" s="20">
        <v>10000132</v>
      </c>
      <c r="I15" s="21" t="s">
        <v>114</v>
      </c>
      <c r="J15" s="2">
        <v>20</v>
      </c>
      <c r="K15" s="2" t="str">
        <f t="shared" si="2"/>
        <v>10000132,20</v>
      </c>
      <c r="M15" s="20">
        <v>10010026</v>
      </c>
      <c r="N15" s="2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38">
        <v>10023001</v>
      </c>
      <c r="D16" s="40" t="s">
        <v>272</v>
      </c>
      <c r="E16" s="2">
        <v>20</v>
      </c>
      <c r="F16" s="2" t="str">
        <f t="shared" si="1"/>
        <v>10023001,20</v>
      </c>
      <c r="H16" s="38">
        <v>10023008</v>
      </c>
      <c r="I16" s="39" t="s">
        <v>290</v>
      </c>
      <c r="J16" s="2">
        <v>1</v>
      </c>
      <c r="K16" s="2" t="str">
        <f t="shared" si="2"/>
        <v>10023008,1</v>
      </c>
      <c r="M16" s="20">
        <v>10000123</v>
      </c>
      <c r="N16" s="2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24">
        <v>10010098</v>
      </c>
      <c r="D17" s="25" t="s">
        <v>1311</v>
      </c>
      <c r="E17" s="2">
        <v>3</v>
      </c>
      <c r="F17" s="2" t="str">
        <f t="shared" si="1"/>
        <v>10010098,3</v>
      </c>
      <c r="H17" s="20">
        <v>10000102</v>
      </c>
      <c r="I17" s="21" t="s">
        <v>853</v>
      </c>
      <c r="J17" s="2">
        <v>1</v>
      </c>
      <c r="K17" s="2" t="str">
        <f t="shared" si="2"/>
        <v>10000102,1</v>
      </c>
      <c r="M17" s="38">
        <v>10023009</v>
      </c>
      <c r="N17" s="39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38">
        <v>10023010</v>
      </c>
      <c r="D18" s="40" t="s">
        <v>828</v>
      </c>
      <c r="E18" s="2">
        <v>20</v>
      </c>
      <c r="F18" s="2" t="str">
        <f t="shared" si="1"/>
        <v>10023010,20</v>
      </c>
      <c r="H18" s="20">
        <v>10000123</v>
      </c>
      <c r="I18" s="21" t="s">
        <v>857</v>
      </c>
      <c r="J18" s="2">
        <v>1</v>
      </c>
      <c r="K18" s="2" t="str">
        <f t="shared" si="2"/>
        <v>10000123,1</v>
      </c>
      <c r="M18" s="20">
        <v>10000132</v>
      </c>
      <c r="N18" s="2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38">
        <v>10023008</v>
      </c>
      <c r="D19" s="39" t="s">
        <v>290</v>
      </c>
      <c r="E19" s="2">
        <v>1</v>
      </c>
      <c r="F19" s="2" t="str">
        <f t="shared" si="1"/>
        <v>10023008,1</v>
      </c>
      <c r="H19" s="20">
        <v>10010085</v>
      </c>
      <c r="I19" s="26" t="s">
        <v>821</v>
      </c>
      <c r="J19" s="2">
        <v>50</v>
      </c>
      <c r="K19" s="2" t="str">
        <f t="shared" si="2"/>
        <v>10010085,50</v>
      </c>
      <c r="M19" s="38">
        <v>10023009</v>
      </c>
      <c r="N19" s="39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20">
        <v>10000102</v>
      </c>
      <c r="D20" s="21" t="s">
        <v>853</v>
      </c>
      <c r="E20" s="2">
        <v>1</v>
      </c>
      <c r="F20" s="2" t="str">
        <f t="shared" si="1"/>
        <v>10000102,1</v>
      </c>
      <c r="H20" s="38">
        <v>10024008</v>
      </c>
      <c r="I20" s="39" t="s">
        <v>311</v>
      </c>
      <c r="J20" s="2">
        <v>1</v>
      </c>
      <c r="K20" s="2" t="str">
        <f t="shared" si="2"/>
        <v>10024008,1</v>
      </c>
      <c r="M20" s="20">
        <v>10010083</v>
      </c>
      <c r="N20" s="26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38">
        <v>10024001</v>
      </c>
      <c r="D21" s="40" t="s">
        <v>296</v>
      </c>
      <c r="E21" s="2">
        <v>20</v>
      </c>
      <c r="F21" s="2" t="str">
        <f t="shared" si="1"/>
        <v>10024001,20</v>
      </c>
      <c r="H21" s="20">
        <v>10000132</v>
      </c>
      <c r="I21" s="21" t="s">
        <v>114</v>
      </c>
      <c r="J21" s="2">
        <v>20</v>
      </c>
      <c r="K21" s="2" t="str">
        <f t="shared" si="2"/>
        <v>10000132,20</v>
      </c>
      <c r="M21" s="20">
        <v>10000124</v>
      </c>
      <c r="N21" s="2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24">
        <v>10010098</v>
      </c>
      <c r="D22" s="25" t="s">
        <v>1311</v>
      </c>
      <c r="E22" s="2">
        <v>3</v>
      </c>
      <c r="F22" s="2" t="str">
        <f t="shared" si="1"/>
        <v>10010098,3</v>
      </c>
      <c r="H22" s="20">
        <v>10000124</v>
      </c>
      <c r="I22" s="21" t="s">
        <v>858</v>
      </c>
      <c r="J22" s="2">
        <v>1</v>
      </c>
      <c r="K22" s="2" t="str">
        <f t="shared" si="2"/>
        <v>10000124,1</v>
      </c>
      <c r="M22" s="20">
        <v>10000103</v>
      </c>
      <c r="N22" s="2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38">
        <v>10024010</v>
      </c>
      <c r="D23" s="40" t="s">
        <v>829</v>
      </c>
      <c r="E23" s="2">
        <v>20</v>
      </c>
      <c r="F23" s="2" t="str">
        <f t="shared" si="1"/>
        <v>10024010,20</v>
      </c>
      <c r="H23" s="20">
        <v>10000103</v>
      </c>
      <c r="I23" s="21" t="s">
        <v>854</v>
      </c>
      <c r="J23" s="2">
        <v>1</v>
      </c>
      <c r="K23" s="2" t="str">
        <f t="shared" si="2"/>
        <v>10000103,1</v>
      </c>
      <c r="M23" s="38">
        <v>10024009</v>
      </c>
      <c r="N23" s="39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38">
        <v>10024008</v>
      </c>
      <c r="D24" s="39" t="s">
        <v>311</v>
      </c>
      <c r="E24" s="2">
        <v>1</v>
      </c>
      <c r="F24" s="2" t="str">
        <f t="shared" si="1"/>
        <v>10024008,1</v>
      </c>
      <c r="H24" s="38">
        <v>10024009</v>
      </c>
      <c r="I24" s="39" t="s">
        <v>313</v>
      </c>
      <c r="J24" s="2">
        <v>1</v>
      </c>
      <c r="K24" s="2" t="str">
        <f t="shared" si="2"/>
        <v>10024009,1</v>
      </c>
      <c r="M24" s="20">
        <v>10000132</v>
      </c>
      <c r="N24" s="2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20">
        <v>10000103</v>
      </c>
      <c r="D25" s="21" t="s">
        <v>854</v>
      </c>
      <c r="E25" s="2">
        <v>1</v>
      </c>
      <c r="F25" s="2" t="str">
        <f t="shared" si="1"/>
        <v>10000103,1</v>
      </c>
      <c r="H25" s="20">
        <v>10010085</v>
      </c>
      <c r="I25" s="26" t="s">
        <v>821</v>
      </c>
      <c r="J25" s="2">
        <v>100</v>
      </c>
      <c r="K25" s="2" t="str">
        <f t="shared" si="2"/>
        <v>10010085,100</v>
      </c>
      <c r="M25" s="20">
        <v>10010026</v>
      </c>
      <c r="N25" s="2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38">
        <v>10025001</v>
      </c>
      <c r="D26" s="40" t="s">
        <v>316</v>
      </c>
      <c r="E26" s="2">
        <v>20</v>
      </c>
      <c r="F26" s="2" t="str">
        <f t="shared" si="1"/>
        <v>10025001,20</v>
      </c>
      <c r="H26" s="20">
        <v>10000104</v>
      </c>
      <c r="I26" s="21" t="s">
        <v>118</v>
      </c>
      <c r="J26" s="2">
        <v>1</v>
      </c>
      <c r="K26" s="2" t="str">
        <f t="shared" si="2"/>
        <v>10000104,1</v>
      </c>
      <c r="M26" s="20">
        <v>10000125</v>
      </c>
      <c r="N26" s="2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24">
        <v>10010098</v>
      </c>
      <c r="D27" s="25" t="s">
        <v>1311</v>
      </c>
      <c r="E27" s="2">
        <v>3</v>
      </c>
      <c r="F27" s="2" t="str">
        <f t="shared" si="1"/>
        <v>10010098,3</v>
      </c>
      <c r="H27" s="38">
        <v>10025008</v>
      </c>
      <c r="I27" s="39" t="s">
        <v>333</v>
      </c>
      <c r="J27" s="2">
        <v>1</v>
      </c>
      <c r="K27" s="2" t="str">
        <f t="shared" si="2"/>
        <v>10025008,1</v>
      </c>
      <c r="M27" s="20">
        <v>10010083</v>
      </c>
      <c r="N27" s="26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38">
        <v>10025010</v>
      </c>
      <c r="D28" s="39" t="s">
        <v>830</v>
      </c>
      <c r="E28" s="2">
        <v>20</v>
      </c>
      <c r="F28" s="2" t="str">
        <f t="shared" si="1"/>
        <v>10025010,20</v>
      </c>
      <c r="H28" s="20">
        <v>10000125</v>
      </c>
      <c r="I28" s="21" t="s">
        <v>859</v>
      </c>
      <c r="J28" s="2">
        <v>1</v>
      </c>
      <c r="K28" s="2" t="str">
        <f t="shared" si="2"/>
        <v>10000125,1</v>
      </c>
      <c r="M28" s="38">
        <v>10025009</v>
      </c>
      <c r="N28" s="39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38">
        <v>10025008</v>
      </c>
      <c r="D29" s="39" t="s">
        <v>333</v>
      </c>
      <c r="E29" s="2">
        <v>1</v>
      </c>
      <c r="F29" s="2" t="str">
        <f t="shared" si="1"/>
        <v>10025008,1</v>
      </c>
      <c r="H29" s="38">
        <v>10025009</v>
      </c>
      <c r="I29" s="39" t="s">
        <v>335</v>
      </c>
      <c r="J29" s="2">
        <v>1</v>
      </c>
      <c r="K29" s="2" t="str">
        <f t="shared" si="2"/>
        <v>10025009,1</v>
      </c>
      <c r="M29" s="20">
        <v>10000104</v>
      </c>
      <c r="N29" s="2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20">
        <v>10000104</v>
      </c>
      <c r="D30" s="21" t="s">
        <v>118</v>
      </c>
      <c r="E30" s="2">
        <v>1</v>
      </c>
      <c r="F30" s="2" t="str">
        <f t="shared" si="1"/>
        <v>10000104,1</v>
      </c>
      <c r="H30" s="24">
        <v>10010099</v>
      </c>
      <c r="I30" s="25" t="s">
        <v>1423</v>
      </c>
      <c r="J30" s="2">
        <v>1</v>
      </c>
      <c r="K30" s="2" t="str">
        <f t="shared" si="2"/>
        <v>10010099,1</v>
      </c>
      <c r="M30" s="20">
        <v>10010026</v>
      </c>
      <c r="N30" s="2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0">
        <v>10010091</v>
      </c>
      <c r="K3" s="23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0">
        <v>10010092</v>
      </c>
      <c r="K4" s="23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0">
        <v>10010093</v>
      </c>
      <c r="K5" s="23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45">
        <v>10060101</v>
      </c>
      <c r="K6" s="46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45">
        <v>10060102</v>
      </c>
      <c r="K7" s="46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5">
        <v>10060103</v>
      </c>
      <c r="K8" s="46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3" t="s">
        <v>665</v>
      </c>
      <c r="B9" s="2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5">
        <v>10060104</v>
      </c>
      <c r="K9" s="46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3" t="s">
        <v>666</v>
      </c>
      <c r="B10" s="2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5">
        <v>10060105</v>
      </c>
      <c r="K10" s="46" t="s">
        <v>1459</v>
      </c>
      <c r="L10" s="2">
        <v>0.01</v>
      </c>
    </row>
    <row r="11" spans="1:20" s="2" customFormat="1" ht="20.100000000000001" customHeight="1" x14ac:dyDescent="0.2">
      <c r="A11" s="23" t="s">
        <v>668</v>
      </c>
      <c r="B11" s="2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5">
        <v>10060106</v>
      </c>
      <c r="K11" s="46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45">
        <v>10060201</v>
      </c>
      <c r="K12" s="46" t="s">
        <v>1461</v>
      </c>
      <c r="L12" s="2">
        <v>3.5000000000000003E-2</v>
      </c>
    </row>
    <row r="13" spans="1:20" s="2" customFormat="1" ht="20.100000000000001" customHeight="1" x14ac:dyDescent="0.2">
      <c r="J13" s="45">
        <v>10060202</v>
      </c>
      <c r="K13" s="46" t="s">
        <v>1461</v>
      </c>
      <c r="L13" s="2">
        <v>0.03</v>
      </c>
    </row>
    <row r="14" spans="1:20" s="2" customFormat="1" ht="20.100000000000001" customHeight="1" x14ac:dyDescent="0.2">
      <c r="J14" s="45">
        <v>10060203</v>
      </c>
      <c r="K14" s="46" t="s">
        <v>1461</v>
      </c>
      <c r="L14" s="2">
        <v>0.03</v>
      </c>
    </row>
    <row r="15" spans="1:20" s="2" customFormat="1" ht="20.100000000000001" customHeight="1" x14ac:dyDescent="0.2">
      <c r="J15" s="45">
        <v>10060204</v>
      </c>
      <c r="K15" s="46" t="s">
        <v>1461</v>
      </c>
      <c r="L15" s="2">
        <v>0.02</v>
      </c>
    </row>
    <row r="16" spans="1:20" s="2" customFormat="1" ht="20.100000000000001" customHeight="1" x14ac:dyDescent="0.2">
      <c r="J16" s="45">
        <v>10060205</v>
      </c>
      <c r="K16" s="46" t="s">
        <v>1461</v>
      </c>
      <c r="L16" s="2">
        <v>0.01</v>
      </c>
    </row>
    <row r="17" spans="10:12" s="2" customFormat="1" ht="20.100000000000001" customHeight="1" x14ac:dyDescent="0.2">
      <c r="J17" s="45">
        <v>10060206</v>
      </c>
      <c r="K17" s="46" t="s">
        <v>1461</v>
      </c>
      <c r="L17" s="2">
        <v>5.0000000000000001E-3</v>
      </c>
    </row>
    <row r="18" spans="10:12" s="2" customFormat="1" ht="20.100000000000001" customHeight="1" x14ac:dyDescent="0.2">
      <c r="J18" s="45">
        <v>10060301</v>
      </c>
      <c r="K18" s="46" t="s">
        <v>1462</v>
      </c>
      <c r="L18" s="2">
        <v>3.5000000000000003E-2</v>
      </c>
    </row>
    <row r="19" spans="10:12" s="2" customFormat="1" ht="20.100000000000001" customHeight="1" x14ac:dyDescent="0.2">
      <c r="J19" s="45">
        <v>10060302</v>
      </c>
      <c r="K19" s="46" t="s">
        <v>1462</v>
      </c>
      <c r="L19" s="2">
        <v>0.03</v>
      </c>
    </row>
    <row r="20" spans="10:12" s="2" customFormat="1" ht="20.100000000000001" customHeight="1" x14ac:dyDescent="0.2">
      <c r="J20" s="45">
        <v>10060303</v>
      </c>
      <c r="K20" s="46" t="s">
        <v>1462</v>
      </c>
      <c r="L20" s="2">
        <v>0.03</v>
      </c>
    </row>
    <row r="21" spans="10:12" s="2" customFormat="1" ht="20.100000000000001" customHeight="1" x14ac:dyDescent="0.2">
      <c r="J21" s="45">
        <v>10060304</v>
      </c>
      <c r="K21" s="46" t="s">
        <v>1462</v>
      </c>
      <c r="L21" s="2">
        <v>0.02</v>
      </c>
    </row>
    <row r="22" spans="10:12" s="2" customFormat="1" ht="20.100000000000001" customHeight="1" x14ac:dyDescent="0.2">
      <c r="J22" s="45">
        <v>10060305</v>
      </c>
      <c r="K22" s="46" t="s">
        <v>1462</v>
      </c>
      <c r="L22" s="2">
        <v>0.01</v>
      </c>
    </row>
    <row r="23" spans="10:12" s="2" customFormat="1" ht="20.100000000000001" customHeight="1" x14ac:dyDescent="0.2">
      <c r="J23" s="45">
        <v>10060306</v>
      </c>
      <c r="K23" s="46" t="s">
        <v>1462</v>
      </c>
      <c r="L23" s="2">
        <v>5.0000000000000001E-3</v>
      </c>
    </row>
    <row r="24" spans="10:12" s="2" customFormat="1" ht="20.100000000000001" customHeight="1" x14ac:dyDescent="0.2">
      <c r="J24" s="45">
        <v>10060401</v>
      </c>
      <c r="K24" s="46" t="s">
        <v>1463</v>
      </c>
      <c r="L24" s="2">
        <v>3.5000000000000003E-2</v>
      </c>
    </row>
    <row r="25" spans="10:12" s="2" customFormat="1" ht="20.100000000000001" customHeight="1" x14ac:dyDescent="0.2">
      <c r="J25" s="45">
        <v>10060402</v>
      </c>
      <c r="K25" s="46" t="s">
        <v>1463</v>
      </c>
      <c r="L25" s="2">
        <v>0.03</v>
      </c>
    </row>
    <row r="26" spans="10:12" s="2" customFormat="1" ht="20.100000000000001" customHeight="1" x14ac:dyDescent="0.2">
      <c r="J26" s="45">
        <v>10060403</v>
      </c>
      <c r="K26" s="46" t="s">
        <v>1463</v>
      </c>
      <c r="L26" s="2">
        <v>0.03</v>
      </c>
    </row>
    <row r="27" spans="10:12" s="2" customFormat="1" ht="20.100000000000001" customHeight="1" x14ac:dyDescent="0.2">
      <c r="J27" s="45">
        <v>10060404</v>
      </c>
      <c r="K27" s="46" t="s">
        <v>1463</v>
      </c>
      <c r="L27" s="2">
        <v>0.02</v>
      </c>
    </row>
    <row r="28" spans="10:12" s="2" customFormat="1" ht="20.100000000000001" customHeight="1" x14ac:dyDescent="0.2">
      <c r="J28" s="45">
        <v>10060405</v>
      </c>
      <c r="K28" s="46" t="s">
        <v>1463</v>
      </c>
      <c r="L28" s="2">
        <v>0.01</v>
      </c>
    </row>
    <row r="29" spans="10:12" s="2" customFormat="1" ht="20.100000000000001" customHeight="1" x14ac:dyDescent="0.2">
      <c r="J29" s="45">
        <v>10060406</v>
      </c>
      <c r="K29" s="46" t="s">
        <v>1463</v>
      </c>
      <c r="L29" s="2">
        <v>5.0000000000000001E-3</v>
      </c>
    </row>
    <row r="30" spans="10:12" s="2" customFormat="1" ht="20.100000000000001" customHeight="1" x14ac:dyDescent="0.2">
      <c r="J30" s="45">
        <v>10060501</v>
      </c>
      <c r="K30" s="46" t="s">
        <v>1464</v>
      </c>
      <c r="L30" s="2">
        <v>3.5000000000000003E-2</v>
      </c>
    </row>
    <row r="31" spans="10:12" ht="20.100000000000001" customHeight="1" x14ac:dyDescent="0.2">
      <c r="J31" s="45">
        <v>10060502</v>
      </c>
      <c r="K31" s="46" t="s">
        <v>1464</v>
      </c>
      <c r="L31" s="2">
        <v>0.03</v>
      </c>
    </row>
    <row r="32" spans="10:12" ht="20.100000000000001" customHeight="1" x14ac:dyDescent="0.2">
      <c r="J32" s="45">
        <v>10060503</v>
      </c>
      <c r="K32" s="46" t="s">
        <v>1464</v>
      </c>
      <c r="L32" s="2">
        <v>0.03</v>
      </c>
    </row>
    <row r="33" spans="10:12" ht="20.100000000000001" customHeight="1" x14ac:dyDescent="0.2">
      <c r="J33" s="45">
        <v>10060504</v>
      </c>
      <c r="K33" s="46" t="s">
        <v>1464</v>
      </c>
      <c r="L33" s="2">
        <v>0.02</v>
      </c>
    </row>
    <row r="34" spans="10:12" ht="20.100000000000001" customHeight="1" x14ac:dyDescent="0.2">
      <c r="J34" s="45">
        <v>10060505</v>
      </c>
      <c r="K34" s="46" t="s">
        <v>1464</v>
      </c>
      <c r="L34" s="2">
        <v>0.01</v>
      </c>
    </row>
    <row r="35" spans="10:12" ht="20.100000000000001" customHeight="1" x14ac:dyDescent="0.2">
      <c r="J35" s="45">
        <v>10060506</v>
      </c>
      <c r="K35" s="46" t="s">
        <v>1464</v>
      </c>
      <c r="L35" s="2">
        <v>5.0000000000000001E-3</v>
      </c>
    </row>
    <row r="36" spans="10:12" ht="20.100000000000001" customHeight="1" x14ac:dyDescent="0.2">
      <c r="J36" s="45">
        <v>10060601</v>
      </c>
      <c r="K36" s="46" t="s">
        <v>1465</v>
      </c>
      <c r="L36" s="2">
        <v>3.5000000000000003E-2</v>
      </c>
    </row>
    <row r="37" spans="10:12" ht="20.100000000000001" customHeight="1" x14ac:dyDescent="0.2">
      <c r="J37" s="45">
        <v>10060602</v>
      </c>
      <c r="K37" s="46" t="s">
        <v>1465</v>
      </c>
      <c r="L37" s="2">
        <v>0.03</v>
      </c>
    </row>
    <row r="38" spans="10:12" ht="20.100000000000001" customHeight="1" x14ac:dyDescent="0.2">
      <c r="J38" s="45">
        <v>10060603</v>
      </c>
      <c r="K38" s="46" t="s">
        <v>1465</v>
      </c>
      <c r="L38" s="2">
        <v>0.03</v>
      </c>
    </row>
    <row r="39" spans="10:12" ht="20.100000000000001" customHeight="1" x14ac:dyDescent="0.2">
      <c r="J39" s="45">
        <v>10060604</v>
      </c>
      <c r="K39" s="46" t="s">
        <v>1465</v>
      </c>
      <c r="L39" s="2">
        <v>0.02</v>
      </c>
    </row>
    <row r="40" spans="10:12" ht="20.100000000000001" customHeight="1" x14ac:dyDescent="0.2">
      <c r="J40" s="45">
        <v>10060605</v>
      </c>
      <c r="K40" s="46" t="s">
        <v>1465</v>
      </c>
      <c r="L40" s="2">
        <v>0.01</v>
      </c>
    </row>
    <row r="41" spans="10:12" ht="20.100000000000001" customHeight="1" x14ac:dyDescent="0.2">
      <c r="J41" s="45">
        <v>10060606</v>
      </c>
      <c r="K41" s="46" t="s">
        <v>1465</v>
      </c>
      <c r="L41" s="2">
        <v>5.0000000000000001E-3</v>
      </c>
    </row>
    <row r="42" spans="10:12" ht="20.100000000000001" customHeight="1" x14ac:dyDescent="0.2">
      <c r="J42" s="45">
        <v>10060701</v>
      </c>
      <c r="K42" s="46" t="s">
        <v>1466</v>
      </c>
      <c r="L42" s="2">
        <v>3.5000000000000003E-2</v>
      </c>
    </row>
    <row r="43" spans="10:12" ht="20.100000000000001" customHeight="1" x14ac:dyDescent="0.2">
      <c r="J43" s="45">
        <v>10060702</v>
      </c>
      <c r="K43" s="46" t="s">
        <v>1466</v>
      </c>
      <c r="L43" s="2">
        <v>0.03</v>
      </c>
    </row>
    <row r="44" spans="10:12" ht="20.100000000000001" customHeight="1" x14ac:dyDescent="0.2">
      <c r="J44" s="45">
        <v>10060703</v>
      </c>
      <c r="K44" s="46" t="s">
        <v>1466</v>
      </c>
      <c r="L44" s="2">
        <v>0.03</v>
      </c>
    </row>
    <row r="45" spans="10:12" ht="20.100000000000001" customHeight="1" x14ac:dyDescent="0.2">
      <c r="J45" s="45">
        <v>10060704</v>
      </c>
      <c r="K45" s="46" t="s">
        <v>1466</v>
      </c>
      <c r="L45" s="2">
        <v>0.02</v>
      </c>
    </row>
    <row r="46" spans="10:12" ht="20.100000000000001" customHeight="1" x14ac:dyDescent="0.2">
      <c r="J46" s="45">
        <v>10060705</v>
      </c>
      <c r="K46" s="46" t="s">
        <v>1466</v>
      </c>
      <c r="L46" s="2">
        <v>0.01</v>
      </c>
    </row>
    <row r="47" spans="10:12" ht="20.100000000000001" customHeight="1" x14ac:dyDescent="0.2">
      <c r="J47" s="45">
        <v>10060706</v>
      </c>
      <c r="K47" s="46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topLeftCell="A10" workbookViewId="0">
      <selection activeCell="I21" sqref="I21"/>
    </sheetView>
  </sheetViews>
  <sheetFormatPr defaultColWidth="9" defaultRowHeight="14.25" x14ac:dyDescent="0.2"/>
  <cols>
    <col min="2" max="2" width="9" style="10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0">
        <v>10000121</v>
      </c>
      <c r="G3" s="21" t="s">
        <v>855</v>
      </c>
      <c r="H3" s="28" t="s">
        <v>294</v>
      </c>
      <c r="I3" s="20">
        <v>10010083</v>
      </c>
      <c r="J3" s="26" t="s">
        <v>804</v>
      </c>
      <c r="K3" s="20">
        <v>10</v>
      </c>
      <c r="L3" s="20">
        <v>10010087</v>
      </c>
      <c r="M3" s="23" t="s">
        <v>851</v>
      </c>
      <c r="N3" s="23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0">
        <v>10000121</v>
      </c>
      <c r="G4" s="21" t="s">
        <v>855</v>
      </c>
      <c r="H4" s="21" t="s">
        <v>294</v>
      </c>
      <c r="I4" s="20">
        <v>10010083</v>
      </c>
      <c r="J4" s="26" t="s">
        <v>804</v>
      </c>
      <c r="K4" s="20">
        <v>20</v>
      </c>
      <c r="L4" s="20">
        <v>10010087</v>
      </c>
      <c r="M4" s="23" t="s">
        <v>851</v>
      </c>
      <c r="N4" s="23">
        <v>1</v>
      </c>
      <c r="O4" s="20">
        <v>10000143</v>
      </c>
      <c r="P4" s="21" t="s">
        <v>122</v>
      </c>
      <c r="Q4" s="21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0">
        <v>10000121</v>
      </c>
      <c r="G5" s="21" t="s">
        <v>855</v>
      </c>
      <c r="H5" s="21" t="s">
        <v>294</v>
      </c>
      <c r="I5" s="20">
        <v>10010083</v>
      </c>
      <c r="J5" s="26" t="s">
        <v>804</v>
      </c>
      <c r="K5" s="20">
        <v>30</v>
      </c>
      <c r="L5" s="20">
        <v>10010087</v>
      </c>
      <c r="M5" s="23" t="s">
        <v>851</v>
      </c>
      <c r="N5" s="23">
        <v>1</v>
      </c>
      <c r="O5" s="20">
        <v>10000143</v>
      </c>
      <c r="P5" s="21" t="s">
        <v>122</v>
      </c>
      <c r="Q5" s="21" t="s">
        <v>1467</v>
      </c>
      <c r="R5" s="20">
        <v>10010045</v>
      </c>
      <c r="S5" s="21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0">
        <v>10000121</v>
      </c>
      <c r="G8" s="21" t="s">
        <v>855</v>
      </c>
      <c r="H8" s="28" t="s">
        <v>294</v>
      </c>
      <c r="I8" s="20">
        <v>10010083</v>
      </c>
      <c r="J8" s="26" t="s">
        <v>804</v>
      </c>
      <c r="K8" s="20">
        <v>10</v>
      </c>
      <c r="L8" s="20">
        <v>10010087</v>
      </c>
      <c r="M8" s="23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0">
        <v>10000121</v>
      </c>
      <c r="G9" s="21" t="s">
        <v>855</v>
      </c>
      <c r="H9" s="21" t="s">
        <v>294</v>
      </c>
      <c r="I9" s="20">
        <v>10010083</v>
      </c>
      <c r="J9" s="26" t="s">
        <v>804</v>
      </c>
      <c r="K9" s="20">
        <v>20</v>
      </c>
      <c r="L9" s="20">
        <v>10010087</v>
      </c>
      <c r="M9" s="23" t="s">
        <v>851</v>
      </c>
      <c r="N9" s="2">
        <v>1</v>
      </c>
      <c r="O9" s="20">
        <v>10000143</v>
      </c>
      <c r="P9" s="21" t="s">
        <v>122</v>
      </c>
      <c r="Q9" s="21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0">
        <v>10000121</v>
      </c>
      <c r="G10" s="21" t="s">
        <v>855</v>
      </c>
      <c r="H10" s="21" t="s">
        <v>294</v>
      </c>
      <c r="I10" s="20">
        <v>10010083</v>
      </c>
      <c r="J10" s="26" t="s">
        <v>804</v>
      </c>
      <c r="K10" s="20">
        <v>30</v>
      </c>
      <c r="L10" s="20">
        <v>10010087</v>
      </c>
      <c r="M10" s="23" t="s">
        <v>851</v>
      </c>
      <c r="N10" s="2">
        <v>1</v>
      </c>
      <c r="O10" s="20">
        <v>10000143</v>
      </c>
      <c r="P10" s="21" t="s">
        <v>122</v>
      </c>
      <c r="Q10" s="21" t="s">
        <v>1467</v>
      </c>
      <c r="R10" s="20">
        <v>10010045</v>
      </c>
      <c r="S10" s="21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0">
        <v>10000121</v>
      </c>
      <c r="G13" s="21" t="s">
        <v>855</v>
      </c>
      <c r="H13" s="28" t="s">
        <v>294</v>
      </c>
      <c r="I13" s="20">
        <v>10010083</v>
      </c>
      <c r="J13" s="26" t="s">
        <v>804</v>
      </c>
      <c r="K13" s="20">
        <v>10</v>
      </c>
      <c r="L13" s="20">
        <v>10010087</v>
      </c>
      <c r="M13" s="23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0">
        <v>10000121</v>
      </c>
      <c r="G14" s="21" t="s">
        <v>855</v>
      </c>
      <c r="H14" s="21" t="s">
        <v>294</v>
      </c>
      <c r="I14" s="20">
        <v>10010083</v>
      </c>
      <c r="J14" s="26" t="s">
        <v>804</v>
      </c>
      <c r="K14" s="20">
        <v>20</v>
      </c>
      <c r="L14" s="20">
        <v>10010087</v>
      </c>
      <c r="M14" s="23" t="s">
        <v>851</v>
      </c>
      <c r="N14" s="2">
        <v>1</v>
      </c>
      <c r="O14" s="20">
        <v>10000143</v>
      </c>
      <c r="P14" s="21" t="s">
        <v>122</v>
      </c>
      <c r="Q14" s="21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0">
        <v>10000121</v>
      </c>
      <c r="G15" s="21" t="s">
        <v>855</v>
      </c>
      <c r="H15" s="21" t="s">
        <v>294</v>
      </c>
      <c r="I15" s="20">
        <v>10010083</v>
      </c>
      <c r="J15" s="26" t="s">
        <v>804</v>
      </c>
      <c r="K15" s="20">
        <v>30</v>
      </c>
      <c r="L15" s="20">
        <v>10010087</v>
      </c>
      <c r="M15" s="23" t="s">
        <v>851</v>
      </c>
      <c r="N15" s="2">
        <v>1</v>
      </c>
      <c r="O15" s="20">
        <v>10000143</v>
      </c>
      <c r="P15" s="21" t="s">
        <v>122</v>
      </c>
      <c r="Q15" s="21" t="s">
        <v>1467</v>
      </c>
      <c r="R15" s="20">
        <v>10010045</v>
      </c>
      <c r="S15" s="21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0">
        <v>10000121</v>
      </c>
      <c r="G18" s="21" t="s">
        <v>855</v>
      </c>
      <c r="H18" s="28" t="s">
        <v>294</v>
      </c>
      <c r="I18" s="20">
        <v>10010083</v>
      </c>
      <c r="J18" s="26" t="s">
        <v>804</v>
      </c>
      <c r="K18" s="20">
        <v>10</v>
      </c>
      <c r="L18" s="20">
        <v>10010087</v>
      </c>
      <c r="M18" s="23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0">
        <v>10000121</v>
      </c>
      <c r="G19" s="21" t="s">
        <v>855</v>
      </c>
      <c r="H19" s="21" t="s">
        <v>294</v>
      </c>
      <c r="I19" s="20">
        <v>10010083</v>
      </c>
      <c r="J19" s="26" t="s">
        <v>804</v>
      </c>
      <c r="K19" s="20">
        <v>20</v>
      </c>
      <c r="L19" s="20">
        <v>10010087</v>
      </c>
      <c r="M19" s="23" t="s">
        <v>851</v>
      </c>
      <c r="N19" s="2">
        <v>1</v>
      </c>
      <c r="O19" s="20">
        <v>10000143</v>
      </c>
      <c r="P19" s="21" t="s">
        <v>122</v>
      </c>
      <c r="Q19" s="28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0">
        <v>10000121</v>
      </c>
      <c r="G20" s="21" t="s">
        <v>855</v>
      </c>
      <c r="H20" s="21" t="s">
        <v>294</v>
      </c>
      <c r="I20" s="20">
        <v>10010083</v>
      </c>
      <c r="J20" s="26" t="s">
        <v>804</v>
      </c>
      <c r="K20" s="20">
        <v>30</v>
      </c>
      <c r="L20" s="20">
        <v>10010087</v>
      </c>
      <c r="M20" s="23" t="s">
        <v>851</v>
      </c>
      <c r="N20" s="2">
        <v>1</v>
      </c>
      <c r="O20" s="20">
        <v>10000143</v>
      </c>
      <c r="P20" s="21" t="s">
        <v>122</v>
      </c>
      <c r="Q20" s="28" t="s">
        <v>1467</v>
      </c>
      <c r="R20" s="20">
        <v>10010045</v>
      </c>
      <c r="S20" s="21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0">
        <v>10000121</v>
      </c>
      <c r="G23" s="21" t="s">
        <v>855</v>
      </c>
      <c r="H23" s="28" t="s">
        <v>294</v>
      </c>
      <c r="I23" s="20">
        <v>10010083</v>
      </c>
      <c r="J23" s="26" t="s">
        <v>804</v>
      </c>
      <c r="K23" s="20">
        <v>10</v>
      </c>
      <c r="L23" s="20">
        <v>10010087</v>
      </c>
      <c r="M23" s="23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0">
        <v>10000121</v>
      </c>
      <c r="G24" s="21" t="s">
        <v>855</v>
      </c>
      <c r="H24" s="21" t="s">
        <v>294</v>
      </c>
      <c r="I24" s="20">
        <v>10010083</v>
      </c>
      <c r="J24" s="26" t="s">
        <v>804</v>
      </c>
      <c r="K24" s="20">
        <v>20</v>
      </c>
      <c r="L24" s="20">
        <v>10010087</v>
      </c>
      <c r="M24" s="23" t="s">
        <v>851</v>
      </c>
      <c r="N24" s="2">
        <v>1</v>
      </c>
      <c r="O24" s="20">
        <v>10000143</v>
      </c>
      <c r="P24" s="21" t="s">
        <v>122</v>
      </c>
      <c r="Q24" s="28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0">
        <v>10000121</v>
      </c>
      <c r="G25" s="21" t="s">
        <v>855</v>
      </c>
      <c r="H25" s="21" t="s">
        <v>294</v>
      </c>
      <c r="I25" s="20">
        <v>10010083</v>
      </c>
      <c r="J25" s="26" t="s">
        <v>804</v>
      </c>
      <c r="K25" s="20">
        <v>30</v>
      </c>
      <c r="L25" s="20">
        <v>10010087</v>
      </c>
      <c r="M25" s="23" t="s">
        <v>851</v>
      </c>
      <c r="N25" s="2">
        <v>1</v>
      </c>
      <c r="O25" s="20">
        <v>10000143</v>
      </c>
      <c r="P25" s="21" t="s">
        <v>122</v>
      </c>
      <c r="Q25" s="28" t="s">
        <v>1467</v>
      </c>
      <c r="R25" s="20">
        <v>10010045</v>
      </c>
      <c r="S25" s="21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38">
        <v>10020001</v>
      </c>
      <c r="C2" s="41" t="s">
        <v>95</v>
      </c>
      <c r="D2" s="10">
        <f>75*5</f>
        <v>375</v>
      </c>
      <c r="F2" s="38">
        <v>10021001</v>
      </c>
      <c r="G2" s="40" t="s">
        <v>204</v>
      </c>
      <c r="H2" s="38">
        <v>10021001</v>
      </c>
      <c r="I2" s="41">
        <v>0</v>
      </c>
      <c r="J2" s="42">
        <v>2</v>
      </c>
      <c r="K2" s="43">
        <v>50</v>
      </c>
      <c r="L2" s="10">
        <f>K2*5</f>
        <v>250</v>
      </c>
      <c r="M2" s="10" t="str">
        <f>"1,"&amp;L2</f>
        <v>1,250</v>
      </c>
      <c r="N2" s="38">
        <v>10022001</v>
      </c>
      <c r="O2" s="40" t="s">
        <v>252</v>
      </c>
      <c r="P2" s="38">
        <v>10022001</v>
      </c>
      <c r="Q2" s="41">
        <v>0</v>
      </c>
      <c r="R2" s="42">
        <v>2</v>
      </c>
      <c r="T2">
        <f>ROUND(L2*1.2,0)</f>
        <v>300</v>
      </c>
      <c r="U2" s="10" t="str">
        <f>"1,"&amp;T2</f>
        <v>1,300</v>
      </c>
      <c r="V2" s="38">
        <v>10023001</v>
      </c>
      <c r="W2" s="40" t="s">
        <v>272</v>
      </c>
      <c r="X2" s="38">
        <v>10023001</v>
      </c>
      <c r="Y2" s="41">
        <v>0</v>
      </c>
      <c r="Z2" s="42">
        <v>2</v>
      </c>
      <c r="AB2">
        <f>ROUND(T2*1.2,0)</f>
        <v>360</v>
      </c>
      <c r="AC2" s="10" t="str">
        <f>"1,"&amp;AB2</f>
        <v>1,360</v>
      </c>
      <c r="AD2" s="38">
        <v>10024001</v>
      </c>
      <c r="AE2" s="40" t="s">
        <v>296</v>
      </c>
      <c r="AF2" s="38">
        <v>10024001</v>
      </c>
      <c r="AG2" s="41">
        <v>0</v>
      </c>
      <c r="AH2" s="42">
        <v>2</v>
      </c>
      <c r="AJ2">
        <f>ROUND(AB2*1.2,0)</f>
        <v>432</v>
      </c>
      <c r="AK2" s="10" t="str">
        <f>"1,"&amp;AJ2</f>
        <v>1,432</v>
      </c>
      <c r="AL2" s="38">
        <v>10025001</v>
      </c>
      <c r="AM2" s="40" t="s">
        <v>316</v>
      </c>
      <c r="AN2" s="38">
        <v>10025001</v>
      </c>
      <c r="AO2" s="41">
        <v>0</v>
      </c>
      <c r="AP2" s="42">
        <v>2</v>
      </c>
      <c r="AR2">
        <f>ROUND(AJ2*1.2,0)</f>
        <v>518</v>
      </c>
      <c r="AS2" s="10" t="str">
        <f>"1,"&amp;AR2</f>
        <v>1,518</v>
      </c>
    </row>
    <row r="3" spans="2:45" ht="20.100000000000001" customHeight="1" x14ac:dyDescent="0.2">
      <c r="F3" s="38">
        <v>10021002</v>
      </c>
      <c r="G3" s="40" t="s">
        <v>229</v>
      </c>
      <c r="H3" s="38">
        <v>10021002</v>
      </c>
      <c r="I3" s="41">
        <v>0</v>
      </c>
      <c r="J3" s="42">
        <v>2</v>
      </c>
      <c r="K3" s="43">
        <f>K2+2</f>
        <v>52</v>
      </c>
      <c r="L3" s="10">
        <f t="shared" ref="L3:L11" si="0">K3*5</f>
        <v>260</v>
      </c>
      <c r="M3" s="10" t="str">
        <f t="shared" ref="M3:M11" si="1">"1,"&amp;L3</f>
        <v>1,260</v>
      </c>
      <c r="N3" s="38">
        <v>10022002</v>
      </c>
      <c r="O3" s="40" t="s">
        <v>254</v>
      </c>
      <c r="P3" s="38">
        <v>10022002</v>
      </c>
      <c r="Q3" s="41">
        <v>0</v>
      </c>
      <c r="R3" s="42">
        <v>2</v>
      </c>
      <c r="T3">
        <f t="shared" ref="T3:T11" si="2">ROUND(L3*1.2,0)</f>
        <v>312</v>
      </c>
      <c r="U3" s="10" t="str">
        <f t="shared" ref="U3:U11" si="3">"1,"&amp;T3</f>
        <v>1,312</v>
      </c>
      <c r="V3" s="38">
        <v>10023002</v>
      </c>
      <c r="W3" s="40" t="s">
        <v>274</v>
      </c>
      <c r="X3" s="38">
        <v>10023002</v>
      </c>
      <c r="Y3" s="41">
        <v>0</v>
      </c>
      <c r="Z3" s="42">
        <v>2</v>
      </c>
      <c r="AB3">
        <f t="shared" ref="AB3:AB11" si="4">ROUND(T3*1.2,0)</f>
        <v>374</v>
      </c>
      <c r="AC3" s="10" t="str">
        <f t="shared" ref="AC3:AC11" si="5">"1,"&amp;AB3</f>
        <v>1,374</v>
      </c>
      <c r="AD3" s="38">
        <v>10024002</v>
      </c>
      <c r="AE3" s="40" t="s">
        <v>299</v>
      </c>
      <c r="AF3" s="38">
        <v>10024002</v>
      </c>
      <c r="AG3" s="41">
        <v>0</v>
      </c>
      <c r="AH3" s="42">
        <v>2</v>
      </c>
      <c r="AJ3">
        <f t="shared" ref="AJ3:AJ11" si="6">ROUND(AB3*1.2,0)</f>
        <v>449</v>
      </c>
      <c r="AK3" s="10" t="str">
        <f t="shared" ref="AK3:AK11" si="7">"1,"&amp;AJ3</f>
        <v>1,449</v>
      </c>
      <c r="AL3" s="38">
        <v>10025002</v>
      </c>
      <c r="AM3" s="40" t="s">
        <v>318</v>
      </c>
      <c r="AN3" s="38">
        <v>10025002</v>
      </c>
      <c r="AO3" s="41">
        <v>0</v>
      </c>
      <c r="AP3" s="42">
        <v>2</v>
      </c>
      <c r="AR3">
        <f t="shared" ref="AR3:AR11" si="8">ROUND(AJ3*1.2,0)</f>
        <v>539</v>
      </c>
      <c r="AS3" s="10" t="str">
        <f t="shared" ref="AS3:AS11" si="9">"1,"&amp;AR3</f>
        <v>1,539</v>
      </c>
    </row>
    <row r="4" spans="2:45" ht="20.100000000000001" customHeight="1" x14ac:dyDescent="0.2">
      <c r="F4" s="38">
        <v>10021003</v>
      </c>
      <c r="G4" s="40" t="s">
        <v>232</v>
      </c>
      <c r="H4" s="38">
        <v>10021003</v>
      </c>
      <c r="I4" s="41">
        <v>0</v>
      </c>
      <c r="J4" s="42">
        <v>2</v>
      </c>
      <c r="K4" s="43">
        <f t="shared" ref="K4:K8" si="10">K3+2</f>
        <v>54</v>
      </c>
      <c r="L4" s="10">
        <f t="shared" si="0"/>
        <v>270</v>
      </c>
      <c r="M4" s="10" t="str">
        <f t="shared" si="1"/>
        <v>1,270</v>
      </c>
      <c r="N4" s="38">
        <v>10022003</v>
      </c>
      <c r="O4" s="40" t="s">
        <v>256</v>
      </c>
      <c r="P4" s="38">
        <v>10022003</v>
      </c>
      <c r="Q4" s="41">
        <v>0</v>
      </c>
      <c r="R4" s="42">
        <v>2</v>
      </c>
      <c r="T4">
        <f t="shared" si="2"/>
        <v>324</v>
      </c>
      <c r="U4" s="10" t="str">
        <f t="shared" si="3"/>
        <v>1,324</v>
      </c>
      <c r="V4" s="38">
        <v>10023003</v>
      </c>
      <c r="W4" s="40" t="s">
        <v>276</v>
      </c>
      <c r="X4" s="38">
        <v>10023003</v>
      </c>
      <c r="Y4" s="41">
        <v>0</v>
      </c>
      <c r="Z4" s="42">
        <v>2</v>
      </c>
      <c r="AB4">
        <f t="shared" si="4"/>
        <v>389</v>
      </c>
      <c r="AC4" s="10" t="str">
        <f t="shared" si="5"/>
        <v>1,389</v>
      </c>
      <c r="AD4" s="38">
        <v>10024003</v>
      </c>
      <c r="AE4" s="40" t="s">
        <v>301</v>
      </c>
      <c r="AF4" s="38">
        <v>10024003</v>
      </c>
      <c r="AG4" s="41">
        <v>0</v>
      </c>
      <c r="AH4" s="42">
        <v>2</v>
      </c>
      <c r="AJ4">
        <f t="shared" si="6"/>
        <v>467</v>
      </c>
      <c r="AK4" s="10" t="str">
        <f t="shared" si="7"/>
        <v>1,467</v>
      </c>
      <c r="AL4" s="38">
        <v>10025003</v>
      </c>
      <c r="AM4" s="40" t="s">
        <v>321</v>
      </c>
      <c r="AN4" s="38">
        <v>10025003</v>
      </c>
      <c r="AO4" s="41">
        <v>0</v>
      </c>
      <c r="AP4" s="42">
        <v>2</v>
      </c>
      <c r="AR4">
        <f t="shared" si="8"/>
        <v>560</v>
      </c>
      <c r="AS4" s="10" t="str">
        <f t="shared" si="9"/>
        <v>1,560</v>
      </c>
    </row>
    <row r="5" spans="2:45" ht="20.100000000000001" customHeight="1" x14ac:dyDescent="0.2">
      <c r="F5" s="38">
        <v>10021004</v>
      </c>
      <c r="G5" s="40" t="s">
        <v>234</v>
      </c>
      <c r="H5" s="38">
        <v>10021004</v>
      </c>
      <c r="I5" s="41">
        <v>0</v>
      </c>
      <c r="J5" s="42">
        <v>2</v>
      </c>
      <c r="K5" s="43">
        <f t="shared" si="10"/>
        <v>56</v>
      </c>
      <c r="L5" s="10">
        <f t="shared" si="0"/>
        <v>280</v>
      </c>
      <c r="M5" s="10" t="str">
        <f t="shared" si="1"/>
        <v>1,280</v>
      </c>
      <c r="N5" s="38">
        <v>10022004</v>
      </c>
      <c r="O5" s="40" t="s">
        <v>258</v>
      </c>
      <c r="P5" s="38">
        <v>10022004</v>
      </c>
      <c r="Q5" s="41">
        <v>0</v>
      </c>
      <c r="R5" s="42">
        <v>2</v>
      </c>
      <c r="T5">
        <f t="shared" si="2"/>
        <v>336</v>
      </c>
      <c r="U5" s="10" t="str">
        <f t="shared" si="3"/>
        <v>1,336</v>
      </c>
      <c r="V5" s="38">
        <v>10023004</v>
      </c>
      <c r="W5" s="40" t="s">
        <v>278</v>
      </c>
      <c r="X5" s="38">
        <v>10023004</v>
      </c>
      <c r="Y5" s="41">
        <v>0</v>
      </c>
      <c r="Z5" s="42">
        <v>2</v>
      </c>
      <c r="AB5">
        <f t="shared" si="4"/>
        <v>403</v>
      </c>
      <c r="AC5" s="10" t="str">
        <f t="shared" si="5"/>
        <v>1,403</v>
      </c>
      <c r="AD5" s="38">
        <v>10024004</v>
      </c>
      <c r="AE5" s="40" t="s">
        <v>303</v>
      </c>
      <c r="AF5" s="38">
        <v>10024004</v>
      </c>
      <c r="AG5" s="41">
        <v>0</v>
      </c>
      <c r="AH5" s="42">
        <v>2</v>
      </c>
      <c r="AJ5">
        <f t="shared" si="6"/>
        <v>484</v>
      </c>
      <c r="AK5" s="10" t="str">
        <f t="shared" si="7"/>
        <v>1,484</v>
      </c>
      <c r="AL5" s="38">
        <v>10025004</v>
      </c>
      <c r="AM5" s="40" t="s">
        <v>324</v>
      </c>
      <c r="AN5" s="38">
        <v>10025004</v>
      </c>
      <c r="AO5" s="41">
        <v>0</v>
      </c>
      <c r="AP5" s="42">
        <v>2</v>
      </c>
      <c r="AR5">
        <f t="shared" si="8"/>
        <v>581</v>
      </c>
      <c r="AS5" s="10" t="str">
        <f t="shared" si="9"/>
        <v>1,581</v>
      </c>
    </row>
    <row r="6" spans="2:45" ht="20.100000000000001" customHeight="1" x14ac:dyDescent="0.2">
      <c r="F6" s="38">
        <v>10021005</v>
      </c>
      <c r="G6" s="40" t="s">
        <v>237</v>
      </c>
      <c r="H6" s="38">
        <v>10021005</v>
      </c>
      <c r="I6" s="41">
        <v>0</v>
      </c>
      <c r="J6" s="42">
        <v>2</v>
      </c>
      <c r="K6" s="43">
        <f t="shared" si="10"/>
        <v>58</v>
      </c>
      <c r="L6" s="10">
        <f t="shared" si="0"/>
        <v>290</v>
      </c>
      <c r="M6" s="10" t="str">
        <f t="shared" si="1"/>
        <v>1,290</v>
      </c>
      <c r="N6" s="38">
        <v>10022005</v>
      </c>
      <c r="O6" s="40" t="s">
        <v>260</v>
      </c>
      <c r="P6" s="38">
        <v>10022005</v>
      </c>
      <c r="Q6" s="41">
        <v>0</v>
      </c>
      <c r="R6" s="42">
        <v>2</v>
      </c>
      <c r="T6">
        <f t="shared" si="2"/>
        <v>348</v>
      </c>
      <c r="U6" s="10" t="str">
        <f t="shared" si="3"/>
        <v>1,348</v>
      </c>
      <c r="V6" s="38">
        <v>10023005</v>
      </c>
      <c r="W6" s="40" t="s">
        <v>827</v>
      </c>
      <c r="X6" s="38">
        <v>10023005</v>
      </c>
      <c r="Y6" s="41">
        <v>0</v>
      </c>
      <c r="Z6" s="42">
        <v>2</v>
      </c>
      <c r="AB6">
        <f t="shared" si="4"/>
        <v>418</v>
      </c>
      <c r="AC6" s="10" t="str">
        <f t="shared" si="5"/>
        <v>1,418</v>
      </c>
      <c r="AD6" s="38">
        <v>10024005</v>
      </c>
      <c r="AE6" s="40" t="s">
        <v>305</v>
      </c>
      <c r="AF6" s="38">
        <v>10024005</v>
      </c>
      <c r="AG6" s="41">
        <v>0</v>
      </c>
      <c r="AH6" s="42">
        <v>2</v>
      </c>
      <c r="AJ6">
        <f t="shared" si="6"/>
        <v>502</v>
      </c>
      <c r="AK6" s="10" t="str">
        <f t="shared" si="7"/>
        <v>1,502</v>
      </c>
      <c r="AL6" s="38">
        <v>10025005</v>
      </c>
      <c r="AM6" s="40" t="s">
        <v>327</v>
      </c>
      <c r="AN6" s="38">
        <v>10025005</v>
      </c>
      <c r="AO6" s="41">
        <v>0</v>
      </c>
      <c r="AP6" s="42">
        <v>2</v>
      </c>
      <c r="AR6">
        <f t="shared" si="8"/>
        <v>602</v>
      </c>
      <c r="AS6" s="10" t="str">
        <f t="shared" si="9"/>
        <v>1,602</v>
      </c>
    </row>
    <row r="7" spans="2:45" ht="20.100000000000001" customHeight="1" x14ac:dyDescent="0.2">
      <c r="F7" s="38">
        <v>10021006</v>
      </c>
      <c r="G7" s="40" t="s">
        <v>240</v>
      </c>
      <c r="H7" s="38">
        <v>10021006</v>
      </c>
      <c r="I7" s="41">
        <v>0</v>
      </c>
      <c r="J7" s="42">
        <v>2</v>
      </c>
      <c r="K7" s="43">
        <f t="shared" si="10"/>
        <v>60</v>
      </c>
      <c r="L7" s="10">
        <f t="shared" si="0"/>
        <v>300</v>
      </c>
      <c r="M7" s="10" t="str">
        <f t="shared" si="1"/>
        <v>1,300</v>
      </c>
      <c r="N7" s="38">
        <v>10022006</v>
      </c>
      <c r="O7" s="44" t="s">
        <v>264</v>
      </c>
      <c r="P7" s="38">
        <v>10022006</v>
      </c>
      <c r="Q7" s="41">
        <v>0</v>
      </c>
      <c r="R7" s="42">
        <v>2</v>
      </c>
      <c r="T7">
        <f t="shared" si="2"/>
        <v>360</v>
      </c>
      <c r="U7" s="10" t="str">
        <f t="shared" si="3"/>
        <v>1,360</v>
      </c>
      <c r="V7" s="38">
        <v>10023006</v>
      </c>
      <c r="W7" s="40" t="s">
        <v>285</v>
      </c>
      <c r="X7" s="38">
        <v>10023006</v>
      </c>
      <c r="Y7" s="41">
        <v>0</v>
      </c>
      <c r="Z7" s="42">
        <v>2</v>
      </c>
      <c r="AB7">
        <f t="shared" si="4"/>
        <v>432</v>
      </c>
      <c r="AC7" s="10" t="str">
        <f t="shared" si="5"/>
        <v>1,432</v>
      </c>
      <c r="AD7" s="38">
        <v>10024006</v>
      </c>
      <c r="AE7" s="40" t="s">
        <v>307</v>
      </c>
      <c r="AF7" s="38">
        <v>10024006</v>
      </c>
      <c r="AG7" s="41">
        <v>0</v>
      </c>
      <c r="AH7" s="42">
        <v>2</v>
      </c>
      <c r="AJ7">
        <f t="shared" si="6"/>
        <v>518</v>
      </c>
      <c r="AK7" s="10" t="str">
        <f t="shared" si="7"/>
        <v>1,518</v>
      </c>
      <c r="AL7" s="38">
        <v>10025006</v>
      </c>
      <c r="AM7" s="40" t="s">
        <v>329</v>
      </c>
      <c r="AN7" s="38">
        <v>10025006</v>
      </c>
      <c r="AO7" s="41">
        <v>0</v>
      </c>
      <c r="AP7" s="42">
        <v>2</v>
      </c>
      <c r="AR7">
        <f t="shared" si="8"/>
        <v>622</v>
      </c>
      <c r="AS7" s="10" t="str">
        <f t="shared" si="9"/>
        <v>1,622</v>
      </c>
    </row>
    <row r="8" spans="2:45" ht="20.100000000000001" customHeight="1" x14ac:dyDescent="0.2">
      <c r="F8" s="38">
        <v>10021007</v>
      </c>
      <c r="G8" s="40" t="s">
        <v>243</v>
      </c>
      <c r="H8" s="38">
        <v>10021007</v>
      </c>
      <c r="I8" s="41">
        <v>0</v>
      </c>
      <c r="J8" s="42">
        <v>2</v>
      </c>
      <c r="K8" s="43">
        <f t="shared" si="10"/>
        <v>62</v>
      </c>
      <c r="L8" s="10">
        <f t="shared" si="0"/>
        <v>310</v>
      </c>
      <c r="M8" s="10" t="str">
        <f t="shared" si="1"/>
        <v>1,310</v>
      </c>
      <c r="N8" s="38">
        <v>10022007</v>
      </c>
      <c r="O8" s="40" t="s">
        <v>266</v>
      </c>
      <c r="P8" s="38">
        <v>10022007</v>
      </c>
      <c r="Q8" s="41">
        <v>0</v>
      </c>
      <c r="R8" s="42">
        <v>2</v>
      </c>
      <c r="T8">
        <f t="shared" si="2"/>
        <v>372</v>
      </c>
      <c r="U8" s="10" t="str">
        <f t="shared" si="3"/>
        <v>1,372</v>
      </c>
      <c r="V8" s="38">
        <v>10023007</v>
      </c>
      <c r="W8" s="40" t="s">
        <v>288</v>
      </c>
      <c r="X8" s="38">
        <v>10023007</v>
      </c>
      <c r="Y8" s="41">
        <v>0</v>
      </c>
      <c r="Z8" s="42">
        <v>2</v>
      </c>
      <c r="AB8">
        <f t="shared" si="4"/>
        <v>446</v>
      </c>
      <c r="AC8" s="10" t="str">
        <f t="shared" si="5"/>
        <v>1,446</v>
      </c>
      <c r="AD8" s="38">
        <v>10024007</v>
      </c>
      <c r="AE8" s="40" t="s">
        <v>309</v>
      </c>
      <c r="AF8" s="38">
        <v>10024007</v>
      </c>
      <c r="AG8" s="41">
        <v>0</v>
      </c>
      <c r="AH8" s="42">
        <v>2</v>
      </c>
      <c r="AJ8">
        <f t="shared" si="6"/>
        <v>535</v>
      </c>
      <c r="AK8" s="10" t="str">
        <f t="shared" si="7"/>
        <v>1,535</v>
      </c>
      <c r="AL8" s="38">
        <v>10025007</v>
      </c>
      <c r="AM8" s="40" t="s">
        <v>331</v>
      </c>
      <c r="AN8" s="38">
        <v>10025007</v>
      </c>
      <c r="AO8" s="41">
        <v>0</v>
      </c>
      <c r="AP8" s="42">
        <v>2</v>
      </c>
      <c r="AR8">
        <f t="shared" si="8"/>
        <v>642</v>
      </c>
      <c r="AS8" s="10" t="str">
        <f t="shared" si="9"/>
        <v>1,642</v>
      </c>
    </row>
    <row r="9" spans="2:45" ht="20.100000000000001" customHeight="1" x14ac:dyDescent="0.2">
      <c r="F9" s="38">
        <v>10021008</v>
      </c>
      <c r="G9" s="39" t="s">
        <v>246</v>
      </c>
      <c r="H9" s="38">
        <v>10021008</v>
      </c>
      <c r="I9" s="41">
        <v>0</v>
      </c>
      <c r="J9" s="42">
        <v>4</v>
      </c>
      <c r="K9" s="43">
        <v>1250</v>
      </c>
      <c r="L9" s="10">
        <f>K9*20</f>
        <v>25000</v>
      </c>
      <c r="M9" s="10" t="str">
        <f t="shared" si="1"/>
        <v>1,25000</v>
      </c>
      <c r="N9" s="38">
        <v>10022008</v>
      </c>
      <c r="O9" s="39" t="s">
        <v>268</v>
      </c>
      <c r="P9" s="38">
        <v>10022008</v>
      </c>
      <c r="Q9" s="41">
        <v>0</v>
      </c>
      <c r="R9" s="42">
        <v>4</v>
      </c>
      <c r="T9">
        <f t="shared" si="2"/>
        <v>30000</v>
      </c>
      <c r="U9" s="10" t="str">
        <f t="shared" si="3"/>
        <v>1,30000</v>
      </c>
      <c r="V9" s="38">
        <v>10023008</v>
      </c>
      <c r="W9" s="39" t="s">
        <v>290</v>
      </c>
      <c r="X9" s="38">
        <v>10023008</v>
      </c>
      <c r="Y9" s="41">
        <v>0</v>
      </c>
      <c r="Z9" s="42">
        <v>4</v>
      </c>
      <c r="AB9">
        <f t="shared" si="4"/>
        <v>36000</v>
      </c>
      <c r="AC9" s="10" t="str">
        <f t="shared" si="5"/>
        <v>1,36000</v>
      </c>
      <c r="AD9" s="38">
        <v>10024008</v>
      </c>
      <c r="AE9" s="39" t="s">
        <v>311</v>
      </c>
      <c r="AF9" s="38">
        <v>10024008</v>
      </c>
      <c r="AG9" s="41">
        <v>0</v>
      </c>
      <c r="AH9" s="42">
        <v>4</v>
      </c>
      <c r="AJ9">
        <f t="shared" si="6"/>
        <v>43200</v>
      </c>
      <c r="AK9" s="10" t="str">
        <f t="shared" si="7"/>
        <v>1,43200</v>
      </c>
      <c r="AL9" s="38">
        <v>10025008</v>
      </c>
      <c r="AM9" s="39" t="s">
        <v>333</v>
      </c>
      <c r="AN9" s="38">
        <v>10025008</v>
      </c>
      <c r="AO9" s="41">
        <v>0</v>
      </c>
      <c r="AP9" s="42">
        <v>4</v>
      </c>
      <c r="AR9">
        <f t="shared" si="8"/>
        <v>51840</v>
      </c>
      <c r="AS9" s="10" t="str">
        <f t="shared" si="9"/>
        <v>1,51840</v>
      </c>
    </row>
    <row r="10" spans="2:45" ht="20.100000000000001" customHeight="1" x14ac:dyDescent="0.2">
      <c r="F10" s="38">
        <v>10021009</v>
      </c>
      <c r="G10" s="39" t="s">
        <v>249</v>
      </c>
      <c r="H10" s="38">
        <v>10021009</v>
      </c>
      <c r="I10" s="41">
        <v>0</v>
      </c>
      <c r="J10" s="42">
        <v>4</v>
      </c>
      <c r="K10" s="43">
        <v>2500</v>
      </c>
      <c r="L10" s="10">
        <f>K10*20</f>
        <v>50000</v>
      </c>
      <c r="M10" s="10" t="str">
        <f t="shared" si="1"/>
        <v>1,50000</v>
      </c>
      <c r="N10" s="38">
        <v>10022009</v>
      </c>
      <c r="O10" s="39" t="s">
        <v>270</v>
      </c>
      <c r="P10" s="38">
        <v>10022009</v>
      </c>
      <c r="Q10" s="41">
        <v>0</v>
      </c>
      <c r="R10" s="42">
        <v>4</v>
      </c>
      <c r="T10">
        <f t="shared" si="2"/>
        <v>60000</v>
      </c>
      <c r="U10" s="10" t="str">
        <f t="shared" si="3"/>
        <v>1,60000</v>
      </c>
      <c r="V10" s="38">
        <v>10023009</v>
      </c>
      <c r="W10" s="39" t="s">
        <v>292</v>
      </c>
      <c r="X10" s="38">
        <v>10023009</v>
      </c>
      <c r="Y10" s="41">
        <v>0</v>
      </c>
      <c r="Z10" s="42">
        <v>4</v>
      </c>
      <c r="AB10">
        <f t="shared" si="4"/>
        <v>72000</v>
      </c>
      <c r="AC10" s="10" t="str">
        <f t="shared" si="5"/>
        <v>1,72000</v>
      </c>
      <c r="AD10" s="38">
        <v>10024009</v>
      </c>
      <c r="AE10" s="39" t="s">
        <v>313</v>
      </c>
      <c r="AF10" s="38">
        <v>10024009</v>
      </c>
      <c r="AG10" s="41">
        <v>0</v>
      </c>
      <c r="AH10" s="42">
        <v>4</v>
      </c>
      <c r="AJ10">
        <f t="shared" si="6"/>
        <v>86400</v>
      </c>
      <c r="AK10" s="10" t="str">
        <f t="shared" si="7"/>
        <v>1,86400</v>
      </c>
      <c r="AL10" s="38">
        <v>10025009</v>
      </c>
      <c r="AM10" s="39" t="s">
        <v>335</v>
      </c>
      <c r="AN10" s="38">
        <v>10025009</v>
      </c>
      <c r="AO10" s="41">
        <v>0</v>
      </c>
      <c r="AP10" s="42">
        <v>4</v>
      </c>
      <c r="AR10">
        <f t="shared" si="8"/>
        <v>103680</v>
      </c>
      <c r="AS10" s="10" t="str">
        <f t="shared" si="9"/>
        <v>1,103680</v>
      </c>
    </row>
    <row r="11" spans="2:45" ht="20.100000000000001" customHeight="1" x14ac:dyDescent="0.2">
      <c r="F11" s="38">
        <v>10021010</v>
      </c>
      <c r="G11" s="39" t="s">
        <v>825</v>
      </c>
      <c r="H11" s="38">
        <v>10021010</v>
      </c>
      <c r="I11" s="41">
        <v>0</v>
      </c>
      <c r="J11" s="42">
        <v>2</v>
      </c>
      <c r="K11" s="43">
        <v>75</v>
      </c>
      <c r="L11" s="10">
        <f t="shared" si="0"/>
        <v>375</v>
      </c>
      <c r="M11" s="10" t="str">
        <f t="shared" si="1"/>
        <v>1,375</v>
      </c>
      <c r="N11" s="38">
        <v>10022010</v>
      </c>
      <c r="O11" s="40" t="s">
        <v>826</v>
      </c>
      <c r="P11" s="38">
        <v>10022010</v>
      </c>
      <c r="Q11" s="41">
        <v>0</v>
      </c>
      <c r="R11" s="42">
        <v>2</v>
      </c>
      <c r="T11">
        <f t="shared" si="2"/>
        <v>450</v>
      </c>
      <c r="U11" s="10" t="str">
        <f t="shared" si="3"/>
        <v>1,450</v>
      </c>
      <c r="V11" s="38">
        <v>10023010</v>
      </c>
      <c r="W11" s="40" t="s">
        <v>828</v>
      </c>
      <c r="X11" s="38">
        <v>10023010</v>
      </c>
      <c r="Y11" s="41">
        <v>0</v>
      </c>
      <c r="Z11" s="42">
        <v>2</v>
      </c>
      <c r="AB11">
        <f t="shared" si="4"/>
        <v>540</v>
      </c>
      <c r="AC11" s="10" t="str">
        <f t="shared" si="5"/>
        <v>1,540</v>
      </c>
      <c r="AD11" s="38">
        <v>10024010</v>
      </c>
      <c r="AE11" s="40" t="s">
        <v>829</v>
      </c>
      <c r="AF11" s="38">
        <v>10024010</v>
      </c>
      <c r="AG11" s="41">
        <v>0</v>
      </c>
      <c r="AH11" s="42">
        <v>2</v>
      </c>
      <c r="AJ11">
        <f t="shared" si="6"/>
        <v>648</v>
      </c>
      <c r="AK11" s="10" t="str">
        <f t="shared" si="7"/>
        <v>1,648</v>
      </c>
      <c r="AL11" s="38">
        <v>10025010</v>
      </c>
      <c r="AM11" s="39" t="s">
        <v>830</v>
      </c>
      <c r="AN11" s="38">
        <v>10025010</v>
      </c>
      <c r="AO11" s="41">
        <v>0</v>
      </c>
      <c r="AP11" s="42">
        <v>2</v>
      </c>
      <c r="AR11">
        <f t="shared" si="8"/>
        <v>778</v>
      </c>
      <c r="AS11" s="10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0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topLeftCell="A13"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24">
        <v>10010098</v>
      </c>
      <c r="E3" s="25" t="s">
        <v>669</v>
      </c>
      <c r="F3" s="2">
        <v>10</v>
      </c>
      <c r="G3" s="24">
        <v>10010099</v>
      </c>
      <c r="H3" s="25" t="s">
        <v>671</v>
      </c>
      <c r="I3" s="2">
        <v>1</v>
      </c>
      <c r="J3" s="20">
        <v>10000132</v>
      </c>
      <c r="K3" s="21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24">
        <v>10010098</v>
      </c>
      <c r="E4" s="25" t="s">
        <v>669</v>
      </c>
      <c r="F4" s="2">
        <v>10</v>
      </c>
      <c r="G4" s="24">
        <v>10010099</v>
      </c>
      <c r="H4" s="25" t="s">
        <v>671</v>
      </c>
      <c r="I4" s="2">
        <v>1</v>
      </c>
      <c r="J4" s="20">
        <v>10000131</v>
      </c>
      <c r="K4" s="21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0">
        <v>10010042</v>
      </c>
      <c r="E5" s="22" t="s">
        <v>126</v>
      </c>
      <c r="F5" s="2">
        <v>10</v>
      </c>
      <c r="G5" s="20">
        <v>10010042</v>
      </c>
      <c r="H5" s="22" t="s">
        <v>126</v>
      </c>
      <c r="I5" s="2">
        <v>10</v>
      </c>
      <c r="J5" s="20">
        <v>10010043</v>
      </c>
      <c r="K5" s="22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0">
        <v>10010042</v>
      </c>
      <c r="E6" s="22" t="s">
        <v>126</v>
      </c>
      <c r="F6" s="2">
        <v>10</v>
      </c>
      <c r="G6" s="20">
        <v>10010041</v>
      </c>
      <c r="H6" s="21" t="s">
        <v>805</v>
      </c>
      <c r="I6" s="2">
        <v>20</v>
      </c>
      <c r="J6" s="20">
        <v>10010041</v>
      </c>
      <c r="K6" s="21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0">
        <v>10010083</v>
      </c>
      <c r="E7" s="26" t="s">
        <v>804</v>
      </c>
      <c r="F7" s="2">
        <v>20</v>
      </c>
      <c r="G7" s="36">
        <v>10000141</v>
      </c>
      <c r="H7" s="37" t="s">
        <v>1474</v>
      </c>
      <c r="I7" s="2">
        <v>1</v>
      </c>
      <c r="J7" s="36">
        <v>10000141</v>
      </c>
      <c r="K7" s="37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0">
        <v>10010083</v>
      </c>
      <c r="E8" s="26" t="s">
        <v>804</v>
      </c>
      <c r="F8" s="2">
        <v>20</v>
      </c>
      <c r="G8" s="20">
        <v>10010085</v>
      </c>
      <c r="H8" s="26" t="s">
        <v>821</v>
      </c>
      <c r="I8" s="2">
        <v>100</v>
      </c>
      <c r="J8" s="36">
        <v>10000142</v>
      </c>
      <c r="K8" s="37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38">
        <v>10021010</v>
      </c>
      <c r="E9" s="39" t="s">
        <v>825</v>
      </c>
      <c r="F9" s="2">
        <v>100</v>
      </c>
      <c r="G9" s="38">
        <v>10021008</v>
      </c>
      <c r="H9" s="39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38">
        <v>10022010</v>
      </c>
      <c r="E10" s="40" t="s">
        <v>826</v>
      </c>
      <c r="F10" s="2">
        <v>100</v>
      </c>
      <c r="G10" s="38">
        <v>10022008</v>
      </c>
      <c r="H10" s="39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38">
        <v>10023010</v>
      </c>
      <c r="E11" s="40" t="s">
        <v>828</v>
      </c>
      <c r="F11" s="2">
        <v>100</v>
      </c>
      <c r="G11" s="38">
        <v>10023008</v>
      </c>
      <c r="H11" s="39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38">
        <v>10024010</v>
      </c>
      <c r="E12" s="40" t="s">
        <v>829</v>
      </c>
      <c r="F12" s="2">
        <v>100</v>
      </c>
      <c r="G12" s="38">
        <v>10024008</v>
      </c>
      <c r="H12" s="39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38">
        <v>10025010</v>
      </c>
      <c r="E13" s="39" t="s">
        <v>830</v>
      </c>
      <c r="F13" s="2">
        <v>100</v>
      </c>
      <c r="G13" s="38">
        <v>10025008</v>
      </c>
      <c r="H13" s="39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0">
        <v>10010042</v>
      </c>
      <c r="E14" s="22" t="s">
        <v>126</v>
      </c>
      <c r="F14" s="2">
        <v>5</v>
      </c>
      <c r="G14" s="20">
        <v>10000121</v>
      </c>
      <c r="H14" s="21" t="s">
        <v>855</v>
      </c>
      <c r="I14" s="2">
        <v>1</v>
      </c>
      <c r="J14" s="20">
        <v>10000121</v>
      </c>
      <c r="K14" s="21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20">
        <v>10010042</v>
      </c>
      <c r="E15" s="22" t="s">
        <v>126</v>
      </c>
      <c r="F15" s="2">
        <v>5</v>
      </c>
      <c r="G15" s="20">
        <v>10000122</v>
      </c>
      <c r="H15" s="21" t="s">
        <v>856</v>
      </c>
      <c r="I15" s="2">
        <v>1</v>
      </c>
      <c r="J15" s="20">
        <v>10000122</v>
      </c>
      <c r="K15" s="21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20">
        <v>10010042</v>
      </c>
      <c r="E16" s="22" t="s">
        <v>126</v>
      </c>
      <c r="F16" s="2">
        <v>5</v>
      </c>
      <c r="G16" s="20">
        <v>10000123</v>
      </c>
      <c r="H16" s="21" t="s">
        <v>857</v>
      </c>
      <c r="I16" s="2">
        <v>1</v>
      </c>
      <c r="J16" s="20">
        <v>10000123</v>
      </c>
      <c r="K16" s="21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20">
        <v>10010042</v>
      </c>
      <c r="E17" s="22" t="s">
        <v>126</v>
      </c>
      <c r="F17" s="2">
        <v>5</v>
      </c>
      <c r="G17" s="20">
        <v>10000124</v>
      </c>
      <c r="H17" s="21" t="s">
        <v>858</v>
      </c>
      <c r="I17" s="2">
        <v>1</v>
      </c>
      <c r="J17" s="20">
        <v>10000124</v>
      </c>
      <c r="K17" s="21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20">
        <v>10010042</v>
      </c>
      <c r="E18" s="22" t="s">
        <v>126</v>
      </c>
      <c r="F18" s="2">
        <v>5</v>
      </c>
      <c r="G18" s="20">
        <v>10000125</v>
      </c>
      <c r="H18" s="21" t="s">
        <v>859</v>
      </c>
      <c r="I18" s="2">
        <v>1</v>
      </c>
      <c r="J18" s="20">
        <v>10000125</v>
      </c>
      <c r="K18" s="21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0">
        <v>10010042</v>
      </c>
      <c r="E19" s="22" t="s">
        <v>126</v>
      </c>
      <c r="F19" s="2">
        <v>5</v>
      </c>
      <c r="G19" s="20">
        <v>10010087</v>
      </c>
      <c r="H19" s="23" t="s">
        <v>851</v>
      </c>
      <c r="I19" s="2">
        <v>1</v>
      </c>
      <c r="J19" s="20">
        <v>10000101</v>
      </c>
      <c r="K19" s="21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20">
        <v>10010042</v>
      </c>
      <c r="E20" s="22" t="s">
        <v>126</v>
      </c>
      <c r="F20" s="2">
        <v>5</v>
      </c>
      <c r="G20" s="20">
        <v>10010087</v>
      </c>
      <c r="H20" s="23" t="s">
        <v>851</v>
      </c>
      <c r="I20" s="2">
        <v>1</v>
      </c>
      <c r="J20" s="20">
        <v>10000102</v>
      </c>
      <c r="K20" s="21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20">
        <v>10010042</v>
      </c>
      <c r="E21" s="22" t="s">
        <v>126</v>
      </c>
      <c r="F21" s="2">
        <v>5</v>
      </c>
      <c r="G21" s="20">
        <v>10010087</v>
      </c>
      <c r="H21" s="23" t="s">
        <v>851</v>
      </c>
      <c r="I21" s="2">
        <v>1</v>
      </c>
      <c r="J21" s="20">
        <v>10000103</v>
      </c>
      <c r="K21" s="21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20">
        <v>10010042</v>
      </c>
      <c r="E22" s="22" t="s">
        <v>126</v>
      </c>
      <c r="F22" s="2">
        <v>5</v>
      </c>
      <c r="G22" s="20">
        <v>10010087</v>
      </c>
      <c r="H22" s="23" t="s">
        <v>851</v>
      </c>
      <c r="I22" s="2">
        <v>1</v>
      </c>
      <c r="J22" s="20">
        <v>10000104</v>
      </c>
      <c r="K22" s="21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0">
        <v>10000144</v>
      </c>
      <c r="V14" s="20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0">
        <v>10000145</v>
      </c>
      <c r="V15" s="20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0">
        <v>10000146</v>
      </c>
      <c r="V16" s="20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0">
        <v>10000147</v>
      </c>
      <c r="V17" s="20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0">
        <v>10010033</v>
      </c>
      <c r="V18" s="21" t="s">
        <v>798</v>
      </c>
      <c r="W18" s="29">
        <v>50</v>
      </c>
      <c r="X18" s="29"/>
      <c r="Y18" s="29"/>
      <c r="Z18" s="29"/>
      <c r="AA18" s="29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0">
        <v>10010083</v>
      </c>
      <c r="V19" s="26" t="s">
        <v>804</v>
      </c>
      <c r="W19" s="29">
        <v>5</v>
      </c>
      <c r="X19" s="29"/>
      <c r="Y19" s="29"/>
      <c r="Z19" s="29"/>
      <c r="AA19" s="29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4">
        <v>10010098</v>
      </c>
      <c r="V20" s="25" t="s">
        <v>669</v>
      </c>
      <c r="W20" s="29">
        <v>5</v>
      </c>
      <c r="X20" s="29"/>
      <c r="Y20" s="29"/>
      <c r="Z20" s="29"/>
      <c r="AA20" s="29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0">
        <v>10010085</v>
      </c>
      <c r="V21" s="26" t="s">
        <v>821</v>
      </c>
      <c r="W21" s="29">
        <v>2</v>
      </c>
      <c r="X21" s="29"/>
      <c r="Y21" s="29"/>
      <c r="Z21" s="29"/>
      <c r="AA21" s="29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0">
        <v>10000131</v>
      </c>
      <c r="V22" s="21" t="s">
        <v>661</v>
      </c>
      <c r="W22" s="29">
        <v>3</v>
      </c>
      <c r="X22" s="29"/>
      <c r="Y22" s="29"/>
      <c r="Z22" s="29"/>
      <c r="AA22" s="29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0">
        <v>10000132</v>
      </c>
      <c r="V23" s="21" t="s">
        <v>114</v>
      </c>
      <c r="W23" s="29">
        <v>3</v>
      </c>
      <c r="X23" s="29"/>
      <c r="Y23" s="29"/>
      <c r="Z23" s="29"/>
      <c r="AA23" s="29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0"/>
      <c r="V24" s="30"/>
      <c r="W24" s="30"/>
      <c r="X24" s="29"/>
      <c r="Y24" s="30"/>
      <c r="Z24" s="30"/>
      <c r="AA24" s="30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29"/>
      <c r="V25" s="29"/>
      <c r="W25" s="29"/>
      <c r="X25" s="29"/>
      <c r="Y25" s="29"/>
      <c r="Z25" s="29"/>
      <c r="AA25" s="29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1"/>
      <c r="V26" s="32"/>
      <c r="W26" s="32"/>
      <c r="X26" s="29"/>
      <c r="Y26" s="32"/>
      <c r="Z26" s="32"/>
      <c r="AA26" s="32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29"/>
      <c r="V27" s="29"/>
      <c r="W27" s="29"/>
      <c r="X27" s="29"/>
      <c r="Y27" s="29"/>
      <c r="Z27" s="29"/>
      <c r="AA27" s="29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0"/>
      <c r="V28" s="30"/>
      <c r="W28" s="30"/>
      <c r="X28" s="29"/>
      <c r="Y28" s="30"/>
      <c r="Z28" s="30"/>
      <c r="AA28" s="30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0"/>
      <c r="V29" s="30"/>
      <c r="W29" s="30"/>
      <c r="X29" s="29"/>
      <c r="Y29" s="30"/>
      <c r="Z29" s="30"/>
      <c r="AA29" s="30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29"/>
      <c r="V30" s="29"/>
      <c r="W30" s="29"/>
      <c r="X30" s="29"/>
      <c r="Y30" s="29"/>
      <c r="Z30" s="29"/>
      <c r="AA30" s="29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2"/>
      <c r="V31" s="32"/>
      <c r="W31" s="32"/>
      <c r="X31" s="29"/>
      <c r="Y31" s="32"/>
      <c r="Z31" s="32"/>
      <c r="AA31" s="32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2"/>
      <c r="V32" s="32"/>
      <c r="W32" s="32"/>
      <c r="X32" s="29"/>
      <c r="Y32" s="32"/>
      <c r="Z32" s="32"/>
      <c r="AA32" s="32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0"/>
      <c r="V33" s="30"/>
      <c r="W33" s="30"/>
      <c r="X33" s="29"/>
      <c r="Y33" s="30"/>
      <c r="Z33" s="30"/>
      <c r="AA33" s="30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0"/>
      <c r="V34" s="30"/>
      <c r="W34" s="30"/>
      <c r="X34" s="29"/>
      <c r="Y34" s="30"/>
      <c r="Z34" s="30"/>
      <c r="AA34" s="30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2"/>
      <c r="V35" s="32"/>
      <c r="W35" s="32"/>
      <c r="X35" s="29"/>
      <c r="Y35" s="32"/>
      <c r="Z35" s="32"/>
      <c r="AA35" s="32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29"/>
      <c r="V36" s="29"/>
      <c r="W36" s="29"/>
      <c r="X36" s="29"/>
      <c r="Y36" s="29"/>
      <c r="Z36" s="29"/>
      <c r="AA36" s="29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2"/>
      <c r="V37" s="32"/>
      <c r="W37" s="32"/>
      <c r="X37" s="29"/>
      <c r="Y37" s="32"/>
      <c r="Z37" s="32"/>
      <c r="AA37" s="32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2"/>
      <c r="V38" s="32"/>
      <c r="W38" s="32"/>
      <c r="X38" s="29"/>
      <c r="Y38" s="32"/>
      <c r="Z38" s="32"/>
      <c r="AA38" s="32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2"/>
      <c r="V39" s="32"/>
      <c r="W39" s="32"/>
      <c r="X39" s="29"/>
      <c r="Y39" s="32"/>
      <c r="Z39" s="32"/>
      <c r="AA39" s="32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29"/>
      <c r="V40" s="29"/>
      <c r="W40" s="29"/>
      <c r="X40" s="29"/>
      <c r="Y40" s="29"/>
      <c r="Z40" s="29"/>
      <c r="AA40" s="29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29"/>
      <c r="V41" s="29"/>
      <c r="W41" s="29"/>
      <c r="X41" s="29"/>
      <c r="Y41" s="29"/>
      <c r="Z41" s="29"/>
      <c r="AA41" s="29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29"/>
      <c r="V42" s="29"/>
      <c r="W42" s="29"/>
      <c r="X42" s="29"/>
      <c r="Y42" s="29"/>
      <c r="Z42" s="29"/>
      <c r="AA42" s="29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0"/>
      <c r="V43" s="30"/>
      <c r="W43" s="30"/>
      <c r="X43" s="29"/>
      <c r="Y43" s="30"/>
      <c r="Z43" s="30"/>
      <c r="AA43" s="30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29"/>
      <c r="V44" s="29"/>
      <c r="W44" s="29"/>
      <c r="X44" s="29"/>
      <c r="Y44" s="29"/>
      <c r="Z44" s="29"/>
      <c r="AA44" s="29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0"/>
      <c r="V45" s="30"/>
      <c r="W45" s="30"/>
      <c r="X45" s="29"/>
      <c r="Y45" s="30"/>
      <c r="Z45" s="30"/>
      <c r="AA45" s="30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0"/>
      <c r="V46" s="30"/>
      <c r="W46" s="30"/>
      <c r="X46" s="29"/>
      <c r="Y46" s="30"/>
      <c r="Z46" s="30"/>
      <c r="AA46" s="30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29"/>
      <c r="V47" s="29"/>
      <c r="W47" s="29"/>
      <c r="X47" s="29"/>
      <c r="Y47" s="29"/>
      <c r="Z47" s="29"/>
      <c r="AA47" s="29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29"/>
      <c r="V48" s="29"/>
      <c r="W48" s="29"/>
      <c r="X48" s="29"/>
      <c r="Y48" s="29"/>
      <c r="Z48" s="29"/>
      <c r="AA48" s="29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0"/>
      <c r="V49" s="30"/>
      <c r="W49" s="30"/>
      <c r="X49" s="29"/>
      <c r="Y49" s="30"/>
      <c r="Z49" s="30"/>
      <c r="AA49" s="30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29"/>
      <c r="V50" s="29"/>
      <c r="W50" s="29"/>
      <c r="X50" s="29"/>
      <c r="Y50" s="29"/>
      <c r="Z50" s="29"/>
      <c r="AA50" s="29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29"/>
      <c r="V51" s="29"/>
      <c r="W51" s="29"/>
      <c r="X51" s="29"/>
      <c r="Y51" s="29"/>
      <c r="Z51" s="29"/>
      <c r="AA51" s="29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29"/>
      <c r="V52" s="29"/>
      <c r="W52" s="29"/>
      <c r="X52" s="29"/>
      <c r="Y52" s="29"/>
      <c r="Z52" s="29"/>
      <c r="AA52" s="29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29"/>
      <c r="V53" s="29"/>
      <c r="W53" s="29"/>
      <c r="X53" s="29"/>
      <c r="Y53" s="29"/>
      <c r="Z53" s="29"/>
      <c r="AA53" s="29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29"/>
      <c r="V54" s="29"/>
      <c r="W54" s="29"/>
      <c r="X54" s="29"/>
      <c r="Y54" s="29"/>
      <c r="Z54" s="29"/>
      <c r="AA54" s="29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29"/>
      <c r="V55" s="29"/>
      <c r="W55" s="29"/>
      <c r="X55" s="29"/>
      <c r="Y55" s="29"/>
      <c r="Z55" s="29"/>
      <c r="AA55" s="29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29"/>
      <c r="V56" s="29"/>
      <c r="W56" s="29"/>
      <c r="X56" s="29"/>
      <c r="Y56" s="29"/>
      <c r="Z56" s="29"/>
      <c r="AA56" s="29"/>
    </row>
    <row r="57" spans="14:27" ht="20.100000000000001" customHeight="1" x14ac:dyDescent="0.2">
      <c r="U57" s="29"/>
      <c r="V57" s="29"/>
      <c r="W57" s="29"/>
      <c r="X57" s="29"/>
      <c r="Y57" s="29"/>
      <c r="Z57" s="29"/>
      <c r="AA57" s="29"/>
    </row>
    <row r="58" spans="14:27" ht="20.100000000000001" customHeight="1" x14ac:dyDescent="0.2">
      <c r="U58" s="29"/>
      <c r="V58" s="29"/>
      <c r="W58" s="29"/>
      <c r="X58" s="29"/>
      <c r="Y58" s="29"/>
      <c r="Z58" s="29"/>
      <c r="AA58" s="29"/>
    </row>
    <row r="59" spans="14:27" ht="20.100000000000001" customHeight="1" x14ac:dyDescent="0.2">
      <c r="U59" s="29"/>
      <c r="V59" s="29"/>
      <c r="W59" s="29"/>
      <c r="X59" s="29"/>
      <c r="Y59" s="29"/>
      <c r="Z59" s="29"/>
      <c r="AA59" s="29"/>
    </row>
    <row r="60" spans="14:27" ht="20.100000000000001" customHeight="1" x14ac:dyDescent="0.2">
      <c r="U60" s="29"/>
      <c r="V60" s="29"/>
      <c r="W60" s="29"/>
      <c r="X60" s="29"/>
      <c r="Y60" s="29"/>
      <c r="Z60" s="29"/>
      <c r="AA60" s="29"/>
    </row>
    <row r="61" spans="14:27" ht="20.100000000000001" customHeight="1" x14ac:dyDescent="0.2">
      <c r="U61" s="29"/>
      <c r="V61" s="29"/>
      <c r="W61" s="29"/>
      <c r="X61" s="29"/>
      <c r="Y61" s="29"/>
      <c r="Z61" s="29"/>
      <c r="AA61" s="29"/>
    </row>
    <row r="62" spans="14:27" ht="20.100000000000001" customHeight="1" x14ac:dyDescent="0.2">
      <c r="U62" s="30"/>
      <c r="V62" s="30"/>
      <c r="W62" s="30"/>
      <c r="X62" s="29"/>
      <c r="Y62" s="30"/>
      <c r="Z62" s="30"/>
      <c r="AA62" s="30"/>
    </row>
    <row r="63" spans="14:27" ht="20.100000000000001" customHeight="1" x14ac:dyDescent="0.2">
      <c r="U63" s="29"/>
      <c r="V63" s="29"/>
      <c r="W63" s="29"/>
      <c r="X63" s="29"/>
      <c r="Y63" s="29"/>
      <c r="Z63" s="29"/>
      <c r="AA63" s="29"/>
    </row>
    <row r="64" spans="14:27" ht="20.100000000000001" customHeight="1" x14ac:dyDescent="0.2">
      <c r="U64" s="30"/>
      <c r="V64" s="30"/>
      <c r="W64" s="30"/>
      <c r="X64" s="29"/>
      <c r="Y64" s="30"/>
      <c r="Z64" s="30"/>
      <c r="AA64" s="30"/>
    </row>
    <row r="65" spans="21:27" ht="20.100000000000001" customHeight="1" x14ac:dyDescent="0.2">
      <c r="U65" s="29"/>
      <c r="V65" s="29"/>
      <c r="W65" s="29"/>
      <c r="X65" s="29"/>
      <c r="Y65" s="29"/>
      <c r="Z65" s="29"/>
      <c r="AA65" s="29"/>
    </row>
    <row r="66" spans="21:27" ht="20.100000000000001" customHeight="1" x14ac:dyDescent="0.2">
      <c r="U66" s="29"/>
      <c r="V66" s="29"/>
      <c r="W66" s="29"/>
      <c r="X66" s="29"/>
      <c r="Y66" s="29"/>
      <c r="Z66" s="29"/>
      <c r="AA66" s="29"/>
    </row>
    <row r="67" spans="21:27" ht="20.100000000000001" customHeight="1" x14ac:dyDescent="0.2">
      <c r="U67" s="29"/>
      <c r="V67" s="29"/>
      <c r="W67" s="29"/>
      <c r="X67" s="29"/>
      <c r="Y67" s="29"/>
      <c r="Z67" s="29"/>
      <c r="AA67" s="29"/>
    </row>
    <row r="68" spans="21:27" ht="20.100000000000001" customHeight="1" x14ac:dyDescent="0.2">
      <c r="U68" s="33"/>
      <c r="V68" s="34"/>
      <c r="W68" s="34"/>
      <c r="X68" s="29"/>
      <c r="Y68" s="34"/>
      <c r="Z68" s="34"/>
      <c r="AA68" s="29"/>
    </row>
    <row r="69" spans="21:27" ht="20.100000000000001" customHeight="1" x14ac:dyDescent="0.2">
      <c r="U69" s="30"/>
      <c r="V69" s="30"/>
      <c r="W69" s="30"/>
      <c r="X69" s="29"/>
      <c r="Y69" s="30"/>
      <c r="Z69" s="30"/>
      <c r="AA69" s="30"/>
    </row>
    <row r="70" spans="21:27" ht="20.100000000000001" customHeight="1" x14ac:dyDescent="0.2">
      <c r="U70" s="30"/>
      <c r="V70" s="30"/>
      <c r="W70" s="30"/>
      <c r="X70" s="29"/>
      <c r="Y70" s="30"/>
      <c r="Z70" s="30"/>
      <c r="AA70" s="30"/>
    </row>
    <row r="71" spans="21:27" x14ac:dyDescent="0.2">
      <c r="U71" s="29"/>
      <c r="V71" s="29"/>
      <c r="W71" s="29"/>
      <c r="X71" s="29"/>
      <c r="Y71" s="29"/>
      <c r="Z71" s="29"/>
      <c r="AA71" s="29"/>
    </row>
    <row r="72" spans="21:27" x14ac:dyDescent="0.2">
      <c r="U72" s="30"/>
      <c r="V72" s="30"/>
      <c r="W72" s="30"/>
      <c r="X72" s="29"/>
      <c r="Y72" s="30"/>
      <c r="Z72" s="30"/>
      <c r="AA72" s="30"/>
    </row>
    <row r="73" spans="21:27" x14ac:dyDescent="0.2">
      <c r="U73" s="30"/>
      <c r="V73" s="30"/>
      <c r="W73" s="30"/>
      <c r="X73" s="29"/>
      <c r="Y73" s="30"/>
      <c r="Z73" s="30"/>
      <c r="AA73" s="30"/>
    </row>
    <row r="74" spans="21:27" x14ac:dyDescent="0.2">
      <c r="U74" s="30"/>
      <c r="V74" s="30"/>
      <c r="W74" s="30"/>
      <c r="X74" s="29"/>
      <c r="Y74" s="30"/>
      <c r="Z74" s="30"/>
      <c r="AA74" s="30"/>
    </row>
    <row r="75" spans="21:27" x14ac:dyDescent="0.2">
      <c r="U75" s="29"/>
      <c r="V75" s="29"/>
      <c r="W75" s="29"/>
      <c r="X75" s="29"/>
      <c r="Y75" s="29"/>
      <c r="Z75" s="29"/>
      <c r="AA75" s="29"/>
    </row>
    <row r="76" spans="21:27" x14ac:dyDescent="0.2">
      <c r="U76" s="29"/>
      <c r="V76" s="29"/>
      <c r="W76" s="29"/>
      <c r="X76" s="29"/>
      <c r="Y76" s="29"/>
      <c r="Z76" s="29"/>
      <c r="AA76" s="29"/>
    </row>
    <row r="77" spans="21:27" x14ac:dyDescent="0.2">
      <c r="U77" s="29"/>
      <c r="V77" s="29"/>
      <c r="W77" s="29"/>
      <c r="X77" s="29"/>
      <c r="Y77" s="29"/>
      <c r="Z77" s="29"/>
      <c r="AA77" s="29"/>
    </row>
    <row r="78" spans="21:27" x14ac:dyDescent="0.2">
      <c r="U78" s="29"/>
      <c r="V78" s="29"/>
      <c r="W78" s="29"/>
      <c r="X78" s="29"/>
      <c r="Y78" s="29"/>
      <c r="Z78" s="29"/>
      <c r="AA78" s="29"/>
    </row>
    <row r="79" spans="21:27" x14ac:dyDescent="0.2">
      <c r="U79" s="29"/>
      <c r="V79" s="29"/>
      <c r="W79" s="29"/>
      <c r="X79" s="29"/>
      <c r="Y79" s="29"/>
      <c r="Z79" s="29"/>
      <c r="AA79" s="29"/>
    </row>
    <row r="80" spans="21:27" x14ac:dyDescent="0.2">
      <c r="U80" s="29"/>
      <c r="V80" s="29"/>
      <c r="W80" s="29"/>
      <c r="X80" s="29"/>
      <c r="Y80" s="29"/>
      <c r="Z80" s="29"/>
      <c r="AA80" s="29"/>
    </row>
    <row r="81" spans="21:27" x14ac:dyDescent="0.2">
      <c r="U81" s="30"/>
      <c r="V81" s="30"/>
      <c r="W81" s="30"/>
      <c r="X81" s="29"/>
      <c r="Y81" s="30"/>
      <c r="Z81" s="30"/>
      <c r="AA81" s="30"/>
    </row>
    <row r="82" spans="21:27" x14ac:dyDescent="0.2">
      <c r="U82" s="29"/>
      <c r="V82" s="29"/>
      <c r="W82" s="29"/>
      <c r="X82" s="29"/>
      <c r="Y82" s="29"/>
      <c r="Z82" s="29"/>
      <c r="AA82" s="29"/>
    </row>
    <row r="83" spans="21:27" x14ac:dyDescent="0.2">
      <c r="U83" s="29"/>
      <c r="V83" s="29"/>
      <c r="W83" s="29"/>
      <c r="X83" s="29"/>
      <c r="Y83" s="29"/>
      <c r="Z83" s="29"/>
      <c r="AA83" s="29"/>
    </row>
    <row r="84" spans="21:27" x14ac:dyDescent="0.2">
      <c r="U84" s="29"/>
      <c r="V84" s="29"/>
      <c r="W84" s="29"/>
      <c r="X84" s="29"/>
      <c r="Y84" s="29"/>
      <c r="Z84" s="29"/>
      <c r="AA84" s="29"/>
    </row>
    <row r="85" spans="21:27" x14ac:dyDescent="0.2">
      <c r="U85" s="29"/>
      <c r="V85" s="29"/>
      <c r="W85" s="29"/>
      <c r="X85" s="29"/>
      <c r="Y85" s="29"/>
      <c r="Z85" s="29"/>
      <c r="AA85" s="29"/>
    </row>
    <row r="86" spans="21:27" x14ac:dyDescent="0.2">
      <c r="U86" s="29"/>
      <c r="V86" s="29"/>
      <c r="W86" s="29"/>
      <c r="X86" s="29"/>
      <c r="Y86" s="29"/>
      <c r="Z86" s="29"/>
      <c r="AA86" s="29"/>
    </row>
    <row r="87" spans="21:27" x14ac:dyDescent="0.2">
      <c r="U87" s="30"/>
      <c r="V87" s="30"/>
      <c r="W87" s="30"/>
      <c r="X87" s="29"/>
      <c r="Y87" s="30"/>
      <c r="Z87" s="30"/>
      <c r="AA87" s="30"/>
    </row>
    <row r="88" spans="21:27" x14ac:dyDescent="0.2">
      <c r="U88" s="30"/>
      <c r="V88" s="30"/>
      <c r="W88" s="30"/>
      <c r="X88" s="29"/>
      <c r="Y88" s="30"/>
      <c r="Z88" s="30"/>
      <c r="AA88" s="30"/>
    </row>
    <row r="89" spans="21:27" x14ac:dyDescent="0.2">
      <c r="U89" s="30"/>
      <c r="V89" s="30"/>
      <c r="W89" s="30"/>
      <c r="X89" s="29"/>
      <c r="Y89" s="30"/>
      <c r="Z89" s="30"/>
      <c r="AA89" s="30"/>
    </row>
    <row r="90" spans="21:27" x14ac:dyDescent="0.2">
      <c r="U90" s="29"/>
      <c r="V90" s="29"/>
      <c r="W90" s="29"/>
      <c r="X90" s="29"/>
      <c r="Y90" s="29"/>
      <c r="Z90" s="29"/>
      <c r="AA90" s="29"/>
    </row>
    <row r="91" spans="21:27" x14ac:dyDescent="0.2">
      <c r="U91" s="35"/>
      <c r="V91" s="35"/>
      <c r="W91" s="35"/>
      <c r="X91" s="29"/>
      <c r="Y91" s="35"/>
      <c r="Z91" s="35"/>
      <c r="AA91" s="35"/>
    </row>
    <row r="92" spans="21:27" x14ac:dyDescent="0.2">
      <c r="U92" s="29"/>
      <c r="V92" s="29"/>
      <c r="W92" s="29"/>
      <c r="X92" s="29"/>
      <c r="Y92" s="29"/>
      <c r="Z92" s="29"/>
      <c r="AA92" s="29"/>
    </row>
    <row r="93" spans="21:27" x14ac:dyDescent="0.2">
      <c r="U93" s="29"/>
      <c r="V93" s="29"/>
      <c r="W93" s="29"/>
      <c r="X93" s="29"/>
      <c r="Y93" s="29"/>
      <c r="Z93" s="29"/>
      <c r="AA93" s="29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4" workbookViewId="0">
      <selection activeCell="D48" sqref="D36:I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0">
        <v>10000131</v>
      </c>
      <c r="B5" s="21" t="s">
        <v>661</v>
      </c>
      <c r="E5" s="10">
        <v>1</v>
      </c>
      <c r="F5" s="10" t="s">
        <v>808</v>
      </c>
      <c r="G5" s="10">
        <v>1</v>
      </c>
      <c r="H5" s="10">
        <v>300000</v>
      </c>
      <c r="I5" s="21" t="s">
        <v>114</v>
      </c>
      <c r="J5" s="20">
        <v>10000132</v>
      </c>
      <c r="K5" s="10">
        <v>100</v>
      </c>
      <c r="L5" s="21" t="s">
        <v>661</v>
      </c>
      <c r="M5" s="20">
        <v>10000131</v>
      </c>
      <c r="N5" s="10">
        <v>100</v>
      </c>
      <c r="O5" s="20">
        <v>10010083</v>
      </c>
      <c r="P5" s="26" t="s">
        <v>804</v>
      </c>
      <c r="Q5" s="10">
        <v>50</v>
      </c>
      <c r="R5" s="24">
        <v>10010099</v>
      </c>
      <c r="S5" s="25" t="s">
        <v>671</v>
      </c>
      <c r="T5">
        <v>1</v>
      </c>
      <c r="U5" s="20">
        <v>10010046</v>
      </c>
      <c r="V5" s="2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0">
        <v>10000132</v>
      </c>
      <c r="B6" s="21" t="s">
        <v>114</v>
      </c>
      <c r="E6" s="10">
        <v>2</v>
      </c>
      <c r="F6" s="10" t="s">
        <v>808</v>
      </c>
      <c r="G6" s="10">
        <v>1</v>
      </c>
      <c r="H6" s="10">
        <v>250000</v>
      </c>
      <c r="I6" s="21" t="s">
        <v>114</v>
      </c>
      <c r="J6" s="20">
        <v>10000132</v>
      </c>
      <c r="K6" s="10">
        <v>80</v>
      </c>
      <c r="L6" s="21" t="s">
        <v>661</v>
      </c>
      <c r="M6" s="20">
        <v>10000131</v>
      </c>
      <c r="N6" s="10">
        <v>80</v>
      </c>
      <c r="O6" s="20">
        <v>10010083</v>
      </c>
      <c r="P6" s="26" t="s">
        <v>804</v>
      </c>
      <c r="Q6" s="10">
        <v>40</v>
      </c>
      <c r="R6" s="24">
        <v>10010099</v>
      </c>
      <c r="S6" s="25" t="s">
        <v>671</v>
      </c>
      <c r="T6">
        <v>1</v>
      </c>
      <c r="U6" s="20"/>
      <c r="V6" s="2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24">
        <v>10010099</v>
      </c>
      <c r="B7" s="25" t="s">
        <v>671</v>
      </c>
      <c r="E7" s="10">
        <v>3</v>
      </c>
      <c r="F7" s="10" t="s">
        <v>808</v>
      </c>
      <c r="G7" s="10">
        <v>1</v>
      </c>
      <c r="H7" s="10">
        <v>200000</v>
      </c>
      <c r="I7" s="21" t="s">
        <v>114</v>
      </c>
      <c r="J7" s="20">
        <v>10000132</v>
      </c>
      <c r="K7" s="10">
        <v>60</v>
      </c>
      <c r="L7" s="21" t="s">
        <v>661</v>
      </c>
      <c r="M7" s="20">
        <v>10000131</v>
      </c>
      <c r="N7" s="10">
        <v>60</v>
      </c>
      <c r="O7" s="20">
        <v>10010083</v>
      </c>
      <c r="P7" s="26" t="s">
        <v>804</v>
      </c>
      <c r="Q7" s="10">
        <v>30</v>
      </c>
      <c r="R7" s="24">
        <v>10010099</v>
      </c>
      <c r="S7" s="25" t="s">
        <v>671</v>
      </c>
      <c r="T7">
        <v>1</v>
      </c>
      <c r="U7" s="20"/>
      <c r="V7" s="2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0">
        <v>10010083</v>
      </c>
      <c r="B8" s="26" t="s">
        <v>804</v>
      </c>
      <c r="E8" s="124" t="s">
        <v>1496</v>
      </c>
      <c r="F8" s="10" t="s">
        <v>808</v>
      </c>
      <c r="G8" s="10">
        <v>1</v>
      </c>
      <c r="H8" s="10">
        <v>150000</v>
      </c>
      <c r="I8" s="21" t="s">
        <v>114</v>
      </c>
      <c r="J8" s="20">
        <v>10000132</v>
      </c>
      <c r="K8" s="10">
        <v>50</v>
      </c>
      <c r="L8" s="21" t="s">
        <v>661</v>
      </c>
      <c r="M8" s="20">
        <v>10000131</v>
      </c>
      <c r="N8" s="10">
        <v>50</v>
      </c>
      <c r="O8" s="20">
        <v>10010083</v>
      </c>
      <c r="P8" s="26" t="s">
        <v>804</v>
      </c>
      <c r="Q8" s="10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25" t="s">
        <v>1497</v>
      </c>
      <c r="F9" s="10" t="s">
        <v>808</v>
      </c>
      <c r="G9" s="10">
        <v>1</v>
      </c>
      <c r="H9" s="10">
        <v>100000</v>
      </c>
      <c r="I9" s="21" t="s">
        <v>114</v>
      </c>
      <c r="J9" s="20">
        <v>10000132</v>
      </c>
      <c r="K9" s="10">
        <v>40</v>
      </c>
      <c r="L9" s="21" t="s">
        <v>661</v>
      </c>
      <c r="M9" s="20">
        <v>10000131</v>
      </c>
      <c r="N9" s="10">
        <v>40</v>
      </c>
      <c r="O9" s="20">
        <v>10010083</v>
      </c>
      <c r="P9" s="26" t="s">
        <v>804</v>
      </c>
      <c r="Q9" s="10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25" t="s">
        <v>1498</v>
      </c>
      <c r="F10" s="10" t="s">
        <v>808</v>
      </c>
      <c r="G10" s="10">
        <v>1</v>
      </c>
      <c r="H10" s="10">
        <v>80000</v>
      </c>
      <c r="I10" s="21" t="s">
        <v>114</v>
      </c>
      <c r="J10" s="20">
        <v>10000132</v>
      </c>
      <c r="K10" s="10">
        <v>30</v>
      </c>
      <c r="L10" s="21" t="s">
        <v>661</v>
      </c>
      <c r="M10" s="20">
        <v>10000131</v>
      </c>
      <c r="N10" s="10">
        <v>30</v>
      </c>
      <c r="O10" s="20">
        <v>10010083</v>
      </c>
      <c r="P10" s="26" t="s">
        <v>804</v>
      </c>
      <c r="Q10" s="10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25" t="s">
        <v>1499</v>
      </c>
      <c r="F11" s="10" t="s">
        <v>808</v>
      </c>
      <c r="G11" s="10">
        <v>1</v>
      </c>
      <c r="H11" s="10">
        <v>60000</v>
      </c>
      <c r="I11" s="21" t="s">
        <v>114</v>
      </c>
      <c r="J11" s="20">
        <v>10000132</v>
      </c>
      <c r="K11" s="10">
        <v>20</v>
      </c>
      <c r="L11" s="21" t="s">
        <v>661</v>
      </c>
      <c r="M11" s="20">
        <v>10000131</v>
      </c>
      <c r="N11" s="10">
        <v>20</v>
      </c>
      <c r="O11" s="20">
        <v>10010083</v>
      </c>
      <c r="P11" s="26" t="s">
        <v>804</v>
      </c>
      <c r="Q11" s="10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25" t="s">
        <v>1500</v>
      </c>
      <c r="F12" s="10" t="s">
        <v>808</v>
      </c>
      <c r="G12" s="10">
        <v>1</v>
      </c>
      <c r="H12" s="10">
        <v>40000</v>
      </c>
      <c r="I12" s="21" t="s">
        <v>114</v>
      </c>
      <c r="J12" s="20">
        <v>10000132</v>
      </c>
      <c r="K12" s="10">
        <v>15</v>
      </c>
      <c r="L12" s="21" t="s">
        <v>661</v>
      </c>
      <c r="M12" s="20">
        <v>10000131</v>
      </c>
      <c r="N12" s="10">
        <v>10</v>
      </c>
      <c r="O12" s="20"/>
      <c r="P12" s="2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25" t="s">
        <v>1501</v>
      </c>
      <c r="F13" s="10" t="s">
        <v>808</v>
      </c>
      <c r="G13" s="10">
        <v>1</v>
      </c>
      <c r="H13" s="10">
        <v>30000</v>
      </c>
      <c r="I13" s="21" t="s">
        <v>114</v>
      </c>
      <c r="J13" s="20">
        <v>10000132</v>
      </c>
      <c r="K13" s="10">
        <v>10</v>
      </c>
      <c r="L13" s="21" t="s">
        <v>661</v>
      </c>
      <c r="M13" s="20">
        <v>10000131</v>
      </c>
      <c r="N13" s="10">
        <v>5</v>
      </c>
      <c r="Y13" t="str">
        <f t="shared" si="1"/>
        <v>1;30000@10000132;10@10000131;5</v>
      </c>
    </row>
    <row r="14" spans="1:45" ht="20.100000000000001" customHeight="1" x14ac:dyDescent="0.2">
      <c r="E14" s="125" t="s">
        <v>1502</v>
      </c>
      <c r="F14" s="10" t="s">
        <v>808</v>
      </c>
      <c r="G14" s="10">
        <v>1</v>
      </c>
      <c r="H14" s="10">
        <v>20000</v>
      </c>
      <c r="I14" s="21" t="s">
        <v>114</v>
      </c>
      <c r="J14" s="20">
        <v>10000132</v>
      </c>
      <c r="K14" s="10">
        <v>7</v>
      </c>
      <c r="L14" s="21"/>
      <c r="M14" s="28"/>
      <c r="N14" s="10"/>
      <c r="Y14" t="str">
        <f>G14&amp;";"&amp;H14&amp;"@"&amp;J14&amp;";"&amp;K14</f>
        <v>1;20000@10000132;7</v>
      </c>
    </row>
    <row r="15" spans="1:45" ht="20.100000000000001" customHeight="1" x14ac:dyDescent="0.2">
      <c r="E15" s="125" t="s">
        <v>1503</v>
      </c>
      <c r="F15" s="10" t="s">
        <v>808</v>
      </c>
      <c r="G15" s="10">
        <v>1</v>
      </c>
      <c r="H15" s="10">
        <v>10000</v>
      </c>
      <c r="I15" s="21" t="s">
        <v>114</v>
      </c>
      <c r="J15" s="20">
        <v>10000132</v>
      </c>
      <c r="K15" s="10">
        <v>5</v>
      </c>
      <c r="L15" s="21"/>
      <c r="M15" s="28"/>
      <c r="N15" s="10"/>
      <c r="Y15" t="str">
        <f>G15&amp;";"&amp;H15&amp;"@"&amp;J15&amp;";"&amp;K15</f>
        <v>1;10000@10000132;5</v>
      </c>
    </row>
    <row r="16" spans="1:45" ht="20.100000000000001" customHeight="1" x14ac:dyDescent="0.2">
      <c r="G16" s="10"/>
      <c r="H16" s="10"/>
      <c r="I16" s="21"/>
      <c r="J16" s="28"/>
      <c r="K16" s="10"/>
      <c r="L16" s="21"/>
      <c r="M16" s="28"/>
      <c r="N16" s="10"/>
      <c r="AQ16" s="20">
        <v>10000143</v>
      </c>
      <c r="AR16" s="21" t="s">
        <v>122</v>
      </c>
    </row>
    <row r="17" spans="5:40" ht="20.100000000000001" customHeight="1" x14ac:dyDescent="0.2"/>
    <row r="18" spans="5:40" ht="20.100000000000001" customHeight="1" x14ac:dyDescent="0.2">
      <c r="E18" s="10">
        <v>1</v>
      </c>
      <c r="F18" s="10" t="s">
        <v>808</v>
      </c>
      <c r="G18" s="10">
        <v>1</v>
      </c>
      <c r="H18" s="10">
        <v>500000</v>
      </c>
      <c r="I18" s="26" t="s">
        <v>821</v>
      </c>
      <c r="J18">
        <v>10010085</v>
      </c>
      <c r="K18">
        <v>300</v>
      </c>
      <c r="L18" s="26" t="s">
        <v>804</v>
      </c>
      <c r="M18" s="20">
        <v>10010083</v>
      </c>
      <c r="N18" s="10">
        <v>100</v>
      </c>
      <c r="O18" s="20">
        <v>10000142</v>
      </c>
      <c r="P18" s="21" t="s">
        <v>108</v>
      </c>
      <c r="Q18" s="10">
        <v>1</v>
      </c>
      <c r="R18" s="20">
        <v>10000143</v>
      </c>
      <c r="S18" s="21" t="s">
        <v>122</v>
      </c>
      <c r="T18">
        <v>5</v>
      </c>
      <c r="U18" s="20">
        <v>10010046</v>
      </c>
      <c r="V18" s="2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10">
        <v>2</v>
      </c>
      <c r="F19" s="10" t="s">
        <v>808</v>
      </c>
      <c r="G19" s="10">
        <v>1</v>
      </c>
      <c r="H19" s="10">
        <v>350000</v>
      </c>
      <c r="I19" s="26" t="s">
        <v>821</v>
      </c>
      <c r="J19">
        <v>10010085</v>
      </c>
      <c r="K19">
        <v>240</v>
      </c>
      <c r="L19" s="26" t="s">
        <v>804</v>
      </c>
      <c r="M19" s="20">
        <v>10010083</v>
      </c>
      <c r="N19" s="10">
        <v>80</v>
      </c>
      <c r="O19" s="20">
        <v>10000142</v>
      </c>
      <c r="P19" s="21" t="s">
        <v>108</v>
      </c>
      <c r="Q19" s="10">
        <v>1</v>
      </c>
      <c r="R19" s="20">
        <v>10000143</v>
      </c>
      <c r="S19" s="21" t="s">
        <v>122</v>
      </c>
      <c r="T19">
        <v>3</v>
      </c>
      <c r="U19" s="20"/>
      <c r="V19" s="2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10">
        <v>3</v>
      </c>
      <c r="F20" s="10" t="s">
        <v>808</v>
      </c>
      <c r="G20" s="10">
        <v>1</v>
      </c>
      <c r="H20" s="10">
        <v>250000</v>
      </c>
      <c r="I20" s="26" t="s">
        <v>821</v>
      </c>
      <c r="J20">
        <v>10010085</v>
      </c>
      <c r="K20">
        <v>180</v>
      </c>
      <c r="L20" s="26" t="s">
        <v>804</v>
      </c>
      <c r="M20" s="20">
        <v>10010083</v>
      </c>
      <c r="N20" s="10">
        <v>60</v>
      </c>
      <c r="O20" s="20">
        <v>10000142</v>
      </c>
      <c r="P20" s="21" t="s">
        <v>108</v>
      </c>
      <c r="Q20" s="10">
        <v>1</v>
      </c>
      <c r="R20" s="20">
        <v>10000143</v>
      </c>
      <c r="S20" s="21" t="s">
        <v>122</v>
      </c>
      <c r="T20">
        <v>2</v>
      </c>
      <c r="U20" s="20"/>
      <c r="V20" s="2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24" t="s">
        <v>1496</v>
      </c>
      <c r="F21" s="10" t="s">
        <v>808</v>
      </c>
      <c r="G21" s="10">
        <v>1</v>
      </c>
      <c r="H21" s="10">
        <v>200000</v>
      </c>
      <c r="I21" s="26" t="s">
        <v>821</v>
      </c>
      <c r="J21">
        <v>10010085</v>
      </c>
      <c r="K21">
        <v>150</v>
      </c>
      <c r="L21" s="26" t="s">
        <v>804</v>
      </c>
      <c r="M21" s="20">
        <v>10010083</v>
      </c>
      <c r="N21" s="10">
        <v>40</v>
      </c>
      <c r="O21" s="20">
        <v>10000142</v>
      </c>
      <c r="P21" s="21" t="s">
        <v>108</v>
      </c>
      <c r="Q21" s="10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25" t="s">
        <v>1497</v>
      </c>
      <c r="F22" s="10" t="s">
        <v>808</v>
      </c>
      <c r="G22" s="10">
        <v>1</v>
      </c>
      <c r="H22" s="10">
        <v>150000</v>
      </c>
      <c r="I22" s="26" t="s">
        <v>821</v>
      </c>
      <c r="J22">
        <v>10010085</v>
      </c>
      <c r="K22">
        <v>120</v>
      </c>
      <c r="L22" s="26" t="s">
        <v>804</v>
      </c>
      <c r="M22" s="20">
        <v>10010083</v>
      </c>
      <c r="N22" s="10">
        <v>30</v>
      </c>
      <c r="O22" s="20">
        <v>10000142</v>
      </c>
      <c r="P22" s="21" t="s">
        <v>108</v>
      </c>
      <c r="Q22" s="10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25" t="s">
        <v>1498</v>
      </c>
      <c r="F23" s="10" t="s">
        <v>808</v>
      </c>
      <c r="G23" s="10">
        <v>1</v>
      </c>
      <c r="H23" s="10">
        <v>120000</v>
      </c>
      <c r="I23" s="26" t="s">
        <v>821</v>
      </c>
      <c r="J23">
        <v>10010085</v>
      </c>
      <c r="K23">
        <v>90</v>
      </c>
      <c r="L23" s="26" t="s">
        <v>804</v>
      </c>
      <c r="M23" s="20">
        <v>10010083</v>
      </c>
      <c r="N23" s="10">
        <v>20</v>
      </c>
      <c r="O23" s="20">
        <v>10000142</v>
      </c>
      <c r="P23" s="21" t="s">
        <v>108</v>
      </c>
      <c r="Q23" s="10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25" t="s">
        <v>1499</v>
      </c>
      <c r="F24" s="10" t="s">
        <v>808</v>
      </c>
      <c r="G24" s="10">
        <v>1</v>
      </c>
      <c r="H24" s="10">
        <v>90000</v>
      </c>
      <c r="I24" s="26" t="s">
        <v>821</v>
      </c>
      <c r="J24">
        <v>10010085</v>
      </c>
      <c r="K24">
        <v>60</v>
      </c>
      <c r="L24" s="26" t="s">
        <v>804</v>
      </c>
      <c r="M24" s="20">
        <v>10010083</v>
      </c>
      <c r="N24" s="10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25" t="s">
        <v>1500</v>
      </c>
      <c r="F25" s="10" t="s">
        <v>808</v>
      </c>
      <c r="G25" s="10">
        <v>1</v>
      </c>
      <c r="H25" s="10">
        <v>60000</v>
      </c>
      <c r="I25" s="26" t="s">
        <v>821</v>
      </c>
      <c r="J25">
        <v>10010085</v>
      </c>
      <c r="K25">
        <v>40</v>
      </c>
      <c r="L25" s="26" t="s">
        <v>804</v>
      </c>
      <c r="M25" s="20">
        <v>10010083</v>
      </c>
      <c r="N25" s="10">
        <v>5</v>
      </c>
      <c r="Y25" t="str">
        <f t="shared" ref="Y25:Y26" si="3">G25&amp;";"&amp;H25&amp;"@"&amp;J25&amp;";"&amp;K25&amp;"@"&amp;M25&amp;";"&amp;N25</f>
        <v>1;60000@10010085;40@10010083;5</v>
      </c>
      <c r="AL25" s="20"/>
      <c r="AM25" s="21"/>
      <c r="AN25" s="10"/>
    </row>
    <row r="26" spans="5:40" ht="20.100000000000001" customHeight="1" x14ac:dyDescent="0.2">
      <c r="E26" s="125" t="s">
        <v>1501</v>
      </c>
      <c r="F26" s="10" t="s">
        <v>808</v>
      </c>
      <c r="G26" s="10">
        <v>1</v>
      </c>
      <c r="H26" s="10">
        <v>45000</v>
      </c>
      <c r="I26" s="26" t="s">
        <v>821</v>
      </c>
      <c r="J26">
        <v>10010085</v>
      </c>
      <c r="K26">
        <v>30</v>
      </c>
      <c r="L26" s="26" t="s">
        <v>804</v>
      </c>
      <c r="M26" s="20">
        <v>10010083</v>
      </c>
      <c r="N26" s="10">
        <v>5</v>
      </c>
      <c r="Y26" t="str">
        <f t="shared" si="3"/>
        <v>1;45000@10010085;30@10010083;5</v>
      </c>
      <c r="AL26" s="20"/>
      <c r="AM26" s="21"/>
      <c r="AN26" s="10"/>
    </row>
    <row r="27" spans="5:40" ht="20.100000000000001" customHeight="1" x14ac:dyDescent="0.2">
      <c r="E27" s="125" t="s">
        <v>1502</v>
      </c>
      <c r="F27" s="10" t="s">
        <v>808</v>
      </c>
      <c r="G27" s="10">
        <v>1</v>
      </c>
      <c r="H27" s="10">
        <v>30000</v>
      </c>
      <c r="I27" s="26" t="s">
        <v>821</v>
      </c>
      <c r="J27">
        <v>10010085</v>
      </c>
      <c r="K27">
        <v>20</v>
      </c>
      <c r="L27" s="10"/>
      <c r="M27" s="20"/>
      <c r="N27" s="10"/>
      <c r="U27" s="20">
        <v>10000104</v>
      </c>
      <c r="V27" s="21" t="s">
        <v>118</v>
      </c>
      <c r="Y27" t="str">
        <f>G27&amp;";"&amp;H27&amp;"@"&amp;J27&amp;";"&amp;K27</f>
        <v>1;30000@10010085;20</v>
      </c>
      <c r="AL27" s="20"/>
      <c r="AM27" s="21"/>
      <c r="AN27" s="10"/>
    </row>
    <row r="28" spans="5:40" ht="20.100000000000001" customHeight="1" x14ac:dyDescent="0.2">
      <c r="E28" s="125" t="s">
        <v>1503</v>
      </c>
      <c r="F28" s="10" t="s">
        <v>808</v>
      </c>
      <c r="G28" s="10">
        <v>1</v>
      </c>
      <c r="H28" s="10">
        <v>15000</v>
      </c>
      <c r="I28" s="26" t="s">
        <v>821</v>
      </c>
      <c r="J28">
        <v>10010085</v>
      </c>
      <c r="K28">
        <v>10</v>
      </c>
      <c r="L28" s="10"/>
      <c r="M28" s="21"/>
      <c r="N28" s="10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10" t="s">
        <v>1504</v>
      </c>
      <c r="F37" s="10" t="s">
        <v>1505</v>
      </c>
    </row>
    <row r="38" spans="5:7" ht="20.100000000000001" customHeight="1" x14ac:dyDescent="0.2">
      <c r="F38" s="10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21" t="s">
        <v>114</v>
      </c>
      <c r="G41" s="125" t="s">
        <v>1508</v>
      </c>
    </row>
    <row r="42" spans="5:7" x14ac:dyDescent="0.2">
      <c r="F42" s="21" t="s">
        <v>661</v>
      </c>
      <c r="G42" s="125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3" t="s">
        <v>43</v>
      </c>
      <c r="D2" s="83" t="s">
        <v>0</v>
      </c>
      <c r="E2" s="83" t="s">
        <v>44</v>
      </c>
      <c r="F2" s="83" t="s">
        <v>45</v>
      </c>
      <c r="G2" s="83" t="s">
        <v>46</v>
      </c>
      <c r="H2" s="114"/>
      <c r="I2" s="114"/>
      <c r="J2" s="83" t="s">
        <v>47</v>
      </c>
      <c r="K2" s="83" t="s">
        <v>48</v>
      </c>
      <c r="L2" s="83" t="s">
        <v>49</v>
      </c>
      <c r="M2" s="83" t="s">
        <v>50</v>
      </c>
      <c r="N2" s="83" t="s">
        <v>51</v>
      </c>
      <c r="O2" s="83" t="s">
        <v>52</v>
      </c>
      <c r="P2" s="83" t="s">
        <v>53</v>
      </c>
      <c r="S2" s="83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0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0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0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0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0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0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0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0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0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0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workbookViewId="0">
      <selection activeCell="C4" sqref="C4:C7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0">
        <v>10010083</v>
      </c>
      <c r="Y8" s="26" t="s">
        <v>804</v>
      </c>
      <c r="Z8" s="10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0">
        <v>10010041</v>
      </c>
      <c r="J9" s="21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10">
        <v>1</v>
      </c>
      <c r="Y9" s="10" t="s">
        <v>808</v>
      </c>
      <c r="Z9" s="10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0">
        <v>10010092</v>
      </c>
      <c r="Y10" s="23" t="s">
        <v>666</v>
      </c>
      <c r="Z10" s="10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0">
        <v>10010046</v>
      </c>
      <c r="Y11" s="21" t="s">
        <v>806</v>
      </c>
      <c r="Z11" s="10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0">
        <v>10010042</v>
      </c>
      <c r="J16" s="22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0">
        <v>10000102</v>
      </c>
      <c r="J17" s="21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0">
        <v>10010092</v>
      </c>
      <c r="J18" s="23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24">
        <v>10010098</v>
      </c>
      <c r="J19" s="25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0">
        <v>10000155</v>
      </c>
      <c r="J20" s="21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0">
        <v>10010052</v>
      </c>
      <c r="J21" s="26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0">
        <v>10010088</v>
      </c>
      <c r="J22" s="23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0">
        <v>10000123</v>
      </c>
      <c r="J23" s="21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0">
        <v>10010046</v>
      </c>
      <c r="J24" s="21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0">
        <v>10000131</v>
      </c>
      <c r="J29" s="21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20">
        <v>10010046</v>
      </c>
      <c r="J31" s="21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0">
        <v>10000143</v>
      </c>
      <c r="J32" s="21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0">
        <v>10010088</v>
      </c>
      <c r="J34" s="23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0">
        <v>10010043</v>
      </c>
      <c r="J35" s="22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24">
        <v>10010099</v>
      </c>
      <c r="J36" s="25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0">
        <v>10010026</v>
      </c>
      <c r="J37" s="21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0">
        <v>10010046</v>
      </c>
      <c r="J40" s="21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0">
        <v>10010043</v>
      </c>
      <c r="J42" s="22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0">
        <v>10010093</v>
      </c>
      <c r="J44" s="23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0">
        <v>10000104</v>
      </c>
      <c r="J45" s="21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0">
        <v>10000105</v>
      </c>
      <c r="J49" s="21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20">
        <v>10010088</v>
      </c>
      <c r="J53" s="23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1529</v>
      </c>
      <c r="I55" s="20"/>
      <c r="J55" s="21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20">
        <v>10010041</v>
      </c>
      <c r="J56" s="21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20">
        <v>10010046</v>
      </c>
      <c r="J57" s="21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20">
        <v>10010093</v>
      </c>
      <c r="J58" s="23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20">
        <v>10000104</v>
      </c>
      <c r="J59" s="21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20">
        <v>10000143</v>
      </c>
      <c r="J60" s="21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20">
        <v>10010088</v>
      </c>
      <c r="J61" s="23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20">
        <v>10000150</v>
      </c>
      <c r="J62" s="20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20">
        <v>10000141</v>
      </c>
      <c r="J63" s="21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20">
        <v>10010086</v>
      </c>
      <c r="J64" s="23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20">
        <v>10010026</v>
      </c>
      <c r="J65" s="21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1532</v>
      </c>
      <c r="G70" s="27" t="s">
        <v>1533</v>
      </c>
      <c r="H70" s="27" t="s">
        <v>1534</v>
      </c>
    </row>
    <row r="71" spans="3:16" s="3" customFormat="1" ht="20.100000000000001" customHeight="1" x14ac:dyDescent="0.2">
      <c r="C71" s="2">
        <v>70</v>
      </c>
      <c r="D71" s="2" t="s">
        <v>1532</v>
      </c>
      <c r="G71" s="3" t="s">
        <v>862</v>
      </c>
      <c r="H71" s="3" t="s">
        <v>1535</v>
      </c>
    </row>
    <row r="72" spans="3:16" s="3" customFormat="1" ht="20.100000000000001" customHeight="1" x14ac:dyDescent="0.2">
      <c r="C72" s="2">
        <v>150</v>
      </c>
      <c r="D72" s="2" t="s">
        <v>1532</v>
      </c>
      <c r="G72" s="3" t="s">
        <v>1536</v>
      </c>
      <c r="H72" s="3" t="s">
        <v>1537</v>
      </c>
    </row>
    <row r="73" spans="3:16" s="3" customFormat="1" ht="20.100000000000001" customHeight="1" x14ac:dyDescent="0.2">
      <c r="C73" s="2">
        <v>300</v>
      </c>
      <c r="D73" s="2" t="s">
        <v>1532</v>
      </c>
    </row>
    <row r="74" spans="3:16" s="3" customFormat="1" ht="20.100000000000001" customHeight="1" x14ac:dyDescent="0.2">
      <c r="C74" s="2" t="s">
        <v>81</v>
      </c>
      <c r="D74" s="2" t="s">
        <v>1538</v>
      </c>
    </row>
    <row r="75" spans="3:16" s="3" customFormat="1" ht="20.100000000000001" customHeight="1" x14ac:dyDescent="0.2">
      <c r="G75" s="3" t="s">
        <v>1539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81</v>
      </c>
    </row>
    <row r="79" spans="3:16" s="3" customFormat="1" ht="20.100000000000001" customHeight="1" x14ac:dyDescent="0.2">
      <c r="C79" s="3">
        <v>2</v>
      </c>
      <c r="D79" s="3" t="s">
        <v>1540</v>
      </c>
    </row>
    <row r="80" spans="3:16" s="3" customFormat="1" ht="20.100000000000001" customHeight="1" x14ac:dyDescent="0.2">
      <c r="D80" s="3" t="s">
        <v>1541</v>
      </c>
    </row>
    <row r="82" spans="3:4" x14ac:dyDescent="0.2">
      <c r="C82" t="s">
        <v>1542</v>
      </c>
      <c r="D82" t="s">
        <v>1543</v>
      </c>
    </row>
  </sheetData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232"/>
  <sheetViews>
    <sheetView tabSelected="1" topLeftCell="Y20" workbookViewId="0">
      <selection activeCell="AF29" sqref="AF29"/>
    </sheetView>
  </sheetViews>
  <sheetFormatPr defaultColWidth="9" defaultRowHeight="14.25" x14ac:dyDescent="0.2"/>
  <cols>
    <col min="1" max="1" width="11.5" customWidth="1"/>
    <col min="2" max="2" width="15" customWidth="1"/>
    <col min="3" max="3" width="18.5" customWidth="1"/>
    <col min="4" max="4" width="11.25" customWidth="1"/>
    <col min="5" max="5" width="11.5" customWidth="1"/>
    <col min="6" max="6" width="14.875" customWidth="1"/>
    <col min="7" max="7" width="15.375" customWidth="1"/>
    <col min="8" max="8" width="19.5" customWidth="1"/>
    <col min="9" max="9" width="15" customWidth="1"/>
    <col min="10" max="11" width="11.625" customWidth="1"/>
    <col min="12" max="12" width="13.375" customWidth="1"/>
    <col min="13" max="13" width="15.25" customWidth="1"/>
    <col min="14" max="14" width="13" customWidth="1"/>
    <col min="15" max="15" width="13.5" customWidth="1"/>
    <col min="16" max="16" width="12.125" customWidth="1"/>
    <col min="17" max="17" width="11.875" customWidth="1"/>
    <col min="18" max="19" width="11.375" customWidth="1"/>
    <col min="20" max="23" width="14.875" customWidth="1"/>
    <col min="24" max="24" width="13.125" customWidth="1"/>
    <col min="25" max="25" width="11.375" customWidth="1"/>
    <col min="27" max="27" width="11.125"/>
    <col min="28" max="28" width="11.125" customWidth="1"/>
    <col min="29" max="29" width="11.25" customWidth="1"/>
    <col min="30" max="30" width="11.375" customWidth="1"/>
    <col min="31" max="31" width="11.25" customWidth="1"/>
    <col min="32" max="32" width="15.875" customWidth="1"/>
    <col min="33" max="33" width="15.5" customWidth="1"/>
    <col min="34" max="35" width="17.125" customWidth="1"/>
    <col min="36" max="36" width="18.25" customWidth="1"/>
    <col min="37" max="37" width="18" customWidth="1"/>
    <col min="38" max="38" width="15.375" customWidth="1"/>
    <col min="39" max="39" width="24.125" customWidth="1"/>
    <col min="40" max="40" width="14.875" customWidth="1"/>
  </cols>
  <sheetData>
    <row r="1" spans="2:27" s="1" customFormat="1" ht="20.100000000000001" customHeight="1" x14ac:dyDescent="0.2">
      <c r="B1" s="2"/>
      <c r="C1" s="2"/>
      <c r="D1" s="2"/>
    </row>
    <row r="2" spans="2:27" s="1" customFormat="1" ht="20.100000000000001" customHeight="1" x14ac:dyDescent="0.2">
      <c r="B2" s="2"/>
      <c r="C2" s="2" t="s">
        <v>1544</v>
      </c>
      <c r="D2" s="2"/>
      <c r="E2" s="3" t="s">
        <v>1545</v>
      </c>
      <c r="F2" s="3" t="s">
        <v>1546</v>
      </c>
      <c r="G2" s="3"/>
    </row>
    <row r="3" spans="2:27" s="1" customFormat="1" ht="20.100000000000001" customHeight="1" x14ac:dyDescent="0.2">
      <c r="B3" s="2"/>
      <c r="C3" s="2" t="s">
        <v>1547</v>
      </c>
      <c r="D3" s="2"/>
    </row>
    <row r="4" spans="2:27" s="1" customFormat="1" ht="20.100000000000001" customHeight="1" x14ac:dyDescent="0.2">
      <c r="B4" s="2"/>
      <c r="C4" s="2" t="s">
        <v>1548</v>
      </c>
      <c r="D4" s="2"/>
    </row>
    <row r="5" spans="2:27" s="1" customFormat="1" ht="20.100000000000001" customHeight="1" x14ac:dyDescent="0.2">
      <c r="B5" s="2"/>
      <c r="C5" s="2" t="s">
        <v>1549</v>
      </c>
      <c r="D5" s="2"/>
      <c r="X5" s="2" t="s">
        <v>1550</v>
      </c>
    </row>
    <row r="6" spans="2:27" s="1" customFormat="1" ht="20.100000000000001" customHeight="1" x14ac:dyDescent="0.2">
      <c r="B6" s="2"/>
      <c r="C6" s="2"/>
      <c r="D6" s="2"/>
      <c r="F6" s="2" t="s">
        <v>1551</v>
      </c>
      <c r="J6" s="2" t="s">
        <v>1552</v>
      </c>
      <c r="K6" s="2"/>
      <c r="L6" s="2"/>
      <c r="X6" s="2">
        <v>1</v>
      </c>
      <c r="Y6" s="2" t="s">
        <v>1553</v>
      </c>
      <c r="Z6" s="2">
        <v>4</v>
      </c>
      <c r="AA6" s="2">
        <f>Z6/48</f>
        <v>8.3333333333333329E-2</v>
      </c>
    </row>
    <row r="7" spans="2:27" s="1" customFormat="1" ht="20.100000000000001" customHeight="1" x14ac:dyDescent="0.2">
      <c r="B7" s="2"/>
      <c r="C7" s="2" t="s">
        <v>1554</v>
      </c>
      <c r="D7" s="2"/>
      <c r="H7" s="3" t="s">
        <v>1555</v>
      </c>
      <c r="I7" s="3"/>
      <c r="J7" s="2" t="s">
        <v>1556</v>
      </c>
      <c r="K7" s="2"/>
      <c r="L7" s="2"/>
      <c r="X7" s="2">
        <v>2</v>
      </c>
      <c r="Y7" s="2" t="s">
        <v>1557</v>
      </c>
      <c r="Z7" s="2">
        <v>10</v>
      </c>
      <c r="AA7" s="2">
        <f t="shared" ref="AA7:AA9" si="0">Z7/48</f>
        <v>0.20833333333333334</v>
      </c>
    </row>
    <row r="8" spans="2:27" s="1" customFormat="1" ht="20.100000000000001" customHeight="1" x14ac:dyDescent="0.2">
      <c r="B8" s="2"/>
      <c r="C8" s="2"/>
      <c r="D8" s="2"/>
      <c r="H8" s="3" t="s">
        <v>1558</v>
      </c>
      <c r="I8" s="3"/>
      <c r="J8" s="2" t="s">
        <v>1559</v>
      </c>
      <c r="K8" s="2"/>
      <c r="L8" s="2"/>
      <c r="X8" s="2">
        <v>3</v>
      </c>
      <c r="Y8" s="2" t="s">
        <v>1560</v>
      </c>
      <c r="Z8" s="2">
        <v>24</v>
      </c>
      <c r="AA8" s="2">
        <f t="shared" si="0"/>
        <v>0.5</v>
      </c>
    </row>
    <row r="9" spans="2:27" s="1" customFormat="1" ht="20.100000000000001" customHeight="1" x14ac:dyDescent="0.2">
      <c r="B9" s="2"/>
      <c r="C9" s="2"/>
      <c r="D9" s="2"/>
      <c r="H9" s="3" t="s">
        <v>1561</v>
      </c>
      <c r="I9" s="3"/>
      <c r="J9" s="2" t="s">
        <v>1562</v>
      </c>
      <c r="K9" s="2"/>
      <c r="L9" s="2"/>
      <c r="X9" s="2">
        <v>4</v>
      </c>
      <c r="Y9" s="2" t="s">
        <v>1563</v>
      </c>
      <c r="Z9" s="2">
        <v>48</v>
      </c>
      <c r="AA9" s="2">
        <f t="shared" si="0"/>
        <v>1</v>
      </c>
    </row>
    <row r="10" spans="2:27" s="1" customFormat="1" ht="20.100000000000001" customHeight="1" x14ac:dyDescent="0.2">
      <c r="B10" s="2"/>
      <c r="C10" s="2" t="s">
        <v>1564</v>
      </c>
      <c r="D10" s="2"/>
      <c r="H10" s="1" t="s">
        <v>1565</v>
      </c>
      <c r="J10" s="2" t="s">
        <v>1566</v>
      </c>
      <c r="K10" s="2"/>
      <c r="L10" s="3" t="s">
        <v>1567</v>
      </c>
      <c r="P10" s="3"/>
      <c r="X10" s="2">
        <v>5</v>
      </c>
      <c r="Y10" s="2" t="s">
        <v>1568</v>
      </c>
      <c r="Z10" s="2">
        <v>0</v>
      </c>
      <c r="AA10" s="2"/>
    </row>
    <row r="11" spans="2:27" s="1" customFormat="1" ht="20.100000000000001" customHeight="1" x14ac:dyDescent="0.2">
      <c r="B11" s="2"/>
      <c r="C11" s="2" t="s">
        <v>1569</v>
      </c>
      <c r="D11" s="2"/>
      <c r="H11" s="1" t="s">
        <v>1570</v>
      </c>
      <c r="J11" s="2" t="s">
        <v>1571</v>
      </c>
      <c r="K11" s="2"/>
      <c r="L11" s="3" t="s">
        <v>1572</v>
      </c>
      <c r="P11" s="3" t="s">
        <v>1573</v>
      </c>
      <c r="Z11" s="2"/>
      <c r="AA11" s="2"/>
    </row>
    <row r="12" spans="2:27" s="1" customFormat="1" ht="20.100000000000001" customHeight="1" x14ac:dyDescent="0.2">
      <c r="B12" s="2"/>
      <c r="C12" s="2" t="s">
        <v>1574</v>
      </c>
      <c r="D12" s="2"/>
      <c r="H12" s="1" t="s">
        <v>1575</v>
      </c>
      <c r="J12" s="2" t="s">
        <v>1576</v>
      </c>
      <c r="K12" s="2"/>
      <c r="L12" s="3" t="s">
        <v>1577</v>
      </c>
      <c r="P12" s="3" t="s">
        <v>1578</v>
      </c>
      <c r="X12" s="2" t="s">
        <v>1579</v>
      </c>
      <c r="Z12" s="2"/>
      <c r="AA12" s="2"/>
    </row>
    <row r="13" spans="2:27" s="1" customFormat="1" ht="20.100000000000001" customHeight="1" x14ac:dyDescent="0.2">
      <c r="B13" s="2"/>
      <c r="C13" s="2"/>
      <c r="D13" s="2"/>
      <c r="J13" s="2" t="s">
        <v>1580</v>
      </c>
      <c r="K13" s="2"/>
      <c r="L13" s="3" t="s">
        <v>1581</v>
      </c>
      <c r="X13" s="2">
        <v>1</v>
      </c>
      <c r="Y13" s="2" t="s">
        <v>1582</v>
      </c>
      <c r="Z13" s="2">
        <v>6</v>
      </c>
      <c r="AA13" s="2">
        <f>Z13/72</f>
        <v>8.3333333333333329E-2</v>
      </c>
    </row>
    <row r="14" spans="2:27" s="1" customFormat="1" ht="20.100000000000001" customHeight="1" x14ac:dyDescent="0.2">
      <c r="B14" s="2"/>
      <c r="C14" s="2"/>
      <c r="D14" s="2"/>
      <c r="H14" s="3" t="s">
        <v>1583</v>
      </c>
      <c r="I14" s="3"/>
      <c r="J14" s="2" t="s">
        <v>1584</v>
      </c>
      <c r="K14" s="2"/>
      <c r="L14" s="6" t="s">
        <v>1585</v>
      </c>
      <c r="X14" s="2">
        <v>2</v>
      </c>
      <c r="Y14" s="2" t="s">
        <v>1586</v>
      </c>
      <c r="Z14" s="2">
        <v>15</v>
      </c>
      <c r="AA14" s="2">
        <f t="shared" ref="AA14:AA16" si="1">Z14/72</f>
        <v>0.20833333333333334</v>
      </c>
    </row>
    <row r="15" spans="2:27" s="1" customFormat="1" ht="20.100000000000001" customHeight="1" x14ac:dyDescent="0.2">
      <c r="B15" s="2"/>
      <c r="C15" s="2" t="s">
        <v>1587</v>
      </c>
      <c r="D15" s="2"/>
      <c r="J15" s="2" t="s">
        <v>1588</v>
      </c>
      <c r="K15" s="2"/>
      <c r="L15" s="6" t="s">
        <v>1589</v>
      </c>
      <c r="X15" s="2">
        <v>3</v>
      </c>
      <c r="Y15" s="2" t="s">
        <v>1590</v>
      </c>
      <c r="Z15" s="2">
        <v>36</v>
      </c>
      <c r="AA15" s="2">
        <f t="shared" si="1"/>
        <v>0.5</v>
      </c>
    </row>
    <row r="16" spans="2:27" s="1" customFormat="1" ht="20.100000000000001" customHeight="1" x14ac:dyDescent="0.2">
      <c r="B16" s="2"/>
      <c r="C16" s="2"/>
      <c r="D16" s="2"/>
      <c r="H16" s="3" t="s">
        <v>1591</v>
      </c>
      <c r="I16" s="3"/>
      <c r="J16" s="2" t="s">
        <v>1592</v>
      </c>
      <c r="K16" s="2"/>
      <c r="L16" s="6" t="s">
        <v>1593</v>
      </c>
      <c r="X16" s="2">
        <v>4</v>
      </c>
      <c r="Y16" s="2" t="s">
        <v>1594</v>
      </c>
      <c r="Z16" s="2">
        <v>72</v>
      </c>
      <c r="AA16" s="2">
        <f t="shared" si="1"/>
        <v>1</v>
      </c>
    </row>
    <row r="17" spans="2:41" s="1" customFormat="1" ht="20.100000000000001" customHeight="1" x14ac:dyDescent="0.2">
      <c r="B17" s="2"/>
      <c r="C17" s="2" t="s">
        <v>1595</v>
      </c>
      <c r="D17" s="2"/>
      <c r="J17" s="2"/>
      <c r="X17" s="2">
        <v>5</v>
      </c>
      <c r="Y17" s="2" t="s">
        <v>1596</v>
      </c>
      <c r="Z17" s="2">
        <v>0</v>
      </c>
      <c r="AA17" s="2">
        <v>0</v>
      </c>
    </row>
    <row r="18" spans="2:41" s="1" customFormat="1" ht="20.100000000000001" customHeight="1" x14ac:dyDescent="0.2">
      <c r="B18" s="2"/>
      <c r="C18" s="2"/>
      <c r="D18" s="2"/>
      <c r="J18" s="2" t="s">
        <v>1597</v>
      </c>
    </row>
    <row r="19" spans="2:41" s="1" customFormat="1" ht="20.100000000000001" customHeight="1" x14ac:dyDescent="0.2">
      <c r="J19" s="7" t="s">
        <v>1598</v>
      </c>
      <c r="K19" s="8"/>
      <c r="L19" s="8"/>
      <c r="T19" s="2"/>
      <c r="X19" s="2" t="s">
        <v>1599</v>
      </c>
      <c r="Y19" s="2">
        <v>20</v>
      </c>
      <c r="Z19" s="2"/>
      <c r="AA19" s="2"/>
      <c r="AB19" s="2"/>
      <c r="AC19" s="2"/>
      <c r="AD19" s="2"/>
    </row>
    <row r="20" spans="2:41" s="1" customFormat="1" ht="20.100000000000001" customHeight="1" x14ac:dyDescent="0.2">
      <c r="C20" s="5" t="s">
        <v>1600</v>
      </c>
      <c r="J20" s="2"/>
      <c r="T20" s="2"/>
      <c r="X20" s="2"/>
      <c r="Y20" s="2"/>
      <c r="Z20" s="2"/>
      <c r="AA20" s="2"/>
      <c r="AB20" s="2"/>
      <c r="AC20" s="2"/>
      <c r="AD20" s="2"/>
    </row>
    <row r="21" spans="2:41" s="1" customFormat="1" ht="20.100000000000001" customHeight="1" x14ac:dyDescent="0.2">
      <c r="C21" s="5" t="s">
        <v>1601</v>
      </c>
      <c r="T21" s="2"/>
      <c r="X21" s="2"/>
      <c r="Y21" s="2"/>
      <c r="Z21" s="2"/>
      <c r="AA21" s="2"/>
      <c r="AB21" s="2"/>
      <c r="AC21" s="2"/>
      <c r="AD21" s="2"/>
    </row>
    <row r="22" spans="2:41" s="1" customFormat="1" ht="20.100000000000001" customHeight="1" x14ac:dyDescent="0.2">
      <c r="T22" s="2"/>
      <c r="X22" s="2"/>
      <c r="Y22" s="2"/>
      <c r="Z22" s="2"/>
      <c r="AA22" s="2"/>
      <c r="AB22" s="2"/>
      <c r="AC22" s="2"/>
      <c r="AD22" s="2"/>
    </row>
    <row r="23" spans="2:41" s="1" customFormat="1" ht="20.100000000000001" customHeight="1" x14ac:dyDescent="0.2">
      <c r="T23" s="2"/>
      <c r="X23" s="2"/>
      <c r="Y23" s="2"/>
      <c r="Z23" s="2"/>
      <c r="AA23" s="2"/>
      <c r="AB23" s="2"/>
      <c r="AC23" s="2"/>
      <c r="AD23" s="2"/>
    </row>
    <row r="24" spans="2:41" s="1" customFormat="1" ht="20.100000000000001" customHeight="1" x14ac:dyDescent="0.2">
      <c r="T24" s="2"/>
      <c r="X24" s="2"/>
      <c r="Y24" s="2"/>
      <c r="Z24" s="2"/>
      <c r="AA24" s="2"/>
      <c r="AB24" s="2"/>
      <c r="AC24" s="2"/>
      <c r="AD24" s="2"/>
    </row>
    <row r="25" spans="2:41" s="1" customFormat="1" ht="20.100000000000001" customHeight="1" x14ac:dyDescent="0.2">
      <c r="D25" s="2" t="s">
        <v>1602</v>
      </c>
      <c r="H25" s="2" t="s">
        <v>1603</v>
      </c>
      <c r="I25" s="2"/>
      <c r="J25" s="2" t="s">
        <v>1604</v>
      </c>
      <c r="K25" s="2"/>
      <c r="L25" s="9" t="s">
        <v>1605</v>
      </c>
      <c r="M25" s="2" t="s">
        <v>1606</v>
      </c>
      <c r="N25" s="2" t="s">
        <v>1607</v>
      </c>
      <c r="O25" s="2" t="s">
        <v>1608</v>
      </c>
      <c r="P25" s="2" t="s">
        <v>1609</v>
      </c>
      <c r="Q25" s="2" t="s">
        <v>1609</v>
      </c>
      <c r="R25" s="2" t="s">
        <v>1610</v>
      </c>
      <c r="S25" s="2" t="s">
        <v>1611</v>
      </c>
      <c r="T25" s="2" t="s">
        <v>1612</v>
      </c>
      <c r="U25" s="2" t="s">
        <v>1613</v>
      </c>
      <c r="V25" s="9" t="s">
        <v>1614</v>
      </c>
      <c r="W25" s="2" t="s">
        <v>1615</v>
      </c>
      <c r="X25" s="2" t="s">
        <v>1616</v>
      </c>
      <c r="Y25" s="2" t="s">
        <v>1617</v>
      </c>
      <c r="Z25" s="2"/>
      <c r="AA25" s="2"/>
      <c r="AB25" s="2" t="s">
        <v>1553</v>
      </c>
      <c r="AC25" s="2"/>
      <c r="AD25" s="2" t="s">
        <v>1557</v>
      </c>
      <c r="AE25" s="2"/>
      <c r="AF25" s="2" t="s">
        <v>1560</v>
      </c>
      <c r="AG25" s="2"/>
      <c r="AH25" s="2" t="s">
        <v>1563</v>
      </c>
      <c r="AI25" s="2"/>
      <c r="AL25" s="2"/>
      <c r="AM25" s="2">
        <v>0.5</v>
      </c>
      <c r="AN25" s="2">
        <v>0.25</v>
      </c>
    </row>
    <row r="26" spans="2:41" s="1" customFormat="1" ht="20.100000000000001" customHeight="1" x14ac:dyDescent="0.2">
      <c r="B26" s="3" t="str">
        <f>"植物的种子,通过自己的劳动能换回丰厚的果实哦\n成熟时间:"&amp;C26&amp;"小时"</f>
        <v>植物的种子,通过自己的劳动能换回丰厚的果实哦\n成熟时间:9.6小时</v>
      </c>
      <c r="C26" s="2">
        <f>N26*24*0.5</f>
        <v>9.6000000000000014</v>
      </c>
      <c r="D26" s="2">
        <f>LOOKUP(E26,$O$61:$O$85,$F$61:$F$85)</f>
        <v>1</v>
      </c>
      <c r="E26" s="2">
        <v>1</v>
      </c>
      <c r="F26" s="2">
        <v>100101</v>
      </c>
      <c r="G26" s="2" t="s">
        <v>1618</v>
      </c>
      <c r="H26" s="2">
        <v>100101</v>
      </c>
      <c r="I26" s="2"/>
      <c r="J26" s="2">
        <v>1000</v>
      </c>
      <c r="K26" s="2"/>
      <c r="L26" s="9">
        <v>600</v>
      </c>
      <c r="M26" s="2">
        <v>0.4</v>
      </c>
      <c r="N26" s="2">
        <f t="shared" ref="N26:N39" si="2">$Z$9*M26/24</f>
        <v>0.80000000000000016</v>
      </c>
      <c r="O26" s="2">
        <v>2</v>
      </c>
      <c r="P26" s="2">
        <f>J26*O26*N26</f>
        <v>1600.0000000000002</v>
      </c>
      <c r="Q26" s="2">
        <f>P26-L26</f>
        <v>1000.0000000000002</v>
      </c>
      <c r="R26" s="2">
        <f t="shared" ref="R26:R39" si="3">P26/J26</f>
        <v>1.6000000000000003</v>
      </c>
      <c r="S26" s="2">
        <f t="shared" ref="S26:S39" si="4">R26/N26</f>
        <v>2</v>
      </c>
      <c r="T26" s="2">
        <v>3</v>
      </c>
      <c r="U26" s="2">
        <f>ROUND(P26/T26,0)</f>
        <v>533</v>
      </c>
      <c r="V26" s="9">
        <f>ROUND((P26/N26)-(L26/N26),0)</f>
        <v>1250</v>
      </c>
      <c r="W26" s="2">
        <f t="shared" ref="W26:W39" si="5">V26*$Y$19</f>
        <v>25000</v>
      </c>
      <c r="X26" s="2">
        <f>T26*20</f>
        <v>60</v>
      </c>
      <c r="Y26" s="2">
        <f>M26*48</f>
        <v>19.200000000000003</v>
      </c>
      <c r="Z26" s="2">
        <f>Y26*3600</f>
        <v>69120.000000000015</v>
      </c>
      <c r="AA26" s="2"/>
      <c r="AB26" s="2">
        <f>$AA$6</f>
        <v>8.3333333333333329E-2</v>
      </c>
      <c r="AC26" s="2">
        <f>AB26*Z26</f>
        <v>5760.0000000000009</v>
      </c>
      <c r="AD26" s="2">
        <f>$AA$7</f>
        <v>0.20833333333333334</v>
      </c>
      <c r="AE26" s="2">
        <f t="shared" ref="AE26:AI26" si="6">AD26*$Z26</f>
        <v>14400.000000000004</v>
      </c>
      <c r="AF26" s="2">
        <f>$AA$8</f>
        <v>0.5</v>
      </c>
      <c r="AG26" s="2">
        <f t="shared" si="6"/>
        <v>34560.000000000007</v>
      </c>
      <c r="AH26" s="2">
        <f>$AA$9</f>
        <v>1</v>
      </c>
      <c r="AI26" s="2">
        <f t="shared" si="6"/>
        <v>69120.000000000015</v>
      </c>
      <c r="AK26" s="3" t="str">
        <f>AC26&amp;","&amp;AE26&amp;","&amp;AG26&amp;","&amp;AI26</f>
        <v>5760,14400,34560,69120</v>
      </c>
      <c r="AL26" s="2">
        <f>(AI26-AG26)/3</f>
        <v>11520.000000000002</v>
      </c>
      <c r="AM26" s="2">
        <f>AL26/2</f>
        <v>5760.0000000000009</v>
      </c>
      <c r="AN26" s="2">
        <f>AL26*AN$25</f>
        <v>2880.0000000000005</v>
      </c>
      <c r="AO26" s="2">
        <f>AL26/AN26</f>
        <v>4</v>
      </c>
    </row>
    <row r="27" spans="2:41" s="1" customFormat="1" ht="20.100000000000001" customHeight="1" x14ac:dyDescent="0.2">
      <c r="B27" s="3" t="str">
        <f t="shared" ref="B27:B39" si="7">"植物的种子,通过自己的劳动能换回丰厚的果实哦\n成熟时间:"&amp;C27&amp;"小时"</f>
        <v>植物的种子,通过自己的劳动能换回丰厚的果实哦\n成熟时间:12小时</v>
      </c>
      <c r="C27" s="2">
        <f t="shared" ref="C27:C39" si="8">N27*24*0.5</f>
        <v>12</v>
      </c>
      <c r="D27" s="2">
        <f>LOOKUP(E27,$O$61:$O$85,$F$61:$F$85)</f>
        <v>2</v>
      </c>
      <c r="E27" s="2">
        <v>2</v>
      </c>
      <c r="F27" s="2">
        <v>100201</v>
      </c>
      <c r="G27" s="2" t="s">
        <v>1619</v>
      </c>
      <c r="H27" s="2">
        <v>100201</v>
      </c>
      <c r="I27" s="2"/>
      <c r="J27" s="2">
        <f t="shared" ref="J27:J31" si="9">J26+200</f>
        <v>1200</v>
      </c>
      <c r="K27" s="2"/>
      <c r="L27" s="9">
        <v>900</v>
      </c>
      <c r="M27" s="2">
        <v>0.5</v>
      </c>
      <c r="N27" s="2">
        <f t="shared" si="2"/>
        <v>1</v>
      </c>
      <c r="O27" s="2">
        <v>2.1</v>
      </c>
      <c r="P27" s="2">
        <f t="shared" ref="P27:P39" si="10">J27*O27*N27</f>
        <v>2520</v>
      </c>
      <c r="Q27" s="2">
        <f t="shared" ref="Q27:Q39" si="11">P27-L27</f>
        <v>1620</v>
      </c>
      <c r="R27" s="2">
        <f t="shared" si="3"/>
        <v>2.1</v>
      </c>
      <c r="S27" s="2">
        <f t="shared" si="4"/>
        <v>2.1</v>
      </c>
      <c r="T27" s="2">
        <v>3</v>
      </c>
      <c r="U27" s="2">
        <f t="shared" ref="U27:U39" si="12">ROUND(P27/T27,0)</f>
        <v>840</v>
      </c>
      <c r="V27" s="9">
        <f t="shared" ref="V27:V39" si="13">ROUND((P27/N27)-(L27/N27),0)</f>
        <v>1620</v>
      </c>
      <c r="W27" s="2">
        <f t="shared" si="5"/>
        <v>32400</v>
      </c>
      <c r="X27" s="2">
        <f t="shared" ref="X27:X39" si="14">T27*20</f>
        <v>60</v>
      </c>
      <c r="Y27" s="2">
        <f t="shared" ref="Y27:Y39" si="15">M27*48</f>
        <v>24</v>
      </c>
      <c r="Z27" s="2">
        <f t="shared" ref="Z27:Z39" si="16">Y27*3600</f>
        <v>86400</v>
      </c>
      <c r="AA27" s="2"/>
      <c r="AB27" s="2">
        <f t="shared" ref="AB27:AB39" si="17">$AA$6</f>
        <v>8.3333333333333329E-2</v>
      </c>
      <c r="AC27" s="2">
        <f t="shared" ref="AC27:AC39" si="18">AB27*Z27</f>
        <v>7200</v>
      </c>
      <c r="AD27" s="2">
        <f t="shared" ref="AD27:AD39" si="19">$AA$7</f>
        <v>0.20833333333333334</v>
      </c>
      <c r="AE27" s="2">
        <f t="shared" ref="AE27:AG39" si="20">AD27*$Z27</f>
        <v>18000</v>
      </c>
      <c r="AF27" s="2">
        <f t="shared" ref="AF27:AF39" si="21">$AA$8</f>
        <v>0.5</v>
      </c>
      <c r="AG27" s="2">
        <f t="shared" si="20"/>
        <v>43200</v>
      </c>
      <c r="AH27" s="2">
        <f t="shared" ref="AH27:AH39" si="22">$AA$9</f>
        <v>1</v>
      </c>
      <c r="AI27" s="2">
        <f t="shared" ref="AI27" si="23">AH27*$Z27</f>
        <v>86400</v>
      </c>
      <c r="AK27" s="3" t="str">
        <f t="shared" ref="AK27:AK39" si="24">AC27&amp;","&amp;AE27&amp;","&amp;AG27&amp;","&amp;AI27</f>
        <v>7200,18000,43200,86400</v>
      </c>
      <c r="AL27" s="2">
        <f t="shared" ref="AL27:AL39" si="25">(AI27-AG27)/3</f>
        <v>14400</v>
      </c>
      <c r="AM27" s="2">
        <f t="shared" ref="AM27:AM39" si="26">AL27/2</f>
        <v>7200</v>
      </c>
      <c r="AN27" s="2">
        <f t="shared" ref="AN27:AN39" si="27">AL27*AN$25</f>
        <v>3600</v>
      </c>
      <c r="AO27" s="2">
        <f t="shared" ref="AO27:AO39" si="28">AL27/AN27</f>
        <v>4</v>
      </c>
    </row>
    <row r="28" spans="2:41" s="1" customFormat="1" ht="20.100000000000001" customHeight="1" x14ac:dyDescent="0.2">
      <c r="B28" s="3" t="str">
        <f t="shared" si="7"/>
        <v>植物的种子,通过自己的劳动能换回丰厚的果实哦\n成熟时间:14.4小时</v>
      </c>
      <c r="C28" s="2">
        <f t="shared" si="8"/>
        <v>14.399999999999999</v>
      </c>
      <c r="D28" s="2">
        <v>3</v>
      </c>
      <c r="E28" s="2">
        <v>3</v>
      </c>
      <c r="F28" s="2">
        <v>100301</v>
      </c>
      <c r="G28" s="2" t="s">
        <v>1620</v>
      </c>
      <c r="H28" s="2">
        <v>100301</v>
      </c>
      <c r="I28" s="2"/>
      <c r="J28" s="2">
        <f t="shared" si="9"/>
        <v>1400</v>
      </c>
      <c r="K28" s="2"/>
      <c r="L28" s="9">
        <v>1200</v>
      </c>
      <c r="M28" s="2">
        <v>0.6</v>
      </c>
      <c r="N28" s="2">
        <f t="shared" si="2"/>
        <v>1.2</v>
      </c>
      <c r="O28" s="2">
        <v>2.2000000000000002</v>
      </c>
      <c r="P28" s="2">
        <f t="shared" si="10"/>
        <v>3696.0000000000005</v>
      </c>
      <c r="Q28" s="2">
        <f t="shared" si="11"/>
        <v>2496.0000000000005</v>
      </c>
      <c r="R28" s="2">
        <f t="shared" si="3"/>
        <v>2.64</v>
      </c>
      <c r="S28" s="2">
        <f t="shared" si="4"/>
        <v>2.2000000000000002</v>
      </c>
      <c r="T28" s="2">
        <v>3</v>
      </c>
      <c r="U28" s="2">
        <f t="shared" si="12"/>
        <v>1232</v>
      </c>
      <c r="V28" s="9">
        <f t="shared" si="13"/>
        <v>2080</v>
      </c>
      <c r="W28" s="2">
        <f t="shared" si="5"/>
        <v>41600</v>
      </c>
      <c r="X28" s="2">
        <f t="shared" si="14"/>
        <v>60</v>
      </c>
      <c r="Y28" s="2">
        <f t="shared" si="15"/>
        <v>28.799999999999997</v>
      </c>
      <c r="Z28" s="2">
        <f t="shared" si="16"/>
        <v>103679.99999999999</v>
      </c>
      <c r="AA28" s="2"/>
      <c r="AB28" s="2">
        <f t="shared" si="17"/>
        <v>8.3333333333333329E-2</v>
      </c>
      <c r="AC28" s="2">
        <f t="shared" si="18"/>
        <v>8639.9999999999982</v>
      </c>
      <c r="AD28" s="2">
        <f t="shared" si="19"/>
        <v>0.20833333333333334</v>
      </c>
      <c r="AE28" s="2">
        <f t="shared" si="20"/>
        <v>21599.999999999996</v>
      </c>
      <c r="AF28" s="2">
        <f t="shared" si="21"/>
        <v>0.5</v>
      </c>
      <c r="AG28" s="2">
        <f t="shared" si="20"/>
        <v>51839.999999999993</v>
      </c>
      <c r="AH28" s="2">
        <f t="shared" si="22"/>
        <v>1</v>
      </c>
      <c r="AI28" s="2">
        <f t="shared" ref="AI28" si="29">AH28*$Z28</f>
        <v>103679.99999999999</v>
      </c>
      <c r="AK28" s="3" t="str">
        <f t="shared" si="24"/>
        <v>8640,21600,51840,103680</v>
      </c>
      <c r="AL28" s="2">
        <f t="shared" si="25"/>
        <v>17279.999999999996</v>
      </c>
      <c r="AM28" s="2">
        <f t="shared" si="26"/>
        <v>8639.9999999999982</v>
      </c>
      <c r="AN28" s="2">
        <f t="shared" si="27"/>
        <v>4319.9999999999991</v>
      </c>
      <c r="AO28" s="2">
        <f t="shared" si="28"/>
        <v>4</v>
      </c>
    </row>
    <row r="29" spans="2:41" s="1" customFormat="1" ht="20.100000000000001" customHeight="1" x14ac:dyDescent="0.2">
      <c r="B29" s="3" t="str">
        <f t="shared" si="7"/>
        <v>植物的种子,通过自己的劳动能换回丰厚的果实哦\n成熟时间:16.8小时</v>
      </c>
      <c r="C29" s="2">
        <f t="shared" si="8"/>
        <v>16.799999999999997</v>
      </c>
      <c r="D29" s="2">
        <v>5</v>
      </c>
      <c r="E29" s="2">
        <v>4</v>
      </c>
      <c r="F29" s="2">
        <v>100401</v>
      </c>
      <c r="G29" s="2" t="s">
        <v>1621</v>
      </c>
      <c r="H29" s="2">
        <v>100401</v>
      </c>
      <c r="I29" s="2"/>
      <c r="J29" s="2">
        <f t="shared" si="9"/>
        <v>1600</v>
      </c>
      <c r="K29" s="2"/>
      <c r="L29" s="9">
        <v>1500</v>
      </c>
      <c r="M29" s="2">
        <v>0.7</v>
      </c>
      <c r="N29" s="2">
        <f t="shared" si="2"/>
        <v>1.3999999999999997</v>
      </c>
      <c r="O29" s="2">
        <v>2.2999999999999998</v>
      </c>
      <c r="P29" s="2">
        <f t="shared" si="10"/>
        <v>5151.9999999999982</v>
      </c>
      <c r="Q29" s="2">
        <f t="shared" si="11"/>
        <v>3651.9999999999982</v>
      </c>
      <c r="R29" s="2">
        <f t="shared" si="3"/>
        <v>3.2199999999999989</v>
      </c>
      <c r="S29" s="2">
        <f t="shared" si="4"/>
        <v>2.2999999999999998</v>
      </c>
      <c r="T29" s="2">
        <v>3</v>
      </c>
      <c r="U29" s="2">
        <f t="shared" si="12"/>
        <v>1717</v>
      </c>
      <c r="V29" s="9">
        <f t="shared" si="13"/>
        <v>2609</v>
      </c>
      <c r="W29" s="2">
        <f t="shared" si="5"/>
        <v>52180</v>
      </c>
      <c r="X29" s="2">
        <f t="shared" si="14"/>
        <v>60</v>
      </c>
      <c r="Y29" s="2">
        <f t="shared" si="15"/>
        <v>33.599999999999994</v>
      </c>
      <c r="Z29" s="2">
        <f t="shared" si="16"/>
        <v>120959.99999999999</v>
      </c>
      <c r="AA29" s="2"/>
      <c r="AB29" s="2">
        <f t="shared" si="17"/>
        <v>8.3333333333333329E-2</v>
      </c>
      <c r="AC29" s="2">
        <f t="shared" si="18"/>
        <v>10079.999999999998</v>
      </c>
      <c r="AD29" s="2">
        <f t="shared" si="19"/>
        <v>0.20833333333333334</v>
      </c>
      <c r="AE29" s="2">
        <f t="shared" si="20"/>
        <v>25199.999999999996</v>
      </c>
      <c r="AF29" s="2">
        <f t="shared" si="21"/>
        <v>0.5</v>
      </c>
      <c r="AG29" s="2">
        <f t="shared" si="20"/>
        <v>60479.999999999993</v>
      </c>
      <c r="AH29" s="2">
        <f t="shared" si="22"/>
        <v>1</v>
      </c>
      <c r="AI29" s="2">
        <f t="shared" ref="AI29" si="30">AH29*$Z29</f>
        <v>120959.99999999999</v>
      </c>
      <c r="AK29" s="3" t="str">
        <f t="shared" si="24"/>
        <v>10080,25200,60480,120960</v>
      </c>
      <c r="AL29" s="2">
        <f t="shared" si="25"/>
        <v>20159.999999999996</v>
      </c>
      <c r="AM29" s="2">
        <f t="shared" si="26"/>
        <v>10079.999999999998</v>
      </c>
      <c r="AN29" s="2">
        <f t="shared" si="27"/>
        <v>5039.9999999999991</v>
      </c>
      <c r="AO29" s="2">
        <f t="shared" si="28"/>
        <v>4</v>
      </c>
    </row>
    <row r="30" spans="2:41" s="1" customFormat="1" ht="20.100000000000001" customHeight="1" x14ac:dyDescent="0.2">
      <c r="B30" s="3" t="str">
        <f t="shared" si="7"/>
        <v>植物的种子,通过自己的劳动能换回丰厚的果实哦\n成熟时间:19.2小时</v>
      </c>
      <c r="C30" s="2">
        <f t="shared" si="8"/>
        <v>19.200000000000003</v>
      </c>
      <c r="D30" s="2">
        <v>7</v>
      </c>
      <c r="E30" s="2">
        <v>5</v>
      </c>
      <c r="F30" s="2">
        <v>100501</v>
      </c>
      <c r="G30" s="2" t="s">
        <v>1622</v>
      </c>
      <c r="H30" s="2">
        <v>100501</v>
      </c>
      <c r="I30" s="2"/>
      <c r="J30" s="2">
        <f t="shared" si="9"/>
        <v>1800</v>
      </c>
      <c r="K30" s="2"/>
      <c r="L30" s="9">
        <v>1800</v>
      </c>
      <c r="M30" s="2">
        <v>0.8</v>
      </c>
      <c r="N30" s="2">
        <f t="shared" si="2"/>
        <v>1.6000000000000003</v>
      </c>
      <c r="O30" s="2">
        <v>2.4</v>
      </c>
      <c r="P30" s="2">
        <f t="shared" si="10"/>
        <v>6912.0000000000009</v>
      </c>
      <c r="Q30" s="2">
        <f t="shared" si="11"/>
        <v>5112.0000000000009</v>
      </c>
      <c r="R30" s="2">
        <f t="shared" si="3"/>
        <v>3.8400000000000003</v>
      </c>
      <c r="S30" s="2">
        <f t="shared" si="4"/>
        <v>2.4</v>
      </c>
      <c r="T30" s="2">
        <v>3</v>
      </c>
      <c r="U30" s="2">
        <f t="shared" si="12"/>
        <v>2304</v>
      </c>
      <c r="V30" s="9">
        <f t="shared" si="13"/>
        <v>3195</v>
      </c>
      <c r="W30" s="2">
        <f t="shared" si="5"/>
        <v>63900</v>
      </c>
      <c r="X30" s="2">
        <f t="shared" si="14"/>
        <v>60</v>
      </c>
      <c r="Y30" s="2">
        <f t="shared" si="15"/>
        <v>38.400000000000006</v>
      </c>
      <c r="Z30" s="2">
        <f t="shared" si="16"/>
        <v>138240.00000000003</v>
      </c>
      <c r="AA30" s="2"/>
      <c r="AB30" s="2">
        <f t="shared" si="17"/>
        <v>8.3333333333333329E-2</v>
      </c>
      <c r="AC30" s="2">
        <f t="shared" si="18"/>
        <v>11520.000000000002</v>
      </c>
      <c r="AD30" s="2">
        <f t="shared" si="19"/>
        <v>0.20833333333333334</v>
      </c>
      <c r="AE30" s="2">
        <f t="shared" si="20"/>
        <v>28800.000000000007</v>
      </c>
      <c r="AF30" s="2">
        <f t="shared" si="21"/>
        <v>0.5</v>
      </c>
      <c r="AG30" s="2">
        <f t="shared" si="20"/>
        <v>69120.000000000015</v>
      </c>
      <c r="AH30" s="2">
        <f t="shared" si="22"/>
        <v>1</v>
      </c>
      <c r="AI30" s="2">
        <f t="shared" ref="AI30" si="31">AH30*$Z30</f>
        <v>138240.00000000003</v>
      </c>
      <c r="AK30" s="3" t="str">
        <f t="shared" si="24"/>
        <v>11520,28800,69120,138240</v>
      </c>
      <c r="AL30" s="2">
        <f t="shared" si="25"/>
        <v>23040.000000000004</v>
      </c>
      <c r="AM30" s="2">
        <f t="shared" si="26"/>
        <v>11520.000000000002</v>
      </c>
      <c r="AN30" s="2">
        <f t="shared" si="27"/>
        <v>5760.0000000000009</v>
      </c>
      <c r="AO30" s="2">
        <f t="shared" si="28"/>
        <v>4</v>
      </c>
    </row>
    <row r="31" spans="2:41" s="1" customFormat="1" ht="20.100000000000001" customHeight="1" x14ac:dyDescent="0.2">
      <c r="B31" s="3" t="str">
        <f t="shared" si="7"/>
        <v>植物的种子,通过自己的劳动能换回丰厚的果实哦\n成熟时间:21.6小时</v>
      </c>
      <c r="C31" s="2">
        <f t="shared" si="8"/>
        <v>21.6</v>
      </c>
      <c r="D31" s="2">
        <v>9</v>
      </c>
      <c r="E31" s="2">
        <v>6</v>
      </c>
      <c r="F31" s="2">
        <v>100601</v>
      </c>
      <c r="G31" s="2" t="s">
        <v>1623</v>
      </c>
      <c r="H31" s="2">
        <v>100601</v>
      </c>
      <c r="I31" s="2"/>
      <c r="J31" s="2">
        <f t="shared" si="9"/>
        <v>2000</v>
      </c>
      <c r="K31" s="2"/>
      <c r="L31" s="9">
        <v>2000</v>
      </c>
      <c r="M31" s="2">
        <v>0.9</v>
      </c>
      <c r="N31" s="2">
        <f t="shared" si="2"/>
        <v>1.8</v>
      </c>
      <c r="O31" s="2">
        <v>2.5</v>
      </c>
      <c r="P31" s="2">
        <f t="shared" si="10"/>
        <v>9000</v>
      </c>
      <c r="Q31" s="2">
        <f t="shared" si="11"/>
        <v>7000</v>
      </c>
      <c r="R31" s="2">
        <f t="shared" si="3"/>
        <v>4.5</v>
      </c>
      <c r="S31" s="2">
        <f t="shared" si="4"/>
        <v>2.5</v>
      </c>
      <c r="T31" s="2">
        <v>3</v>
      </c>
      <c r="U31" s="2">
        <f t="shared" si="12"/>
        <v>3000</v>
      </c>
      <c r="V31" s="9">
        <f t="shared" si="13"/>
        <v>3889</v>
      </c>
      <c r="W31" s="2">
        <f t="shared" si="5"/>
        <v>77780</v>
      </c>
      <c r="X31" s="2">
        <f t="shared" si="14"/>
        <v>60</v>
      </c>
      <c r="Y31" s="2">
        <f t="shared" si="15"/>
        <v>43.2</v>
      </c>
      <c r="Z31" s="2">
        <f t="shared" si="16"/>
        <v>155520</v>
      </c>
      <c r="AB31" s="2">
        <f t="shared" si="17"/>
        <v>8.3333333333333329E-2</v>
      </c>
      <c r="AC31" s="2">
        <f t="shared" si="18"/>
        <v>12960</v>
      </c>
      <c r="AD31" s="2">
        <f t="shared" si="19"/>
        <v>0.20833333333333334</v>
      </c>
      <c r="AE31" s="2">
        <f t="shared" si="20"/>
        <v>32400</v>
      </c>
      <c r="AF31" s="2">
        <f t="shared" si="21"/>
        <v>0.5</v>
      </c>
      <c r="AG31" s="2">
        <f t="shared" si="20"/>
        <v>77760</v>
      </c>
      <c r="AH31" s="2">
        <f t="shared" si="22"/>
        <v>1</v>
      </c>
      <c r="AI31" s="2">
        <f t="shared" ref="AI31" si="32">AH31*$Z31</f>
        <v>155520</v>
      </c>
      <c r="AK31" s="3" t="str">
        <f t="shared" si="24"/>
        <v>12960,32400,77760,155520</v>
      </c>
      <c r="AL31" s="2">
        <f t="shared" si="25"/>
        <v>25920</v>
      </c>
      <c r="AM31" s="2">
        <f t="shared" si="26"/>
        <v>12960</v>
      </c>
      <c r="AN31" s="2">
        <f t="shared" si="27"/>
        <v>6480</v>
      </c>
      <c r="AO31" s="2">
        <f t="shared" si="28"/>
        <v>4</v>
      </c>
    </row>
    <row r="32" spans="2:41" s="1" customFormat="1" ht="20.100000000000001" customHeight="1" x14ac:dyDescent="0.2">
      <c r="B32" s="3" t="str">
        <f t="shared" si="7"/>
        <v>植物的种子,通过自己的劳动能换回丰厚的果实哦\n成熟时间:24小时</v>
      </c>
      <c r="C32" s="2">
        <f t="shared" si="8"/>
        <v>24</v>
      </c>
      <c r="D32" s="2">
        <v>11</v>
      </c>
      <c r="E32" s="2">
        <v>7</v>
      </c>
      <c r="F32" s="2">
        <v>100701</v>
      </c>
      <c r="G32" s="2" t="s">
        <v>1624</v>
      </c>
      <c r="H32" s="2">
        <v>100701</v>
      </c>
      <c r="I32" s="2"/>
      <c r="J32" s="2">
        <f>J31+300</f>
        <v>2300</v>
      </c>
      <c r="K32" s="2"/>
      <c r="L32" s="9">
        <v>2300</v>
      </c>
      <c r="M32" s="2">
        <v>1</v>
      </c>
      <c r="N32" s="2">
        <f t="shared" si="2"/>
        <v>2</v>
      </c>
      <c r="O32" s="2">
        <v>2.6</v>
      </c>
      <c r="P32" s="2">
        <f t="shared" si="10"/>
        <v>11960</v>
      </c>
      <c r="Q32" s="2">
        <f t="shared" si="11"/>
        <v>9660</v>
      </c>
      <c r="R32" s="2">
        <f t="shared" si="3"/>
        <v>5.2</v>
      </c>
      <c r="S32" s="2">
        <f t="shared" si="4"/>
        <v>2.6</v>
      </c>
      <c r="T32" s="2">
        <v>3</v>
      </c>
      <c r="U32" s="2">
        <f t="shared" si="12"/>
        <v>3987</v>
      </c>
      <c r="V32" s="9">
        <f t="shared" si="13"/>
        <v>4830</v>
      </c>
      <c r="W32" s="2">
        <f t="shared" si="5"/>
        <v>96600</v>
      </c>
      <c r="X32" s="2">
        <f t="shared" si="14"/>
        <v>60</v>
      </c>
      <c r="Y32" s="2">
        <f t="shared" si="15"/>
        <v>48</v>
      </c>
      <c r="Z32" s="2">
        <f t="shared" si="16"/>
        <v>172800</v>
      </c>
      <c r="AB32" s="2">
        <f t="shared" si="17"/>
        <v>8.3333333333333329E-2</v>
      </c>
      <c r="AC32" s="2">
        <f t="shared" si="18"/>
        <v>14400</v>
      </c>
      <c r="AD32" s="2">
        <f t="shared" si="19"/>
        <v>0.20833333333333334</v>
      </c>
      <c r="AE32" s="2">
        <f t="shared" si="20"/>
        <v>36000</v>
      </c>
      <c r="AF32" s="2">
        <f t="shared" si="21"/>
        <v>0.5</v>
      </c>
      <c r="AG32" s="2">
        <f t="shared" si="20"/>
        <v>86400</v>
      </c>
      <c r="AH32" s="2">
        <f t="shared" si="22"/>
        <v>1</v>
      </c>
      <c r="AI32" s="2">
        <f t="shared" ref="AI32" si="33">AH32*$Z32</f>
        <v>172800</v>
      </c>
      <c r="AK32" s="3" t="str">
        <f t="shared" si="24"/>
        <v>14400,36000,86400,172800</v>
      </c>
      <c r="AL32" s="2">
        <f t="shared" si="25"/>
        <v>28800</v>
      </c>
      <c r="AM32" s="2">
        <f t="shared" si="26"/>
        <v>14400</v>
      </c>
      <c r="AN32" s="2">
        <f t="shared" si="27"/>
        <v>7200</v>
      </c>
      <c r="AO32" s="2">
        <f t="shared" si="28"/>
        <v>4</v>
      </c>
    </row>
    <row r="33" spans="2:41" s="1" customFormat="1" ht="20.100000000000001" customHeight="1" x14ac:dyDescent="0.2">
      <c r="B33" s="3" t="str">
        <f t="shared" si="7"/>
        <v>植物的种子,通过自己的劳动能换回丰厚的果实哦\n成熟时间:26.4小时</v>
      </c>
      <c r="C33" s="2">
        <f t="shared" si="8"/>
        <v>26.400000000000002</v>
      </c>
      <c r="D33" s="2">
        <v>13</v>
      </c>
      <c r="E33" s="2">
        <v>8</v>
      </c>
      <c r="F33" s="2">
        <v>100801</v>
      </c>
      <c r="G33" s="2" t="s">
        <v>1625</v>
      </c>
      <c r="H33" s="2">
        <v>100801</v>
      </c>
      <c r="I33" s="2"/>
      <c r="J33" s="2">
        <f>J32+300</f>
        <v>2600</v>
      </c>
      <c r="K33" s="2"/>
      <c r="L33" s="9">
        <v>2600</v>
      </c>
      <c r="M33" s="2">
        <v>1.1000000000000001</v>
      </c>
      <c r="N33" s="2">
        <f t="shared" si="2"/>
        <v>2.2000000000000002</v>
      </c>
      <c r="O33" s="2">
        <v>2.7</v>
      </c>
      <c r="P33" s="2">
        <f t="shared" si="10"/>
        <v>15444.000000000004</v>
      </c>
      <c r="Q33" s="2">
        <f t="shared" si="11"/>
        <v>12844.000000000004</v>
      </c>
      <c r="R33" s="2">
        <f t="shared" si="3"/>
        <v>5.9400000000000013</v>
      </c>
      <c r="S33" s="2">
        <f t="shared" si="4"/>
        <v>2.7</v>
      </c>
      <c r="T33" s="2">
        <v>3</v>
      </c>
      <c r="U33" s="2">
        <f t="shared" si="12"/>
        <v>5148</v>
      </c>
      <c r="V33" s="9">
        <f t="shared" si="13"/>
        <v>5838</v>
      </c>
      <c r="W33" s="2">
        <f t="shared" si="5"/>
        <v>116760</v>
      </c>
      <c r="X33" s="2">
        <f t="shared" si="14"/>
        <v>60</v>
      </c>
      <c r="Y33" s="2">
        <f t="shared" si="15"/>
        <v>52.800000000000004</v>
      </c>
      <c r="Z33" s="2">
        <f t="shared" si="16"/>
        <v>190080.00000000003</v>
      </c>
      <c r="AB33" s="2">
        <f t="shared" si="17"/>
        <v>8.3333333333333329E-2</v>
      </c>
      <c r="AC33" s="2">
        <f t="shared" si="18"/>
        <v>15840.000000000002</v>
      </c>
      <c r="AD33" s="2">
        <f t="shared" si="19"/>
        <v>0.20833333333333334</v>
      </c>
      <c r="AE33" s="2">
        <f t="shared" si="20"/>
        <v>39600.000000000007</v>
      </c>
      <c r="AF33" s="2">
        <f t="shared" si="21"/>
        <v>0.5</v>
      </c>
      <c r="AG33" s="2">
        <f t="shared" si="20"/>
        <v>95040.000000000015</v>
      </c>
      <c r="AH33" s="2">
        <f t="shared" si="22"/>
        <v>1</v>
      </c>
      <c r="AI33" s="2">
        <f t="shared" ref="AI33" si="34">AH33*$Z33</f>
        <v>190080.00000000003</v>
      </c>
      <c r="AK33" s="3" t="str">
        <f t="shared" si="24"/>
        <v>15840,39600,95040,190080</v>
      </c>
      <c r="AL33" s="2">
        <f t="shared" si="25"/>
        <v>31680.000000000004</v>
      </c>
      <c r="AM33" s="2">
        <f t="shared" si="26"/>
        <v>15840.000000000002</v>
      </c>
      <c r="AN33" s="2">
        <f t="shared" si="27"/>
        <v>7920.0000000000009</v>
      </c>
      <c r="AO33" s="2">
        <f t="shared" si="28"/>
        <v>4</v>
      </c>
    </row>
    <row r="34" spans="2:41" s="1" customFormat="1" ht="20.100000000000001" customHeight="1" x14ac:dyDescent="0.2">
      <c r="B34" s="3" t="str">
        <f t="shared" si="7"/>
        <v>植物的种子,通过自己的劳动能换回丰厚的果实哦\n成熟时间:26.4小时</v>
      </c>
      <c r="C34" s="2">
        <f t="shared" si="8"/>
        <v>26.400000000000002</v>
      </c>
      <c r="D34" s="2">
        <v>15</v>
      </c>
      <c r="E34" s="2">
        <v>9</v>
      </c>
      <c r="F34" s="2">
        <v>100901</v>
      </c>
      <c r="G34" s="2" t="s">
        <v>1626</v>
      </c>
      <c r="H34" s="2">
        <v>100901</v>
      </c>
      <c r="I34" s="2"/>
      <c r="J34" s="2">
        <f t="shared" ref="J34:J39" si="35">J33+400</f>
        <v>3000</v>
      </c>
      <c r="K34" s="2"/>
      <c r="L34" s="9">
        <v>3000</v>
      </c>
      <c r="M34" s="2">
        <v>1.1000000000000001</v>
      </c>
      <c r="N34" s="2">
        <f t="shared" si="2"/>
        <v>2.2000000000000002</v>
      </c>
      <c r="O34" s="2">
        <v>2.8</v>
      </c>
      <c r="P34" s="2">
        <f t="shared" si="10"/>
        <v>18480</v>
      </c>
      <c r="Q34" s="2">
        <f t="shared" si="11"/>
        <v>15480</v>
      </c>
      <c r="R34" s="2">
        <f t="shared" si="3"/>
        <v>6.16</v>
      </c>
      <c r="S34" s="2">
        <f t="shared" si="4"/>
        <v>2.8</v>
      </c>
      <c r="T34" s="2">
        <v>3</v>
      </c>
      <c r="U34" s="2">
        <f t="shared" si="12"/>
        <v>6160</v>
      </c>
      <c r="V34" s="9">
        <f t="shared" si="13"/>
        <v>7036</v>
      </c>
      <c r="W34" s="2">
        <f t="shared" si="5"/>
        <v>140720</v>
      </c>
      <c r="X34" s="2">
        <f t="shared" si="14"/>
        <v>60</v>
      </c>
      <c r="Y34" s="2">
        <f t="shared" si="15"/>
        <v>52.800000000000004</v>
      </c>
      <c r="Z34" s="2">
        <f t="shared" si="16"/>
        <v>190080.00000000003</v>
      </c>
      <c r="AB34" s="2">
        <f t="shared" si="17"/>
        <v>8.3333333333333329E-2</v>
      </c>
      <c r="AC34" s="2">
        <f t="shared" si="18"/>
        <v>15840.000000000002</v>
      </c>
      <c r="AD34" s="2">
        <f t="shared" si="19"/>
        <v>0.20833333333333334</v>
      </c>
      <c r="AE34" s="2">
        <f t="shared" si="20"/>
        <v>39600.000000000007</v>
      </c>
      <c r="AF34" s="2">
        <f t="shared" si="21"/>
        <v>0.5</v>
      </c>
      <c r="AG34" s="2">
        <f t="shared" si="20"/>
        <v>95040.000000000015</v>
      </c>
      <c r="AH34" s="2">
        <f t="shared" si="22"/>
        <v>1</v>
      </c>
      <c r="AI34" s="2">
        <f t="shared" ref="AI34" si="36">AH34*$Z34</f>
        <v>190080.00000000003</v>
      </c>
      <c r="AK34" s="3" t="str">
        <f t="shared" si="24"/>
        <v>15840,39600,95040,190080</v>
      </c>
      <c r="AL34" s="2">
        <f t="shared" si="25"/>
        <v>31680.000000000004</v>
      </c>
      <c r="AM34" s="2">
        <f t="shared" si="26"/>
        <v>15840.000000000002</v>
      </c>
      <c r="AN34" s="2">
        <f t="shared" si="27"/>
        <v>7920.0000000000009</v>
      </c>
      <c r="AO34" s="2">
        <f t="shared" si="28"/>
        <v>4</v>
      </c>
    </row>
    <row r="35" spans="2:41" s="1" customFormat="1" ht="20.100000000000001" customHeight="1" x14ac:dyDescent="0.2">
      <c r="B35" s="3" t="str">
        <f t="shared" si="7"/>
        <v>植物的种子,通过自己的劳动能换回丰厚的果实哦\n成熟时间:28.8小时</v>
      </c>
      <c r="C35" s="2">
        <f t="shared" si="8"/>
        <v>28.799999999999997</v>
      </c>
      <c r="D35" s="2">
        <v>17</v>
      </c>
      <c r="E35" s="2">
        <v>10</v>
      </c>
      <c r="F35" s="2">
        <v>101001</v>
      </c>
      <c r="G35" s="2" t="s">
        <v>1627</v>
      </c>
      <c r="H35" s="2">
        <v>101001</v>
      </c>
      <c r="I35" s="2"/>
      <c r="J35" s="2">
        <f t="shared" si="35"/>
        <v>3400</v>
      </c>
      <c r="K35" s="2"/>
      <c r="L35" s="9">
        <v>3400</v>
      </c>
      <c r="M35" s="2">
        <v>1.2</v>
      </c>
      <c r="N35" s="2">
        <f t="shared" si="2"/>
        <v>2.4</v>
      </c>
      <c r="O35" s="2">
        <v>2.9</v>
      </c>
      <c r="P35" s="2">
        <f t="shared" si="10"/>
        <v>23664</v>
      </c>
      <c r="Q35" s="2">
        <f t="shared" si="11"/>
        <v>20264</v>
      </c>
      <c r="R35" s="2">
        <f t="shared" si="3"/>
        <v>6.96</v>
      </c>
      <c r="S35" s="2">
        <f t="shared" si="4"/>
        <v>2.9</v>
      </c>
      <c r="T35" s="2">
        <v>3</v>
      </c>
      <c r="U35" s="2">
        <f t="shared" si="12"/>
        <v>7888</v>
      </c>
      <c r="V35" s="9">
        <f t="shared" si="13"/>
        <v>8443</v>
      </c>
      <c r="W35" s="2">
        <f t="shared" si="5"/>
        <v>168860</v>
      </c>
      <c r="X35" s="2">
        <f t="shared" si="14"/>
        <v>60</v>
      </c>
      <c r="Y35" s="2">
        <f t="shared" si="15"/>
        <v>57.599999999999994</v>
      </c>
      <c r="Z35" s="2">
        <f t="shared" si="16"/>
        <v>207359.99999999997</v>
      </c>
      <c r="AB35" s="2">
        <f t="shared" si="17"/>
        <v>8.3333333333333329E-2</v>
      </c>
      <c r="AC35" s="2">
        <f t="shared" si="18"/>
        <v>17279.999999999996</v>
      </c>
      <c r="AD35" s="2">
        <f t="shared" si="19"/>
        <v>0.20833333333333334</v>
      </c>
      <c r="AE35" s="2">
        <f t="shared" si="20"/>
        <v>43199.999999999993</v>
      </c>
      <c r="AF35" s="2">
        <f t="shared" si="21"/>
        <v>0.5</v>
      </c>
      <c r="AG35" s="2">
        <f t="shared" si="20"/>
        <v>103679.99999999999</v>
      </c>
      <c r="AH35" s="2">
        <f t="shared" si="22"/>
        <v>1</v>
      </c>
      <c r="AI35" s="2">
        <f t="shared" ref="AI35" si="37">AH35*$Z35</f>
        <v>207359.99999999997</v>
      </c>
      <c r="AK35" s="3" t="str">
        <f t="shared" si="24"/>
        <v>17280,43200,103680,207360</v>
      </c>
      <c r="AL35" s="2">
        <f t="shared" si="25"/>
        <v>34559.999999999993</v>
      </c>
      <c r="AM35" s="2">
        <f t="shared" si="26"/>
        <v>17279.999999999996</v>
      </c>
      <c r="AN35" s="2">
        <f t="shared" si="27"/>
        <v>8639.9999999999982</v>
      </c>
      <c r="AO35" s="2">
        <f t="shared" si="28"/>
        <v>4</v>
      </c>
    </row>
    <row r="36" spans="2:41" s="1" customFormat="1" ht="20.100000000000001" customHeight="1" x14ac:dyDescent="0.2">
      <c r="B36" s="3" t="str">
        <f t="shared" si="7"/>
        <v>植物的种子,通过自己的劳动能换回丰厚的果实哦\n成熟时间:28.8小时</v>
      </c>
      <c r="C36" s="2">
        <f t="shared" si="8"/>
        <v>28.799999999999997</v>
      </c>
      <c r="D36" s="2">
        <v>19</v>
      </c>
      <c r="E36" s="2">
        <v>11</v>
      </c>
      <c r="F36" s="2">
        <v>101101</v>
      </c>
      <c r="G36" s="2" t="s">
        <v>1628</v>
      </c>
      <c r="H36" s="2">
        <v>101101</v>
      </c>
      <c r="I36" s="2"/>
      <c r="J36" s="2">
        <f t="shared" si="35"/>
        <v>3800</v>
      </c>
      <c r="K36" s="2"/>
      <c r="L36" s="9">
        <v>3800</v>
      </c>
      <c r="M36" s="2">
        <v>1.2</v>
      </c>
      <c r="N36" s="2">
        <f t="shared" si="2"/>
        <v>2.4</v>
      </c>
      <c r="O36" s="2">
        <v>3</v>
      </c>
      <c r="P36" s="2">
        <f t="shared" si="10"/>
        <v>27360</v>
      </c>
      <c r="Q36" s="2">
        <f t="shared" si="11"/>
        <v>23560</v>
      </c>
      <c r="R36" s="2">
        <f t="shared" si="3"/>
        <v>7.2</v>
      </c>
      <c r="S36" s="2">
        <f t="shared" si="4"/>
        <v>3</v>
      </c>
      <c r="T36" s="2">
        <v>3</v>
      </c>
      <c r="U36" s="2">
        <f t="shared" si="12"/>
        <v>9120</v>
      </c>
      <c r="V36" s="9">
        <f t="shared" si="13"/>
        <v>9817</v>
      </c>
      <c r="W36" s="2">
        <f t="shared" si="5"/>
        <v>196340</v>
      </c>
      <c r="X36" s="2">
        <f t="shared" si="14"/>
        <v>60</v>
      </c>
      <c r="Y36" s="2">
        <f t="shared" si="15"/>
        <v>57.599999999999994</v>
      </c>
      <c r="Z36" s="2">
        <f t="shared" si="16"/>
        <v>207359.99999999997</v>
      </c>
      <c r="AB36" s="2">
        <f t="shared" si="17"/>
        <v>8.3333333333333329E-2</v>
      </c>
      <c r="AC36" s="2">
        <f t="shared" si="18"/>
        <v>17279.999999999996</v>
      </c>
      <c r="AD36" s="2">
        <f t="shared" si="19"/>
        <v>0.20833333333333334</v>
      </c>
      <c r="AE36" s="2">
        <f t="shared" si="20"/>
        <v>43199.999999999993</v>
      </c>
      <c r="AF36" s="2">
        <f t="shared" si="21"/>
        <v>0.5</v>
      </c>
      <c r="AG36" s="2">
        <f t="shared" si="20"/>
        <v>103679.99999999999</v>
      </c>
      <c r="AH36" s="2">
        <f t="shared" si="22"/>
        <v>1</v>
      </c>
      <c r="AI36" s="2">
        <f t="shared" ref="AI36" si="38">AH36*$Z36</f>
        <v>207359.99999999997</v>
      </c>
      <c r="AK36" s="3" t="str">
        <f t="shared" si="24"/>
        <v>17280,43200,103680,207360</v>
      </c>
      <c r="AL36" s="2">
        <f t="shared" si="25"/>
        <v>34559.999999999993</v>
      </c>
      <c r="AM36" s="2">
        <f t="shared" si="26"/>
        <v>17279.999999999996</v>
      </c>
      <c r="AN36" s="2">
        <f t="shared" si="27"/>
        <v>8639.9999999999982</v>
      </c>
      <c r="AO36" s="2">
        <f t="shared" si="28"/>
        <v>4</v>
      </c>
    </row>
    <row r="37" spans="2:41" s="1" customFormat="1" ht="20.100000000000001" customHeight="1" x14ac:dyDescent="0.2">
      <c r="B37" s="3" t="str">
        <f t="shared" si="7"/>
        <v>植物的种子,通过自己的劳动能换回丰厚的果实哦\n成熟时间:31.2小时</v>
      </c>
      <c r="C37" s="2">
        <f t="shared" si="8"/>
        <v>31.200000000000003</v>
      </c>
      <c r="D37" s="2">
        <v>21</v>
      </c>
      <c r="E37" s="2">
        <v>12</v>
      </c>
      <c r="F37" s="2">
        <v>101201</v>
      </c>
      <c r="G37" s="2" t="s">
        <v>1629</v>
      </c>
      <c r="H37" s="2">
        <v>101201</v>
      </c>
      <c r="I37" s="2"/>
      <c r="J37" s="2">
        <f t="shared" si="35"/>
        <v>4200</v>
      </c>
      <c r="K37" s="2"/>
      <c r="L37" s="9">
        <v>4200</v>
      </c>
      <c r="M37" s="2">
        <v>1.3</v>
      </c>
      <c r="N37" s="2">
        <f t="shared" si="2"/>
        <v>2.6</v>
      </c>
      <c r="O37" s="2">
        <v>3.1</v>
      </c>
      <c r="P37" s="2">
        <f t="shared" si="10"/>
        <v>33852</v>
      </c>
      <c r="Q37" s="2">
        <f t="shared" si="11"/>
        <v>29652</v>
      </c>
      <c r="R37" s="2">
        <f t="shared" si="3"/>
        <v>8.06</v>
      </c>
      <c r="S37" s="2">
        <f t="shared" si="4"/>
        <v>3.1</v>
      </c>
      <c r="T37" s="2">
        <v>3</v>
      </c>
      <c r="U37" s="2">
        <f t="shared" si="12"/>
        <v>11284</v>
      </c>
      <c r="V37" s="9">
        <f t="shared" si="13"/>
        <v>11405</v>
      </c>
      <c r="W37" s="2">
        <f t="shared" si="5"/>
        <v>228100</v>
      </c>
      <c r="X37" s="2">
        <f t="shared" si="14"/>
        <v>60</v>
      </c>
      <c r="Y37" s="2">
        <f t="shared" si="15"/>
        <v>62.400000000000006</v>
      </c>
      <c r="Z37" s="2">
        <f t="shared" si="16"/>
        <v>224640.00000000003</v>
      </c>
      <c r="AB37" s="2">
        <f t="shared" si="17"/>
        <v>8.3333333333333329E-2</v>
      </c>
      <c r="AC37" s="2">
        <f t="shared" si="18"/>
        <v>18720</v>
      </c>
      <c r="AD37" s="2">
        <f t="shared" si="19"/>
        <v>0.20833333333333334</v>
      </c>
      <c r="AE37" s="2">
        <f t="shared" si="20"/>
        <v>46800.000000000007</v>
      </c>
      <c r="AF37" s="2">
        <f t="shared" si="21"/>
        <v>0.5</v>
      </c>
      <c r="AG37" s="2">
        <f t="shared" si="20"/>
        <v>112320.00000000001</v>
      </c>
      <c r="AH37" s="2">
        <f t="shared" si="22"/>
        <v>1</v>
      </c>
      <c r="AI37" s="2">
        <f t="shared" ref="AI37" si="39">AH37*$Z37</f>
        <v>224640.00000000003</v>
      </c>
      <c r="AK37" s="3" t="str">
        <f t="shared" si="24"/>
        <v>18720,46800,112320,224640</v>
      </c>
      <c r="AL37" s="2">
        <f t="shared" si="25"/>
        <v>37440.000000000007</v>
      </c>
      <c r="AM37" s="2">
        <f t="shared" si="26"/>
        <v>18720.000000000004</v>
      </c>
      <c r="AN37" s="2">
        <f t="shared" si="27"/>
        <v>9360.0000000000018</v>
      </c>
      <c r="AO37" s="2">
        <f t="shared" si="28"/>
        <v>4</v>
      </c>
    </row>
    <row r="38" spans="2:41" s="1" customFormat="1" ht="20.100000000000001" customHeight="1" x14ac:dyDescent="0.2">
      <c r="B38" s="3" t="str">
        <f t="shared" si="7"/>
        <v>植物的种子,通过自己的劳动能换回丰厚的果实哦\n成熟时间:33.6小时</v>
      </c>
      <c r="C38" s="2">
        <f t="shared" si="8"/>
        <v>33.599999999999994</v>
      </c>
      <c r="D38" s="2">
        <v>23</v>
      </c>
      <c r="E38" s="2">
        <v>13</v>
      </c>
      <c r="F38" s="2">
        <v>101301</v>
      </c>
      <c r="G38" s="2" t="s">
        <v>1630</v>
      </c>
      <c r="H38" s="2">
        <v>101301</v>
      </c>
      <c r="I38" s="2"/>
      <c r="J38" s="2">
        <f t="shared" si="35"/>
        <v>4600</v>
      </c>
      <c r="K38" s="2"/>
      <c r="L38" s="9">
        <v>4600</v>
      </c>
      <c r="M38" s="2">
        <v>1.4</v>
      </c>
      <c r="N38" s="2">
        <f t="shared" si="2"/>
        <v>2.7999999999999994</v>
      </c>
      <c r="O38" s="2">
        <v>3.2</v>
      </c>
      <c r="P38" s="2">
        <f t="shared" si="10"/>
        <v>41215.999999999993</v>
      </c>
      <c r="Q38" s="2">
        <f t="shared" si="11"/>
        <v>36615.999999999993</v>
      </c>
      <c r="R38" s="2">
        <f t="shared" si="3"/>
        <v>8.9599999999999991</v>
      </c>
      <c r="S38" s="2">
        <f t="shared" si="4"/>
        <v>3.2</v>
      </c>
      <c r="T38" s="2">
        <v>3</v>
      </c>
      <c r="U38" s="2">
        <f t="shared" si="12"/>
        <v>13739</v>
      </c>
      <c r="V38" s="9">
        <f t="shared" si="13"/>
        <v>13077</v>
      </c>
      <c r="W38" s="2">
        <f t="shared" si="5"/>
        <v>261540</v>
      </c>
      <c r="X38" s="2">
        <f t="shared" si="14"/>
        <v>60</v>
      </c>
      <c r="Y38" s="2">
        <f t="shared" si="15"/>
        <v>67.199999999999989</v>
      </c>
      <c r="Z38" s="2">
        <f t="shared" si="16"/>
        <v>241919.99999999997</v>
      </c>
      <c r="AB38" s="2">
        <f t="shared" si="17"/>
        <v>8.3333333333333329E-2</v>
      </c>
      <c r="AC38" s="2">
        <f t="shared" si="18"/>
        <v>20159.999999999996</v>
      </c>
      <c r="AD38" s="2">
        <f t="shared" si="19"/>
        <v>0.20833333333333334</v>
      </c>
      <c r="AE38" s="2">
        <f t="shared" si="20"/>
        <v>50399.999999999993</v>
      </c>
      <c r="AF38" s="2">
        <f t="shared" si="21"/>
        <v>0.5</v>
      </c>
      <c r="AG38" s="2">
        <f t="shared" si="20"/>
        <v>120959.99999999999</v>
      </c>
      <c r="AH38" s="2">
        <f t="shared" si="22"/>
        <v>1</v>
      </c>
      <c r="AI38" s="2">
        <f t="shared" ref="AI38" si="40">AH38*$Z38</f>
        <v>241919.99999999997</v>
      </c>
      <c r="AK38" s="3" t="str">
        <f t="shared" si="24"/>
        <v>20160,50400,120960,241920</v>
      </c>
      <c r="AL38" s="2">
        <f t="shared" si="25"/>
        <v>40319.999999999993</v>
      </c>
      <c r="AM38" s="2">
        <f t="shared" si="26"/>
        <v>20159.999999999996</v>
      </c>
      <c r="AN38" s="2">
        <f t="shared" si="27"/>
        <v>10079.999999999998</v>
      </c>
      <c r="AO38" s="2">
        <f t="shared" si="28"/>
        <v>4</v>
      </c>
    </row>
    <row r="39" spans="2:41" s="1" customFormat="1" ht="20.100000000000001" customHeight="1" x14ac:dyDescent="0.2">
      <c r="B39" s="3" t="str">
        <f t="shared" si="7"/>
        <v>植物的种子,通过自己的劳动能换回丰厚的果实哦\n成熟时间:36小时</v>
      </c>
      <c r="C39" s="2">
        <f t="shared" si="8"/>
        <v>36</v>
      </c>
      <c r="D39" s="2">
        <f>LOOKUP(E39,$O$61:$O$85,$F$61:$F$85)</f>
        <v>25</v>
      </c>
      <c r="E39" s="2">
        <v>14</v>
      </c>
      <c r="F39" s="2">
        <v>101401</v>
      </c>
      <c r="G39" s="2" t="s">
        <v>1631</v>
      </c>
      <c r="H39" s="2">
        <v>101401</v>
      </c>
      <c r="I39" s="2"/>
      <c r="J39" s="2">
        <f t="shared" si="35"/>
        <v>5000</v>
      </c>
      <c r="K39" s="2"/>
      <c r="L39" s="9">
        <v>5000</v>
      </c>
      <c r="M39" s="2">
        <v>1.5</v>
      </c>
      <c r="N39" s="2">
        <f t="shared" si="2"/>
        <v>3</v>
      </c>
      <c r="O39" s="2">
        <v>3.3</v>
      </c>
      <c r="P39" s="2">
        <f t="shared" si="10"/>
        <v>49500</v>
      </c>
      <c r="Q39" s="2">
        <f t="shared" si="11"/>
        <v>44500</v>
      </c>
      <c r="R39" s="2">
        <f t="shared" si="3"/>
        <v>9.9</v>
      </c>
      <c r="S39" s="2">
        <f t="shared" si="4"/>
        <v>3.3000000000000003</v>
      </c>
      <c r="T39" s="2">
        <v>3</v>
      </c>
      <c r="U39" s="2">
        <f t="shared" si="12"/>
        <v>16500</v>
      </c>
      <c r="V39" s="9">
        <f t="shared" si="13"/>
        <v>14833</v>
      </c>
      <c r="W39" s="2">
        <f t="shared" si="5"/>
        <v>296660</v>
      </c>
      <c r="X39" s="2">
        <f t="shared" si="14"/>
        <v>60</v>
      </c>
      <c r="Y39" s="2">
        <f t="shared" si="15"/>
        <v>72</v>
      </c>
      <c r="Z39" s="2">
        <f t="shared" si="16"/>
        <v>259200</v>
      </c>
      <c r="AB39" s="2">
        <f t="shared" si="17"/>
        <v>8.3333333333333329E-2</v>
      </c>
      <c r="AC39" s="2">
        <f t="shared" si="18"/>
        <v>21600</v>
      </c>
      <c r="AD39" s="2">
        <f t="shared" si="19"/>
        <v>0.20833333333333334</v>
      </c>
      <c r="AE39" s="2">
        <f t="shared" si="20"/>
        <v>54000</v>
      </c>
      <c r="AF39" s="2">
        <f t="shared" si="21"/>
        <v>0.5</v>
      </c>
      <c r="AG39" s="2">
        <f t="shared" si="20"/>
        <v>129600</v>
      </c>
      <c r="AH39" s="2">
        <f t="shared" si="22"/>
        <v>1</v>
      </c>
      <c r="AI39" s="2">
        <f t="shared" ref="AI39" si="41">AH39*$Z39</f>
        <v>259200</v>
      </c>
      <c r="AK39" s="3" t="str">
        <f t="shared" si="24"/>
        <v>21600,54000,129600,259200</v>
      </c>
      <c r="AL39" s="2">
        <f t="shared" si="25"/>
        <v>43200</v>
      </c>
      <c r="AM39" s="2">
        <f t="shared" si="26"/>
        <v>21600</v>
      </c>
      <c r="AN39" s="2">
        <f t="shared" si="27"/>
        <v>10800</v>
      </c>
      <c r="AO39" s="2">
        <f t="shared" si="28"/>
        <v>4</v>
      </c>
    </row>
    <row r="40" spans="2:41" s="2" customFormat="1" ht="20.100000000000001" customHeight="1" x14ac:dyDescent="0.2">
      <c r="V40" s="2">
        <f>5000/3</f>
        <v>1666.6666666666667</v>
      </c>
    </row>
    <row r="41" spans="2:41" s="2" customFormat="1" ht="20.100000000000001" customHeight="1" x14ac:dyDescent="0.2"/>
    <row r="42" spans="2:41" s="1" customFormat="1" ht="20.100000000000001" customHeight="1" x14ac:dyDescent="0.2">
      <c r="E42" s="2"/>
      <c r="P42" s="2"/>
      <c r="R42" s="2"/>
      <c r="S42" s="2"/>
    </row>
    <row r="43" spans="2:41" s="1" customFormat="1" ht="20.100000000000001" customHeight="1" x14ac:dyDescent="0.2">
      <c r="E43" s="2"/>
      <c r="F43" s="2" t="s">
        <v>1550</v>
      </c>
      <c r="H43" s="2" t="s">
        <v>1632</v>
      </c>
      <c r="I43" s="2"/>
      <c r="J43" s="2" t="s">
        <v>1633</v>
      </c>
      <c r="K43" s="2"/>
      <c r="L43" s="9" t="s">
        <v>1634</v>
      </c>
      <c r="M43" s="2" t="s">
        <v>1606</v>
      </c>
      <c r="N43" s="2" t="s">
        <v>1607</v>
      </c>
      <c r="O43" s="2" t="s">
        <v>1608</v>
      </c>
      <c r="P43" s="2" t="s">
        <v>1635</v>
      </c>
      <c r="Q43" s="2" t="s">
        <v>1635</v>
      </c>
      <c r="R43" s="2" t="s">
        <v>1610</v>
      </c>
      <c r="S43" s="2" t="s">
        <v>1611</v>
      </c>
      <c r="T43" s="2" t="s">
        <v>1612</v>
      </c>
      <c r="U43" s="2" t="s">
        <v>1613</v>
      </c>
      <c r="V43" s="9" t="s">
        <v>1614</v>
      </c>
      <c r="W43" s="2" t="s">
        <v>1615</v>
      </c>
      <c r="X43" s="2" t="s">
        <v>1636</v>
      </c>
      <c r="Y43" s="2" t="s">
        <v>1637</v>
      </c>
      <c r="AA43" s="2" t="s">
        <v>1617</v>
      </c>
      <c r="AB43" s="2"/>
      <c r="AC43" s="2"/>
      <c r="AD43" s="2" t="s">
        <v>1553</v>
      </c>
      <c r="AE43" s="2"/>
      <c r="AF43" s="2" t="s">
        <v>1557</v>
      </c>
      <c r="AG43" s="2"/>
      <c r="AH43" s="2" t="s">
        <v>1560</v>
      </c>
      <c r="AI43" s="2"/>
      <c r="AJ43" s="2" t="s">
        <v>1563</v>
      </c>
      <c r="AK43" s="2"/>
    </row>
    <row r="44" spans="2:41" s="1" customFormat="1" ht="20.100000000000001" customHeight="1" x14ac:dyDescent="0.2">
      <c r="E44" s="2">
        <v>1</v>
      </c>
      <c r="F44" s="2">
        <v>10001</v>
      </c>
      <c r="G44" s="2" t="s">
        <v>1638</v>
      </c>
      <c r="H44" s="2">
        <v>1</v>
      </c>
      <c r="I44" s="2"/>
      <c r="J44" s="2">
        <v>1000</v>
      </c>
      <c r="K44" s="2"/>
      <c r="L44" s="9">
        <f>L26*1.5*H44</f>
        <v>900</v>
      </c>
      <c r="M44" s="2">
        <f t="shared" ref="M44:M57" si="42">M26*1.5</f>
        <v>0.60000000000000009</v>
      </c>
      <c r="N44" s="2">
        <f t="shared" ref="N44:N57" si="43">$Z$9*M44/24</f>
        <v>1.2000000000000002</v>
      </c>
      <c r="O44" s="2">
        <v>2</v>
      </c>
      <c r="P44" s="2">
        <f t="shared" ref="P44:P57" si="44">J44*O44*N44</f>
        <v>2400.0000000000005</v>
      </c>
      <c r="Q44" s="2">
        <f t="shared" ref="Q44:Q57" si="45">P44-J44</f>
        <v>1400.0000000000005</v>
      </c>
      <c r="R44" s="2">
        <f t="shared" ref="R44:R57" si="46">P44/J44</f>
        <v>2.4000000000000004</v>
      </c>
      <c r="S44" s="2">
        <f t="shared" ref="S44:S57" si="47">R44/N44</f>
        <v>2</v>
      </c>
      <c r="T44" s="2">
        <v>3</v>
      </c>
      <c r="U44" s="2">
        <f t="shared" ref="U44:U57" si="48">P44/T44</f>
        <v>800.00000000000011</v>
      </c>
      <c r="V44" s="9">
        <f>ROUND((P44/N44)-(L44/H44/N44),0)</f>
        <v>1250</v>
      </c>
      <c r="W44" s="2">
        <f t="shared" ref="W44:W57" si="49">V44*$Y$19</f>
        <v>25000</v>
      </c>
      <c r="X44" s="2">
        <f>J44*H44</f>
        <v>1000</v>
      </c>
      <c r="Y44" s="2">
        <f>ROUND(U44*H44,0)</f>
        <v>800</v>
      </c>
      <c r="AA44" s="2">
        <f>M44*72</f>
        <v>43.2</v>
      </c>
      <c r="AB44" s="2">
        <f>AA44*3600</f>
        <v>155520</v>
      </c>
      <c r="AC44" s="2"/>
      <c r="AD44" s="2">
        <f>$AA$13</f>
        <v>8.3333333333333329E-2</v>
      </c>
      <c r="AE44" s="2">
        <f>AD44*$AB44</f>
        <v>12960</v>
      </c>
      <c r="AF44" s="2">
        <f>$AA$14</f>
        <v>0.20833333333333334</v>
      </c>
      <c r="AG44" s="2">
        <f t="shared" ref="AG44:AG57" si="50">AF44*$AB44</f>
        <v>32400</v>
      </c>
      <c r="AH44" s="2">
        <f>$AA$15</f>
        <v>0.5</v>
      </c>
      <c r="AI44" s="2">
        <f t="shared" ref="AI44:AI57" si="51">AH44*$AB44</f>
        <v>77760</v>
      </c>
      <c r="AJ44" s="2">
        <f>$AA$16</f>
        <v>1</v>
      </c>
      <c r="AK44" s="2">
        <f t="shared" ref="AK44:AK57" si="52">AJ44*$AB44</f>
        <v>155520</v>
      </c>
      <c r="AM44" s="3" t="str">
        <f>AE44&amp;","&amp;AG44&amp;","&amp;AI44&amp;","&amp;AK44</f>
        <v>12960,32400,77760,155520</v>
      </c>
    </row>
    <row r="45" spans="2:41" s="1" customFormat="1" ht="20.100000000000001" customHeight="1" x14ac:dyDescent="0.2">
      <c r="E45" s="2">
        <v>2</v>
      </c>
      <c r="F45" s="2">
        <v>10002</v>
      </c>
      <c r="G45" s="2" t="s">
        <v>1639</v>
      </c>
      <c r="H45" s="2">
        <v>1</v>
      </c>
      <c r="I45" s="2"/>
      <c r="J45" s="2">
        <f t="shared" ref="J45:J49" si="53">J44+200</f>
        <v>1200</v>
      </c>
      <c r="K45" s="2"/>
      <c r="L45" s="9">
        <f t="shared" ref="L45:L57" si="54">L27*1.5*H45</f>
        <v>1350</v>
      </c>
      <c r="M45" s="2">
        <f t="shared" si="42"/>
        <v>0.75</v>
      </c>
      <c r="N45" s="2">
        <f t="shared" si="43"/>
        <v>1.5</v>
      </c>
      <c r="O45" s="2">
        <v>2.1</v>
      </c>
      <c r="P45" s="2">
        <f t="shared" si="44"/>
        <v>3780</v>
      </c>
      <c r="Q45" s="2">
        <f t="shared" si="45"/>
        <v>2580</v>
      </c>
      <c r="R45" s="2">
        <f t="shared" si="46"/>
        <v>3.15</v>
      </c>
      <c r="S45" s="2">
        <f t="shared" si="47"/>
        <v>2.1</v>
      </c>
      <c r="T45" s="2">
        <v>3</v>
      </c>
      <c r="U45" s="2">
        <f t="shared" si="48"/>
        <v>1260</v>
      </c>
      <c r="V45" s="9">
        <f t="shared" ref="V45:V57" si="55">ROUND((P45/N45)-(L45/H45/N45),0)</f>
        <v>1620</v>
      </c>
      <c r="W45" s="2">
        <f t="shared" si="49"/>
        <v>32400</v>
      </c>
      <c r="X45" s="2">
        <f t="shared" ref="X45:X57" si="56">J45*H45</f>
        <v>1200</v>
      </c>
      <c r="Y45" s="2">
        <f t="shared" ref="Y45:Y57" si="57">ROUND(U45*H45,0)</f>
        <v>1260</v>
      </c>
      <c r="AA45" s="2">
        <f t="shared" ref="AA45:AA57" si="58">M45*72</f>
        <v>54</v>
      </c>
      <c r="AB45" s="2">
        <f t="shared" ref="AB45:AB57" si="59">AA45*3600</f>
        <v>194400</v>
      </c>
      <c r="AC45" s="2"/>
      <c r="AD45" s="2">
        <f t="shared" ref="AD45:AD57" si="60">$AA$13</f>
        <v>8.3333333333333329E-2</v>
      </c>
      <c r="AE45" s="2">
        <f t="shared" ref="AE45:AE57" si="61">AD45*$AB45</f>
        <v>16200</v>
      </c>
      <c r="AF45" s="2">
        <f t="shared" ref="AF45:AF57" si="62">$AA$14</f>
        <v>0.20833333333333334</v>
      </c>
      <c r="AG45" s="2">
        <f t="shared" si="50"/>
        <v>40500</v>
      </c>
      <c r="AH45" s="2">
        <f t="shared" ref="AH45:AH57" si="63">$AA$15</f>
        <v>0.5</v>
      </c>
      <c r="AI45" s="2">
        <f t="shared" si="51"/>
        <v>97200</v>
      </c>
      <c r="AJ45" s="2">
        <f t="shared" ref="AJ45:AJ57" si="64">$AA$16</f>
        <v>1</v>
      </c>
      <c r="AK45" s="2">
        <f t="shared" si="52"/>
        <v>194400</v>
      </c>
      <c r="AM45" s="3" t="str">
        <f t="shared" ref="AM45:AM57" si="65">AE45&amp;","&amp;AG45&amp;","&amp;AI45&amp;","&amp;AK45</f>
        <v>16200,40500,97200,194400</v>
      </c>
    </row>
    <row r="46" spans="2:41" s="1" customFormat="1" ht="20.100000000000001" customHeight="1" x14ac:dyDescent="0.2">
      <c r="E46" s="2">
        <v>3</v>
      </c>
      <c r="F46" s="2">
        <v>10003</v>
      </c>
      <c r="G46" s="2" t="s">
        <v>1640</v>
      </c>
      <c r="H46" s="2">
        <v>1</v>
      </c>
      <c r="I46" s="2"/>
      <c r="J46" s="2">
        <f t="shared" si="53"/>
        <v>1400</v>
      </c>
      <c r="K46" s="2"/>
      <c r="L46" s="9">
        <f t="shared" si="54"/>
        <v>1800</v>
      </c>
      <c r="M46" s="2">
        <f t="shared" si="42"/>
        <v>0.89999999999999991</v>
      </c>
      <c r="N46" s="2">
        <f t="shared" si="43"/>
        <v>1.7999999999999998</v>
      </c>
      <c r="O46" s="2">
        <v>2.2000000000000002</v>
      </c>
      <c r="P46" s="2">
        <f t="shared" si="44"/>
        <v>5544</v>
      </c>
      <c r="Q46" s="2">
        <f t="shared" si="45"/>
        <v>4144</v>
      </c>
      <c r="R46" s="2">
        <f t="shared" si="46"/>
        <v>3.96</v>
      </c>
      <c r="S46" s="2">
        <f t="shared" si="47"/>
        <v>2.2000000000000002</v>
      </c>
      <c r="T46" s="2">
        <v>3</v>
      </c>
      <c r="U46" s="2">
        <f t="shared" si="48"/>
        <v>1848</v>
      </c>
      <c r="V46" s="9">
        <f t="shared" si="55"/>
        <v>2080</v>
      </c>
      <c r="W46" s="2">
        <f t="shared" si="49"/>
        <v>41600</v>
      </c>
      <c r="X46" s="2">
        <f t="shared" si="56"/>
        <v>1400</v>
      </c>
      <c r="Y46" s="2">
        <f t="shared" si="57"/>
        <v>1848</v>
      </c>
      <c r="AA46" s="2">
        <f t="shared" si="58"/>
        <v>64.8</v>
      </c>
      <c r="AB46" s="2">
        <f t="shared" si="59"/>
        <v>233280</v>
      </c>
      <c r="AC46" s="2"/>
      <c r="AD46" s="2">
        <f t="shared" si="60"/>
        <v>8.3333333333333329E-2</v>
      </c>
      <c r="AE46" s="2">
        <f t="shared" si="61"/>
        <v>19440</v>
      </c>
      <c r="AF46" s="2">
        <f t="shared" si="62"/>
        <v>0.20833333333333334</v>
      </c>
      <c r="AG46" s="2">
        <f t="shared" si="50"/>
        <v>48600</v>
      </c>
      <c r="AH46" s="2">
        <f t="shared" si="63"/>
        <v>0.5</v>
      </c>
      <c r="AI46" s="2">
        <f t="shared" si="51"/>
        <v>116640</v>
      </c>
      <c r="AJ46" s="2">
        <f t="shared" si="64"/>
        <v>1</v>
      </c>
      <c r="AK46" s="2">
        <f t="shared" si="52"/>
        <v>233280</v>
      </c>
      <c r="AM46" s="3" t="str">
        <f t="shared" si="65"/>
        <v>19440,48600,116640,233280</v>
      </c>
    </row>
    <row r="47" spans="2:41" s="1" customFormat="1" ht="20.100000000000001" customHeight="1" x14ac:dyDescent="0.2">
      <c r="E47" s="2">
        <v>4</v>
      </c>
      <c r="F47" s="2">
        <v>10004</v>
      </c>
      <c r="G47" s="2" t="s">
        <v>1641</v>
      </c>
      <c r="H47" s="2">
        <v>2</v>
      </c>
      <c r="I47" s="2"/>
      <c r="J47" s="2">
        <f t="shared" si="53"/>
        <v>1600</v>
      </c>
      <c r="K47" s="2"/>
      <c r="L47" s="9">
        <f t="shared" si="54"/>
        <v>4500</v>
      </c>
      <c r="M47" s="2">
        <f t="shared" si="42"/>
        <v>1.0499999999999998</v>
      </c>
      <c r="N47" s="2">
        <f t="shared" si="43"/>
        <v>2.0999999999999996</v>
      </c>
      <c r="O47" s="2">
        <v>2.2999999999999998</v>
      </c>
      <c r="P47" s="2">
        <f t="shared" si="44"/>
        <v>7727.9999999999982</v>
      </c>
      <c r="Q47" s="2">
        <f t="shared" si="45"/>
        <v>6127.9999999999982</v>
      </c>
      <c r="R47" s="2">
        <f t="shared" si="46"/>
        <v>4.8299999999999992</v>
      </c>
      <c r="S47" s="2">
        <f t="shared" si="47"/>
        <v>2.2999999999999998</v>
      </c>
      <c r="T47" s="2">
        <v>3</v>
      </c>
      <c r="U47" s="2">
        <f t="shared" si="48"/>
        <v>2575.9999999999995</v>
      </c>
      <c r="V47" s="9">
        <f t="shared" si="55"/>
        <v>2609</v>
      </c>
      <c r="W47" s="2">
        <f t="shared" si="49"/>
        <v>52180</v>
      </c>
      <c r="X47" s="2">
        <f t="shared" si="56"/>
        <v>3200</v>
      </c>
      <c r="Y47" s="2">
        <f t="shared" si="57"/>
        <v>5152</v>
      </c>
      <c r="AA47" s="2">
        <f t="shared" si="58"/>
        <v>75.599999999999994</v>
      </c>
      <c r="AB47" s="2">
        <f t="shared" si="59"/>
        <v>272160</v>
      </c>
      <c r="AC47" s="2"/>
      <c r="AD47" s="2">
        <f t="shared" si="60"/>
        <v>8.3333333333333329E-2</v>
      </c>
      <c r="AE47" s="2">
        <f t="shared" si="61"/>
        <v>22680</v>
      </c>
      <c r="AF47" s="2">
        <f t="shared" si="62"/>
        <v>0.20833333333333334</v>
      </c>
      <c r="AG47" s="2">
        <f t="shared" si="50"/>
        <v>56700</v>
      </c>
      <c r="AH47" s="2">
        <f t="shared" si="63"/>
        <v>0.5</v>
      </c>
      <c r="AI47" s="2">
        <f t="shared" si="51"/>
        <v>136080</v>
      </c>
      <c r="AJ47" s="2">
        <f t="shared" si="64"/>
        <v>1</v>
      </c>
      <c r="AK47" s="2">
        <f t="shared" si="52"/>
        <v>272160</v>
      </c>
      <c r="AM47" s="3" t="str">
        <f t="shared" si="65"/>
        <v>22680,56700,136080,272160</v>
      </c>
    </row>
    <row r="48" spans="2:41" s="1" customFormat="1" ht="20.100000000000001" customHeight="1" x14ac:dyDescent="0.2">
      <c r="E48" s="2">
        <v>5</v>
      </c>
      <c r="F48" s="2">
        <v>10005</v>
      </c>
      <c r="G48" s="2" t="s">
        <v>1642</v>
      </c>
      <c r="H48" s="2">
        <v>2</v>
      </c>
      <c r="I48" s="2"/>
      <c r="J48" s="2">
        <f t="shared" si="53"/>
        <v>1800</v>
      </c>
      <c r="K48" s="2"/>
      <c r="L48" s="9">
        <f t="shared" si="54"/>
        <v>5400</v>
      </c>
      <c r="M48" s="2">
        <f t="shared" si="42"/>
        <v>1.2000000000000002</v>
      </c>
      <c r="N48" s="2">
        <f t="shared" si="43"/>
        <v>2.4000000000000004</v>
      </c>
      <c r="O48" s="2">
        <v>2.4</v>
      </c>
      <c r="P48" s="2">
        <f t="shared" si="44"/>
        <v>10368.000000000002</v>
      </c>
      <c r="Q48" s="2">
        <f t="shared" si="45"/>
        <v>8568.0000000000018</v>
      </c>
      <c r="R48" s="2">
        <f t="shared" si="46"/>
        <v>5.7600000000000007</v>
      </c>
      <c r="S48" s="2">
        <f t="shared" si="47"/>
        <v>2.4</v>
      </c>
      <c r="T48" s="2">
        <v>3</v>
      </c>
      <c r="U48" s="2">
        <f t="shared" si="48"/>
        <v>3456.0000000000005</v>
      </c>
      <c r="V48" s="9">
        <f t="shared" si="55"/>
        <v>3195</v>
      </c>
      <c r="W48" s="2">
        <f t="shared" si="49"/>
        <v>63900</v>
      </c>
      <c r="X48" s="2">
        <f t="shared" si="56"/>
        <v>3600</v>
      </c>
      <c r="Y48" s="2">
        <f t="shared" si="57"/>
        <v>6912</v>
      </c>
      <c r="AA48" s="2">
        <f t="shared" si="58"/>
        <v>86.4</v>
      </c>
      <c r="AB48" s="2">
        <f t="shared" si="59"/>
        <v>311040</v>
      </c>
      <c r="AC48" s="2"/>
      <c r="AD48" s="2">
        <f t="shared" si="60"/>
        <v>8.3333333333333329E-2</v>
      </c>
      <c r="AE48" s="2">
        <f t="shared" si="61"/>
        <v>25920</v>
      </c>
      <c r="AF48" s="2">
        <f t="shared" si="62"/>
        <v>0.20833333333333334</v>
      </c>
      <c r="AG48" s="2">
        <f t="shared" si="50"/>
        <v>64800</v>
      </c>
      <c r="AH48" s="2">
        <f t="shared" si="63"/>
        <v>0.5</v>
      </c>
      <c r="AI48" s="2">
        <f t="shared" si="51"/>
        <v>155520</v>
      </c>
      <c r="AJ48" s="2">
        <f t="shared" si="64"/>
        <v>1</v>
      </c>
      <c r="AK48" s="2">
        <f t="shared" si="52"/>
        <v>311040</v>
      </c>
      <c r="AM48" s="3" t="str">
        <f t="shared" si="65"/>
        <v>25920,64800,155520,311040</v>
      </c>
    </row>
    <row r="49" spans="4:39" s="1" customFormat="1" ht="20.100000000000001" customHeight="1" x14ac:dyDescent="0.2">
      <c r="E49" s="2">
        <v>6</v>
      </c>
      <c r="F49" s="2">
        <v>10006</v>
      </c>
      <c r="G49" s="2" t="s">
        <v>1643</v>
      </c>
      <c r="H49" s="2">
        <v>2</v>
      </c>
      <c r="I49" s="2"/>
      <c r="J49" s="2">
        <f t="shared" si="53"/>
        <v>2000</v>
      </c>
      <c r="K49" s="2"/>
      <c r="L49" s="9">
        <f t="shared" si="54"/>
        <v>6000</v>
      </c>
      <c r="M49" s="2">
        <f t="shared" si="42"/>
        <v>1.35</v>
      </c>
      <c r="N49" s="2">
        <f t="shared" si="43"/>
        <v>2.7000000000000006</v>
      </c>
      <c r="O49" s="2">
        <v>2.5</v>
      </c>
      <c r="P49" s="2">
        <f t="shared" si="44"/>
        <v>13500.000000000004</v>
      </c>
      <c r="Q49" s="2">
        <f t="shared" si="45"/>
        <v>11500.000000000004</v>
      </c>
      <c r="R49" s="2">
        <f t="shared" si="46"/>
        <v>6.7500000000000018</v>
      </c>
      <c r="S49" s="2">
        <f t="shared" si="47"/>
        <v>2.5</v>
      </c>
      <c r="T49" s="2">
        <v>3</v>
      </c>
      <c r="U49" s="2">
        <f t="shared" si="48"/>
        <v>4500.0000000000009</v>
      </c>
      <c r="V49" s="9">
        <f t="shared" si="55"/>
        <v>3889</v>
      </c>
      <c r="W49" s="2">
        <f t="shared" si="49"/>
        <v>77780</v>
      </c>
      <c r="X49" s="2">
        <f t="shared" si="56"/>
        <v>4000</v>
      </c>
      <c r="Y49" s="2">
        <f t="shared" si="57"/>
        <v>9000</v>
      </c>
      <c r="AA49" s="2">
        <f t="shared" si="58"/>
        <v>97.2</v>
      </c>
      <c r="AB49" s="2">
        <f t="shared" si="59"/>
        <v>349920</v>
      </c>
      <c r="AD49" s="2">
        <f t="shared" si="60"/>
        <v>8.3333333333333329E-2</v>
      </c>
      <c r="AE49" s="2">
        <f t="shared" si="61"/>
        <v>29160</v>
      </c>
      <c r="AF49" s="2">
        <f t="shared" si="62"/>
        <v>0.20833333333333334</v>
      </c>
      <c r="AG49" s="2">
        <f t="shared" si="50"/>
        <v>72900</v>
      </c>
      <c r="AH49" s="2">
        <f t="shared" si="63"/>
        <v>0.5</v>
      </c>
      <c r="AI49" s="2">
        <f t="shared" si="51"/>
        <v>174960</v>
      </c>
      <c r="AJ49" s="2">
        <f t="shared" si="64"/>
        <v>1</v>
      </c>
      <c r="AK49" s="2">
        <f t="shared" si="52"/>
        <v>349920</v>
      </c>
      <c r="AM49" s="3" t="str">
        <f t="shared" si="65"/>
        <v>29160,72900,174960,349920</v>
      </c>
    </row>
    <row r="50" spans="4:39" s="1" customFormat="1" ht="20.100000000000001" customHeight="1" x14ac:dyDescent="0.2">
      <c r="E50" s="2">
        <v>7</v>
      </c>
      <c r="F50" s="2">
        <v>10007</v>
      </c>
      <c r="G50" s="2" t="s">
        <v>1644</v>
      </c>
      <c r="H50" s="2">
        <v>3</v>
      </c>
      <c r="I50" s="2"/>
      <c r="J50" s="2">
        <f>J49+300</f>
        <v>2300</v>
      </c>
      <c r="K50" s="2"/>
      <c r="L50" s="9">
        <f t="shared" si="54"/>
        <v>10350</v>
      </c>
      <c r="M50" s="2">
        <f t="shared" si="42"/>
        <v>1.5</v>
      </c>
      <c r="N50" s="2">
        <f t="shared" si="43"/>
        <v>3</v>
      </c>
      <c r="O50" s="2">
        <v>2.6</v>
      </c>
      <c r="P50" s="2">
        <f t="shared" si="44"/>
        <v>17940</v>
      </c>
      <c r="Q50" s="2">
        <f t="shared" si="45"/>
        <v>15640</v>
      </c>
      <c r="R50" s="2">
        <f t="shared" si="46"/>
        <v>7.8</v>
      </c>
      <c r="S50" s="2">
        <f t="shared" si="47"/>
        <v>2.6</v>
      </c>
      <c r="T50" s="2">
        <v>3</v>
      </c>
      <c r="U50" s="2">
        <f t="shared" si="48"/>
        <v>5980</v>
      </c>
      <c r="V50" s="9">
        <f t="shared" si="55"/>
        <v>4830</v>
      </c>
      <c r="W50" s="2">
        <f t="shared" si="49"/>
        <v>96600</v>
      </c>
      <c r="X50" s="2">
        <f t="shared" si="56"/>
        <v>6900</v>
      </c>
      <c r="Y50" s="2">
        <f t="shared" si="57"/>
        <v>17940</v>
      </c>
      <c r="AA50" s="2">
        <f t="shared" si="58"/>
        <v>108</v>
      </c>
      <c r="AB50" s="2">
        <f t="shared" si="59"/>
        <v>388800</v>
      </c>
      <c r="AD50" s="2">
        <f t="shared" si="60"/>
        <v>8.3333333333333329E-2</v>
      </c>
      <c r="AE50" s="2">
        <f t="shared" si="61"/>
        <v>32400</v>
      </c>
      <c r="AF50" s="2">
        <f t="shared" si="62"/>
        <v>0.20833333333333334</v>
      </c>
      <c r="AG50" s="2">
        <f t="shared" si="50"/>
        <v>81000</v>
      </c>
      <c r="AH50" s="2">
        <f t="shared" si="63"/>
        <v>0.5</v>
      </c>
      <c r="AI50" s="2">
        <f t="shared" si="51"/>
        <v>194400</v>
      </c>
      <c r="AJ50" s="2">
        <f t="shared" si="64"/>
        <v>1</v>
      </c>
      <c r="AK50" s="2">
        <f t="shared" si="52"/>
        <v>388800</v>
      </c>
      <c r="AM50" s="3" t="str">
        <f t="shared" si="65"/>
        <v>32400,81000,194400,388800</v>
      </c>
    </row>
    <row r="51" spans="4:39" s="1" customFormat="1" ht="20.100000000000001" customHeight="1" x14ac:dyDescent="0.2">
      <c r="E51" s="2">
        <v>8</v>
      </c>
      <c r="F51" s="2">
        <v>10008</v>
      </c>
      <c r="G51" s="2" t="s">
        <v>1645</v>
      </c>
      <c r="H51" s="2">
        <v>3</v>
      </c>
      <c r="I51" s="2"/>
      <c r="J51" s="2">
        <f>J50+300</f>
        <v>2600</v>
      </c>
      <c r="K51" s="2"/>
      <c r="L51" s="9">
        <f t="shared" si="54"/>
        <v>11700</v>
      </c>
      <c r="M51" s="2">
        <f t="shared" si="42"/>
        <v>1.6500000000000001</v>
      </c>
      <c r="N51" s="2">
        <f t="shared" si="43"/>
        <v>3.3000000000000003</v>
      </c>
      <c r="O51" s="2">
        <v>2.7</v>
      </c>
      <c r="P51" s="2">
        <f t="shared" si="44"/>
        <v>23166.000000000004</v>
      </c>
      <c r="Q51" s="2">
        <f t="shared" si="45"/>
        <v>20566.000000000004</v>
      </c>
      <c r="R51" s="2">
        <f t="shared" si="46"/>
        <v>8.9100000000000019</v>
      </c>
      <c r="S51" s="2">
        <f t="shared" si="47"/>
        <v>2.7</v>
      </c>
      <c r="T51" s="2">
        <v>3</v>
      </c>
      <c r="U51" s="2">
        <f t="shared" si="48"/>
        <v>7722.0000000000009</v>
      </c>
      <c r="V51" s="9">
        <f t="shared" si="55"/>
        <v>5838</v>
      </c>
      <c r="W51" s="2">
        <f t="shared" si="49"/>
        <v>116760</v>
      </c>
      <c r="X51" s="2">
        <f t="shared" si="56"/>
        <v>7800</v>
      </c>
      <c r="Y51" s="2">
        <f t="shared" si="57"/>
        <v>23166</v>
      </c>
      <c r="AA51" s="2">
        <f t="shared" si="58"/>
        <v>118.80000000000001</v>
      </c>
      <c r="AB51" s="2">
        <f t="shared" si="59"/>
        <v>427680.00000000006</v>
      </c>
      <c r="AD51" s="2">
        <f t="shared" si="60"/>
        <v>8.3333333333333329E-2</v>
      </c>
      <c r="AE51" s="2">
        <f t="shared" si="61"/>
        <v>35640</v>
      </c>
      <c r="AF51" s="2">
        <f t="shared" si="62"/>
        <v>0.20833333333333334</v>
      </c>
      <c r="AG51" s="2">
        <f t="shared" si="50"/>
        <v>89100.000000000015</v>
      </c>
      <c r="AH51" s="2">
        <f t="shared" si="63"/>
        <v>0.5</v>
      </c>
      <c r="AI51" s="2">
        <f t="shared" si="51"/>
        <v>213840.00000000003</v>
      </c>
      <c r="AJ51" s="2">
        <f t="shared" si="64"/>
        <v>1</v>
      </c>
      <c r="AK51" s="2">
        <f t="shared" si="52"/>
        <v>427680.00000000006</v>
      </c>
      <c r="AM51" s="3" t="str">
        <f t="shared" si="65"/>
        <v>35640,89100,213840,427680</v>
      </c>
    </row>
    <row r="52" spans="4:39" s="1" customFormat="1" ht="20.100000000000001" customHeight="1" x14ac:dyDescent="0.2">
      <c r="E52" s="2">
        <v>9</v>
      </c>
      <c r="F52" s="2">
        <v>10009</v>
      </c>
      <c r="G52" s="2" t="s">
        <v>1646</v>
      </c>
      <c r="H52" s="2">
        <v>3</v>
      </c>
      <c r="I52" s="2"/>
      <c r="J52" s="2">
        <f t="shared" ref="J52:J57" si="66">J51+400</f>
        <v>3000</v>
      </c>
      <c r="K52" s="2"/>
      <c r="L52" s="9">
        <f t="shared" si="54"/>
        <v>13500</v>
      </c>
      <c r="M52" s="2">
        <f t="shared" si="42"/>
        <v>1.6500000000000001</v>
      </c>
      <c r="N52" s="2">
        <f t="shared" si="43"/>
        <v>3.3000000000000003</v>
      </c>
      <c r="O52" s="2">
        <v>2.8</v>
      </c>
      <c r="P52" s="2">
        <f t="shared" si="44"/>
        <v>27720.000000000004</v>
      </c>
      <c r="Q52" s="2">
        <f t="shared" si="45"/>
        <v>24720.000000000004</v>
      </c>
      <c r="R52" s="2">
        <f t="shared" si="46"/>
        <v>9.240000000000002</v>
      </c>
      <c r="S52" s="2">
        <f t="shared" si="47"/>
        <v>2.8000000000000003</v>
      </c>
      <c r="T52" s="2">
        <v>3</v>
      </c>
      <c r="U52" s="2">
        <f t="shared" si="48"/>
        <v>9240.0000000000018</v>
      </c>
      <c r="V52" s="9">
        <f t="shared" si="55"/>
        <v>7036</v>
      </c>
      <c r="W52" s="2">
        <f t="shared" si="49"/>
        <v>140720</v>
      </c>
      <c r="X52" s="2">
        <f t="shared" si="56"/>
        <v>9000</v>
      </c>
      <c r="Y52" s="2">
        <f t="shared" si="57"/>
        <v>27720</v>
      </c>
      <c r="AA52" s="2">
        <f t="shared" si="58"/>
        <v>118.80000000000001</v>
      </c>
      <c r="AB52" s="2">
        <f t="shared" si="59"/>
        <v>427680.00000000006</v>
      </c>
      <c r="AD52" s="2">
        <f t="shared" si="60"/>
        <v>8.3333333333333329E-2</v>
      </c>
      <c r="AE52" s="2">
        <f t="shared" si="61"/>
        <v>35640</v>
      </c>
      <c r="AF52" s="2">
        <f t="shared" si="62"/>
        <v>0.20833333333333334</v>
      </c>
      <c r="AG52" s="2">
        <f t="shared" si="50"/>
        <v>89100.000000000015</v>
      </c>
      <c r="AH52" s="2">
        <f t="shared" si="63"/>
        <v>0.5</v>
      </c>
      <c r="AI52" s="2">
        <f t="shared" si="51"/>
        <v>213840.00000000003</v>
      </c>
      <c r="AJ52" s="2">
        <f t="shared" si="64"/>
        <v>1</v>
      </c>
      <c r="AK52" s="2">
        <f t="shared" si="52"/>
        <v>427680.00000000006</v>
      </c>
      <c r="AM52" s="3" t="str">
        <f t="shared" si="65"/>
        <v>35640,89100,213840,427680</v>
      </c>
    </row>
    <row r="53" spans="4:39" s="1" customFormat="1" ht="20.100000000000001" customHeight="1" x14ac:dyDescent="0.2">
      <c r="E53" s="2">
        <v>10</v>
      </c>
      <c r="F53" s="2">
        <v>10010</v>
      </c>
      <c r="G53" s="2" t="s">
        <v>1644</v>
      </c>
      <c r="H53" s="2">
        <v>3</v>
      </c>
      <c r="I53" s="2"/>
      <c r="J53" s="2">
        <f t="shared" si="66"/>
        <v>3400</v>
      </c>
      <c r="K53" s="2"/>
      <c r="L53" s="9">
        <f t="shared" si="54"/>
        <v>15300</v>
      </c>
      <c r="M53" s="2">
        <f t="shared" si="42"/>
        <v>1.7999999999999998</v>
      </c>
      <c r="N53" s="2">
        <f t="shared" si="43"/>
        <v>3.5999999999999996</v>
      </c>
      <c r="O53" s="2">
        <v>2.9</v>
      </c>
      <c r="P53" s="2">
        <f t="shared" si="44"/>
        <v>35496</v>
      </c>
      <c r="Q53" s="2">
        <f t="shared" si="45"/>
        <v>32096</v>
      </c>
      <c r="R53" s="2">
        <f t="shared" si="46"/>
        <v>10.44</v>
      </c>
      <c r="S53" s="2">
        <f t="shared" si="47"/>
        <v>2.9000000000000004</v>
      </c>
      <c r="T53" s="2">
        <v>3</v>
      </c>
      <c r="U53" s="2">
        <f t="shared" si="48"/>
        <v>11832</v>
      </c>
      <c r="V53" s="9">
        <f t="shared" si="55"/>
        <v>8443</v>
      </c>
      <c r="W53" s="2">
        <f t="shared" si="49"/>
        <v>168860</v>
      </c>
      <c r="X53" s="2">
        <f t="shared" si="56"/>
        <v>10200</v>
      </c>
      <c r="Y53" s="2">
        <f t="shared" si="57"/>
        <v>35496</v>
      </c>
      <c r="AA53" s="2">
        <f t="shared" si="58"/>
        <v>129.6</v>
      </c>
      <c r="AB53" s="2">
        <f t="shared" si="59"/>
        <v>466560</v>
      </c>
      <c r="AD53" s="2">
        <f t="shared" si="60"/>
        <v>8.3333333333333329E-2</v>
      </c>
      <c r="AE53" s="2">
        <f t="shared" si="61"/>
        <v>38880</v>
      </c>
      <c r="AF53" s="2">
        <f t="shared" si="62"/>
        <v>0.20833333333333334</v>
      </c>
      <c r="AG53" s="2">
        <f t="shared" si="50"/>
        <v>97200</v>
      </c>
      <c r="AH53" s="2">
        <f t="shared" si="63"/>
        <v>0.5</v>
      </c>
      <c r="AI53" s="2">
        <f t="shared" si="51"/>
        <v>233280</v>
      </c>
      <c r="AJ53" s="2">
        <f t="shared" si="64"/>
        <v>1</v>
      </c>
      <c r="AK53" s="2">
        <f t="shared" si="52"/>
        <v>466560</v>
      </c>
      <c r="AM53" s="3" t="str">
        <f t="shared" si="65"/>
        <v>38880,97200,233280,466560</v>
      </c>
    </row>
    <row r="54" spans="4:39" s="1" customFormat="1" ht="20.100000000000001" customHeight="1" x14ac:dyDescent="0.2">
      <c r="E54" s="2">
        <v>11</v>
      </c>
      <c r="F54" s="2">
        <v>10011</v>
      </c>
      <c r="G54" s="2" t="s">
        <v>1647</v>
      </c>
      <c r="H54" s="2">
        <v>4</v>
      </c>
      <c r="I54" s="2"/>
      <c r="J54" s="2">
        <f t="shared" si="66"/>
        <v>3800</v>
      </c>
      <c r="K54" s="2"/>
      <c r="L54" s="9">
        <f t="shared" si="54"/>
        <v>22800</v>
      </c>
      <c r="M54" s="2">
        <f t="shared" si="42"/>
        <v>1.7999999999999998</v>
      </c>
      <c r="N54" s="2">
        <f t="shared" si="43"/>
        <v>3.5999999999999996</v>
      </c>
      <c r="O54" s="2">
        <v>3</v>
      </c>
      <c r="P54" s="2">
        <f t="shared" si="44"/>
        <v>41039.999999999993</v>
      </c>
      <c r="Q54" s="2">
        <f t="shared" si="45"/>
        <v>37239.999999999993</v>
      </c>
      <c r="R54" s="2">
        <f t="shared" si="46"/>
        <v>10.799999999999999</v>
      </c>
      <c r="S54" s="2">
        <f t="shared" si="47"/>
        <v>3</v>
      </c>
      <c r="T54" s="2">
        <v>3</v>
      </c>
      <c r="U54" s="2">
        <f t="shared" si="48"/>
        <v>13679.999999999998</v>
      </c>
      <c r="V54" s="9">
        <f t="shared" si="55"/>
        <v>9817</v>
      </c>
      <c r="W54" s="2">
        <f t="shared" si="49"/>
        <v>196340</v>
      </c>
      <c r="X54" s="2">
        <f t="shared" si="56"/>
        <v>15200</v>
      </c>
      <c r="Y54" s="2">
        <f t="shared" si="57"/>
        <v>54720</v>
      </c>
      <c r="AA54" s="2">
        <f t="shared" si="58"/>
        <v>129.6</v>
      </c>
      <c r="AB54" s="2">
        <f t="shared" si="59"/>
        <v>466560</v>
      </c>
      <c r="AD54" s="2">
        <f t="shared" si="60"/>
        <v>8.3333333333333329E-2</v>
      </c>
      <c r="AE54" s="2">
        <f t="shared" si="61"/>
        <v>38880</v>
      </c>
      <c r="AF54" s="2">
        <f t="shared" si="62"/>
        <v>0.20833333333333334</v>
      </c>
      <c r="AG54" s="2">
        <f t="shared" si="50"/>
        <v>97200</v>
      </c>
      <c r="AH54" s="2">
        <f t="shared" si="63"/>
        <v>0.5</v>
      </c>
      <c r="AI54" s="2">
        <f t="shared" si="51"/>
        <v>233280</v>
      </c>
      <c r="AJ54" s="2">
        <f t="shared" si="64"/>
        <v>1</v>
      </c>
      <c r="AK54" s="2">
        <f t="shared" si="52"/>
        <v>466560</v>
      </c>
      <c r="AM54" s="3" t="str">
        <f t="shared" si="65"/>
        <v>38880,97200,233280,466560</v>
      </c>
    </row>
    <row r="55" spans="4:39" s="1" customFormat="1" ht="20.100000000000001" customHeight="1" x14ac:dyDescent="0.2">
      <c r="E55" s="2">
        <v>12</v>
      </c>
      <c r="F55" s="2">
        <v>10012</v>
      </c>
      <c r="G55" s="2" t="s">
        <v>1648</v>
      </c>
      <c r="H55" s="2">
        <v>4</v>
      </c>
      <c r="I55" s="2"/>
      <c r="J55" s="2">
        <f t="shared" si="66"/>
        <v>4200</v>
      </c>
      <c r="K55" s="2"/>
      <c r="L55" s="9">
        <f t="shared" si="54"/>
        <v>25200</v>
      </c>
      <c r="M55" s="2">
        <f t="shared" si="42"/>
        <v>1.9500000000000002</v>
      </c>
      <c r="N55" s="2">
        <f t="shared" si="43"/>
        <v>3.9000000000000004</v>
      </c>
      <c r="O55" s="2">
        <v>3.1</v>
      </c>
      <c r="P55" s="2">
        <f t="shared" si="44"/>
        <v>50778.000000000007</v>
      </c>
      <c r="Q55" s="2">
        <f t="shared" si="45"/>
        <v>46578.000000000007</v>
      </c>
      <c r="R55" s="2">
        <f t="shared" si="46"/>
        <v>12.090000000000002</v>
      </c>
      <c r="S55" s="2">
        <f t="shared" si="47"/>
        <v>3.1</v>
      </c>
      <c r="T55" s="2">
        <v>3</v>
      </c>
      <c r="U55" s="2">
        <f t="shared" si="48"/>
        <v>16926.000000000004</v>
      </c>
      <c r="V55" s="9">
        <f t="shared" si="55"/>
        <v>11405</v>
      </c>
      <c r="W55" s="2">
        <f t="shared" si="49"/>
        <v>228100</v>
      </c>
      <c r="X55" s="2">
        <f t="shared" si="56"/>
        <v>16800</v>
      </c>
      <c r="Y55" s="2">
        <f t="shared" si="57"/>
        <v>67704</v>
      </c>
      <c r="AA55" s="2">
        <f t="shared" si="58"/>
        <v>140.4</v>
      </c>
      <c r="AB55" s="2">
        <f t="shared" si="59"/>
        <v>505440</v>
      </c>
      <c r="AD55" s="2">
        <f t="shared" si="60"/>
        <v>8.3333333333333329E-2</v>
      </c>
      <c r="AE55" s="2">
        <f t="shared" si="61"/>
        <v>42120</v>
      </c>
      <c r="AF55" s="2">
        <f t="shared" si="62"/>
        <v>0.20833333333333334</v>
      </c>
      <c r="AG55" s="2">
        <f t="shared" si="50"/>
        <v>105300</v>
      </c>
      <c r="AH55" s="2">
        <f t="shared" si="63"/>
        <v>0.5</v>
      </c>
      <c r="AI55" s="2">
        <f t="shared" si="51"/>
        <v>252720</v>
      </c>
      <c r="AJ55" s="2">
        <f t="shared" si="64"/>
        <v>1</v>
      </c>
      <c r="AK55" s="2">
        <f t="shared" si="52"/>
        <v>505440</v>
      </c>
      <c r="AM55" s="3" t="str">
        <f t="shared" si="65"/>
        <v>42120,105300,252720,505440</v>
      </c>
    </row>
    <row r="56" spans="4:39" s="1" customFormat="1" ht="20.100000000000001" customHeight="1" x14ac:dyDescent="0.2">
      <c r="E56" s="2">
        <v>13</v>
      </c>
      <c r="F56" s="2">
        <v>10013</v>
      </c>
      <c r="G56" s="2" t="s">
        <v>1649</v>
      </c>
      <c r="H56" s="2">
        <v>4</v>
      </c>
      <c r="I56" s="2"/>
      <c r="J56" s="2">
        <f t="shared" si="66"/>
        <v>4600</v>
      </c>
      <c r="K56" s="2"/>
      <c r="L56" s="9">
        <f t="shared" si="54"/>
        <v>27600</v>
      </c>
      <c r="M56" s="2">
        <f t="shared" si="42"/>
        <v>2.0999999999999996</v>
      </c>
      <c r="N56" s="2">
        <f t="shared" si="43"/>
        <v>4.1999999999999993</v>
      </c>
      <c r="O56" s="2">
        <v>3.2</v>
      </c>
      <c r="P56" s="2">
        <f t="shared" si="44"/>
        <v>61823.999999999993</v>
      </c>
      <c r="Q56" s="2">
        <f t="shared" si="45"/>
        <v>57223.999999999993</v>
      </c>
      <c r="R56" s="2">
        <f t="shared" si="46"/>
        <v>13.439999999999998</v>
      </c>
      <c r="S56" s="2">
        <f t="shared" si="47"/>
        <v>3.2</v>
      </c>
      <c r="T56" s="2">
        <v>3</v>
      </c>
      <c r="U56" s="2">
        <f t="shared" si="48"/>
        <v>20607.999999999996</v>
      </c>
      <c r="V56" s="9">
        <f t="shared" si="55"/>
        <v>13077</v>
      </c>
      <c r="W56" s="2">
        <f t="shared" si="49"/>
        <v>261540</v>
      </c>
      <c r="X56" s="2">
        <f t="shared" si="56"/>
        <v>18400</v>
      </c>
      <c r="Y56" s="2">
        <f t="shared" si="57"/>
        <v>82432</v>
      </c>
      <c r="AA56" s="2">
        <f t="shared" si="58"/>
        <v>151.19999999999999</v>
      </c>
      <c r="AB56" s="2">
        <f t="shared" si="59"/>
        <v>544320</v>
      </c>
      <c r="AD56" s="2">
        <f t="shared" si="60"/>
        <v>8.3333333333333329E-2</v>
      </c>
      <c r="AE56" s="2">
        <f t="shared" si="61"/>
        <v>45360</v>
      </c>
      <c r="AF56" s="2">
        <f t="shared" si="62"/>
        <v>0.20833333333333334</v>
      </c>
      <c r="AG56" s="2">
        <f t="shared" si="50"/>
        <v>113400</v>
      </c>
      <c r="AH56" s="2">
        <f t="shared" si="63"/>
        <v>0.5</v>
      </c>
      <c r="AI56" s="2">
        <f t="shared" si="51"/>
        <v>272160</v>
      </c>
      <c r="AJ56" s="2">
        <f t="shared" si="64"/>
        <v>1</v>
      </c>
      <c r="AK56" s="2">
        <f t="shared" si="52"/>
        <v>544320</v>
      </c>
      <c r="AM56" s="3" t="str">
        <f t="shared" si="65"/>
        <v>45360,113400,272160,544320</v>
      </c>
    </row>
    <row r="57" spans="4:39" s="1" customFormat="1" ht="20.100000000000001" customHeight="1" x14ac:dyDescent="0.2">
      <c r="E57" s="2">
        <v>14</v>
      </c>
      <c r="F57" s="2">
        <v>10014</v>
      </c>
      <c r="G57" s="2" t="s">
        <v>1650</v>
      </c>
      <c r="H57" s="2">
        <v>4</v>
      </c>
      <c r="I57" s="2"/>
      <c r="J57" s="2">
        <f t="shared" si="66"/>
        <v>5000</v>
      </c>
      <c r="K57" s="2"/>
      <c r="L57" s="9">
        <f t="shared" si="54"/>
        <v>30000</v>
      </c>
      <c r="M57" s="2">
        <f t="shared" si="42"/>
        <v>2.25</v>
      </c>
      <c r="N57" s="2">
        <f t="shared" si="43"/>
        <v>4.5</v>
      </c>
      <c r="O57" s="2">
        <v>3.3</v>
      </c>
      <c r="P57" s="2">
        <f t="shared" si="44"/>
        <v>74250</v>
      </c>
      <c r="Q57" s="2">
        <f t="shared" si="45"/>
        <v>69250</v>
      </c>
      <c r="R57" s="2">
        <f t="shared" si="46"/>
        <v>14.85</v>
      </c>
      <c r="S57" s="2">
        <f t="shared" si="47"/>
        <v>3.3</v>
      </c>
      <c r="T57" s="2">
        <v>3</v>
      </c>
      <c r="U57" s="2">
        <f t="shared" si="48"/>
        <v>24750</v>
      </c>
      <c r="V57" s="9">
        <f t="shared" si="55"/>
        <v>14833</v>
      </c>
      <c r="W57" s="2">
        <f t="shared" si="49"/>
        <v>296660</v>
      </c>
      <c r="X57" s="2">
        <f t="shared" si="56"/>
        <v>20000</v>
      </c>
      <c r="Y57" s="2">
        <f t="shared" si="57"/>
        <v>99000</v>
      </c>
      <c r="AA57" s="2">
        <f t="shared" si="58"/>
        <v>162</v>
      </c>
      <c r="AB57" s="2">
        <f t="shared" si="59"/>
        <v>583200</v>
      </c>
      <c r="AD57" s="2">
        <f t="shared" si="60"/>
        <v>8.3333333333333329E-2</v>
      </c>
      <c r="AE57" s="2">
        <f t="shared" si="61"/>
        <v>48600</v>
      </c>
      <c r="AF57" s="2">
        <f t="shared" si="62"/>
        <v>0.20833333333333334</v>
      </c>
      <c r="AG57" s="2">
        <f t="shared" si="50"/>
        <v>121500</v>
      </c>
      <c r="AH57" s="2">
        <f t="shared" si="63"/>
        <v>0.5</v>
      </c>
      <c r="AI57" s="2">
        <f t="shared" si="51"/>
        <v>291600</v>
      </c>
      <c r="AJ57" s="2">
        <f t="shared" si="64"/>
        <v>1</v>
      </c>
      <c r="AK57" s="2">
        <f t="shared" si="52"/>
        <v>583200</v>
      </c>
      <c r="AM57" s="3" t="str">
        <f t="shared" si="65"/>
        <v>48600,121500,291600,583200</v>
      </c>
    </row>
    <row r="58" spans="4:39" s="1" customFormat="1" ht="20.100000000000001" customHeight="1" x14ac:dyDescent="0.2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4:39" s="1" customFormat="1" ht="20.100000000000001" customHeight="1" x14ac:dyDescent="0.2">
      <c r="D59" s="2"/>
      <c r="E59" s="2"/>
      <c r="F59" s="2"/>
      <c r="G59" s="2"/>
      <c r="H59" s="2"/>
      <c r="I59" s="2"/>
      <c r="J59" s="2"/>
      <c r="K59" s="2"/>
      <c r="L59" s="2"/>
      <c r="M59" s="2"/>
      <c r="AA59" s="9" t="s">
        <v>1651</v>
      </c>
      <c r="AB59" s="9" t="s">
        <v>1652</v>
      </c>
      <c r="AD59" s="9" t="s">
        <v>1651</v>
      </c>
    </row>
    <row r="60" spans="4:39" ht="20.100000000000001" customHeight="1" x14ac:dyDescent="0.2">
      <c r="D60" s="2"/>
      <c r="E60" s="2"/>
      <c r="F60" s="2" t="s">
        <v>1653</v>
      </c>
      <c r="G60" s="2" t="s">
        <v>1654</v>
      </c>
      <c r="H60" s="2" t="s">
        <v>43</v>
      </c>
      <c r="I60" s="2"/>
      <c r="J60" s="2" t="s">
        <v>1655</v>
      </c>
      <c r="K60" s="2"/>
      <c r="L60" s="2" t="s">
        <v>1656</v>
      </c>
      <c r="M60" s="2" t="s">
        <v>1657</v>
      </c>
      <c r="N60" s="2" t="s">
        <v>1658</v>
      </c>
      <c r="O60" s="2" t="s">
        <v>1659</v>
      </c>
      <c r="P60" s="2"/>
      <c r="Q60" s="2" t="s">
        <v>1660</v>
      </c>
      <c r="R60" s="2" t="s">
        <v>1661</v>
      </c>
      <c r="S60" s="2" t="s">
        <v>1658</v>
      </c>
      <c r="T60" s="2" t="s">
        <v>1662</v>
      </c>
      <c r="U60" s="2" t="s">
        <v>1663</v>
      </c>
      <c r="V60" s="2" t="s">
        <v>1660</v>
      </c>
      <c r="W60" s="2" t="s">
        <v>1661</v>
      </c>
      <c r="Y60" s="2" t="s">
        <v>1664</v>
      </c>
      <c r="AA60" s="2" t="s">
        <v>1665</v>
      </c>
      <c r="AB60" s="2" t="s">
        <v>1666</v>
      </c>
      <c r="AC60" s="10" t="s">
        <v>1667</v>
      </c>
      <c r="AD60" s="2" t="s">
        <v>1668</v>
      </c>
      <c r="AE60" s="2" t="s">
        <v>1669</v>
      </c>
      <c r="AF60" s="2" t="s">
        <v>1670</v>
      </c>
      <c r="AG60" s="2" t="s">
        <v>1671</v>
      </c>
      <c r="AH60" s="2" t="s">
        <v>1672</v>
      </c>
      <c r="AJ60" s="2" t="s">
        <v>1673</v>
      </c>
    </row>
    <row r="61" spans="4:39" ht="20.100000000000001" customHeight="1" x14ac:dyDescent="0.2">
      <c r="D61" s="2"/>
      <c r="E61" s="2"/>
      <c r="F61" s="2">
        <v>1</v>
      </c>
      <c r="G61" s="2">
        <v>0</v>
      </c>
      <c r="H61" s="2">
        <v>0.5</v>
      </c>
      <c r="I61" s="2"/>
      <c r="J61" s="2">
        <f>SUM($H$61:H61)</f>
        <v>0.5</v>
      </c>
      <c r="K61" s="2">
        <f>ROUND(L61/24,-1)</f>
        <v>420</v>
      </c>
      <c r="L61" s="2">
        <v>10000</v>
      </c>
      <c r="M61" s="2">
        <f t="shared" ref="M61:M85" si="67">L61*H61</f>
        <v>5000</v>
      </c>
      <c r="N61" s="2">
        <v>5</v>
      </c>
      <c r="O61" s="2">
        <v>1</v>
      </c>
      <c r="P61" s="2"/>
      <c r="Q61" s="2">
        <f t="shared" ref="Q61:Q85" si="68">LOOKUP(O61,$E$26:$E$39,$V$26:$V$39)</f>
        <v>1250</v>
      </c>
      <c r="R61" s="2">
        <f t="shared" ref="R61:R85" si="69">Q61*N61</f>
        <v>6250</v>
      </c>
      <c r="S61" s="2">
        <v>6</v>
      </c>
      <c r="T61" s="2">
        <v>5</v>
      </c>
      <c r="U61" s="2">
        <v>1</v>
      </c>
      <c r="V61" s="2">
        <f t="shared" ref="V61:V85" si="70">LOOKUP(U61,$E$44:$E$57,$V$44:$V$57)</f>
        <v>1250</v>
      </c>
      <c r="W61" s="2">
        <f t="shared" ref="W61:W85" si="71">V61*T61</f>
        <v>6250</v>
      </c>
      <c r="Y61" s="2">
        <f t="shared" ref="Y61:Y85" si="72">W61+R61</f>
        <v>12500</v>
      </c>
      <c r="AA61" s="2">
        <v>0.3</v>
      </c>
      <c r="AB61" s="2">
        <v>8000</v>
      </c>
      <c r="AC61" s="11">
        <v>8000</v>
      </c>
      <c r="AD61" s="2">
        <f>0.1</f>
        <v>0.1</v>
      </c>
      <c r="AE61" s="2">
        <f>AD61*L61</f>
        <v>1000</v>
      </c>
      <c r="AF61" s="2">
        <v>1.5</v>
      </c>
      <c r="AG61" s="2">
        <f>AB61*AF61</f>
        <v>12000</v>
      </c>
      <c r="AH61" s="2">
        <f>AG61*10/Y61</f>
        <v>9.6</v>
      </c>
      <c r="AJ61" s="10">
        <v>2</v>
      </c>
    </row>
    <row r="62" spans="4:39" ht="20.100000000000001" customHeight="1" x14ac:dyDescent="0.2">
      <c r="D62" s="2"/>
      <c r="E62" s="2"/>
      <c r="F62" s="2">
        <v>2</v>
      </c>
      <c r="G62" s="2">
        <v>0.1</v>
      </c>
      <c r="H62" s="2">
        <f t="shared" ref="H62:H84" si="73">G62+H61</f>
        <v>0.6</v>
      </c>
      <c r="I62" s="2"/>
      <c r="J62" s="2">
        <f>SUM($H$61:H62)</f>
        <v>1.1000000000000001</v>
      </c>
      <c r="K62" s="2">
        <f t="shared" ref="K62:K85" si="74">ROUND(L62/24,-1)</f>
        <v>460</v>
      </c>
      <c r="L62" s="2">
        <f t="shared" ref="L62:L85" si="75">L61+1000</f>
        <v>11000</v>
      </c>
      <c r="M62" s="2">
        <f t="shared" si="67"/>
        <v>6600</v>
      </c>
      <c r="N62" s="2">
        <v>6</v>
      </c>
      <c r="O62" s="2">
        <v>2</v>
      </c>
      <c r="P62" s="2"/>
      <c r="Q62" s="2">
        <f t="shared" si="68"/>
        <v>1620</v>
      </c>
      <c r="R62" s="2">
        <f t="shared" si="69"/>
        <v>9720</v>
      </c>
      <c r="S62" s="2">
        <v>7</v>
      </c>
      <c r="T62" s="2">
        <v>6</v>
      </c>
      <c r="U62" s="2">
        <v>2</v>
      </c>
      <c r="V62" s="2">
        <f t="shared" si="70"/>
        <v>1620</v>
      </c>
      <c r="W62" s="2">
        <f t="shared" si="71"/>
        <v>9720</v>
      </c>
      <c r="Y62" s="2">
        <f t="shared" si="72"/>
        <v>19440</v>
      </c>
      <c r="AA62" s="2">
        <v>0.25</v>
      </c>
      <c r="AB62" s="2">
        <v>9000</v>
      </c>
      <c r="AC62" s="11">
        <v>9000</v>
      </c>
      <c r="AD62" s="2">
        <f t="shared" ref="AD62:AD71" si="76">0.1</f>
        <v>0.1</v>
      </c>
      <c r="AE62" s="2">
        <f t="shared" ref="AE62:AE85" si="77">AD62*L62</f>
        <v>1100</v>
      </c>
      <c r="AF62" s="2">
        <v>1.5</v>
      </c>
      <c r="AG62" s="2">
        <f t="shared" ref="AG62:AG85" si="78">AB62*AF62</f>
        <v>13500</v>
      </c>
      <c r="AH62" s="2">
        <f t="shared" ref="AH62:AH85" si="79">AG62*10/Y62</f>
        <v>6.9444444444444446</v>
      </c>
      <c r="AJ62" s="10">
        <v>3</v>
      </c>
    </row>
    <row r="63" spans="4:39" ht="20.100000000000001" customHeight="1" x14ac:dyDescent="0.2">
      <c r="D63" s="2"/>
      <c r="E63" s="2"/>
      <c r="F63" s="2">
        <v>3</v>
      </c>
      <c r="G63" s="2">
        <v>0.1</v>
      </c>
      <c r="H63" s="2">
        <f t="shared" si="73"/>
        <v>0.7</v>
      </c>
      <c r="I63" s="2"/>
      <c r="J63" s="2">
        <f>SUM($H$61:H63)</f>
        <v>1.8</v>
      </c>
      <c r="K63" s="2">
        <f t="shared" si="74"/>
        <v>500</v>
      </c>
      <c r="L63" s="2">
        <f t="shared" si="75"/>
        <v>12000</v>
      </c>
      <c r="M63" s="2">
        <f t="shared" si="67"/>
        <v>8400</v>
      </c>
      <c r="N63" s="2">
        <v>7</v>
      </c>
      <c r="O63" s="2">
        <v>3</v>
      </c>
      <c r="P63" s="2"/>
      <c r="Q63" s="2">
        <f t="shared" si="68"/>
        <v>2080</v>
      </c>
      <c r="R63" s="2">
        <f t="shared" si="69"/>
        <v>14560</v>
      </c>
      <c r="S63" s="2">
        <v>8</v>
      </c>
      <c r="T63" s="2">
        <v>7</v>
      </c>
      <c r="U63" s="2">
        <v>3</v>
      </c>
      <c r="V63" s="2">
        <f t="shared" si="70"/>
        <v>2080</v>
      </c>
      <c r="W63" s="2">
        <f t="shared" si="71"/>
        <v>14560</v>
      </c>
      <c r="Y63" s="2">
        <f t="shared" si="72"/>
        <v>29120</v>
      </c>
      <c r="AA63" s="2">
        <v>0.2</v>
      </c>
      <c r="AB63" s="2">
        <v>10000</v>
      </c>
      <c r="AC63" s="11">
        <v>10000</v>
      </c>
      <c r="AD63" s="2">
        <f t="shared" si="76"/>
        <v>0.1</v>
      </c>
      <c r="AE63" s="2">
        <f t="shared" si="77"/>
        <v>1200</v>
      </c>
      <c r="AF63" s="2">
        <v>1.5</v>
      </c>
      <c r="AG63" s="2">
        <f t="shared" si="78"/>
        <v>15000</v>
      </c>
      <c r="AH63" s="2">
        <f t="shared" si="79"/>
        <v>5.1510989010989015</v>
      </c>
      <c r="AJ63" s="10">
        <v>4</v>
      </c>
    </row>
    <row r="64" spans="4:39" ht="20.100000000000001" customHeight="1" x14ac:dyDescent="0.2">
      <c r="D64" s="2"/>
      <c r="E64" s="2"/>
      <c r="F64" s="2">
        <v>4</v>
      </c>
      <c r="G64" s="2">
        <v>0.2</v>
      </c>
      <c r="H64" s="2">
        <f t="shared" si="73"/>
        <v>0.89999999999999991</v>
      </c>
      <c r="I64" s="2"/>
      <c r="J64" s="2">
        <f>SUM($H$61:H64)</f>
        <v>2.7</v>
      </c>
      <c r="K64" s="2">
        <f t="shared" si="74"/>
        <v>540</v>
      </c>
      <c r="L64" s="2">
        <f t="shared" si="75"/>
        <v>13000</v>
      </c>
      <c r="M64" s="2">
        <f t="shared" si="67"/>
        <v>11699.999999999998</v>
      </c>
      <c r="N64" s="2">
        <v>8</v>
      </c>
      <c r="O64" s="2">
        <f t="shared" ref="O64:O85" si="80">O62+1</f>
        <v>3</v>
      </c>
      <c r="P64" s="2"/>
      <c r="Q64" s="2">
        <f t="shared" si="68"/>
        <v>2080</v>
      </c>
      <c r="R64" s="2">
        <f t="shared" si="69"/>
        <v>16640</v>
      </c>
      <c r="S64" s="2">
        <v>9</v>
      </c>
      <c r="T64" s="2">
        <v>8</v>
      </c>
      <c r="U64" s="2">
        <f t="shared" ref="U64:U85" si="81">U62+1</f>
        <v>3</v>
      </c>
      <c r="V64" s="2">
        <f t="shared" si="70"/>
        <v>2080</v>
      </c>
      <c r="W64" s="2">
        <f t="shared" si="71"/>
        <v>16640</v>
      </c>
      <c r="Y64" s="2">
        <f t="shared" si="72"/>
        <v>33280</v>
      </c>
      <c r="AA64" s="2">
        <v>0.2</v>
      </c>
      <c r="AB64" s="2">
        <v>11000</v>
      </c>
      <c r="AC64" s="11">
        <v>11000</v>
      </c>
      <c r="AD64" s="2">
        <f t="shared" si="76"/>
        <v>0.1</v>
      </c>
      <c r="AE64" s="2">
        <f t="shared" si="77"/>
        <v>1300</v>
      </c>
      <c r="AF64" s="2">
        <v>1.5</v>
      </c>
      <c r="AG64" s="2">
        <f t="shared" si="78"/>
        <v>16500</v>
      </c>
      <c r="AH64" s="2">
        <f t="shared" si="79"/>
        <v>4.9579326923076925</v>
      </c>
    </row>
    <row r="65" spans="4:34" ht="20.100000000000001" customHeight="1" x14ac:dyDescent="0.2">
      <c r="D65" s="2"/>
      <c r="E65" s="2"/>
      <c r="F65" s="2">
        <v>5</v>
      </c>
      <c r="G65" s="2">
        <v>0.2</v>
      </c>
      <c r="H65" s="2">
        <f t="shared" si="73"/>
        <v>1.0999999999999999</v>
      </c>
      <c r="I65" s="2"/>
      <c r="J65" s="2">
        <f>SUM($H$61:H65)</f>
        <v>3.8</v>
      </c>
      <c r="K65" s="2">
        <f t="shared" si="74"/>
        <v>580</v>
      </c>
      <c r="L65" s="2">
        <f t="shared" si="75"/>
        <v>14000</v>
      </c>
      <c r="M65" s="2">
        <f t="shared" si="67"/>
        <v>15399.999999999998</v>
      </c>
      <c r="N65" s="2">
        <v>9</v>
      </c>
      <c r="O65" s="2">
        <f t="shared" si="80"/>
        <v>4</v>
      </c>
      <c r="P65" s="2"/>
      <c r="Q65" s="2">
        <f t="shared" si="68"/>
        <v>2609</v>
      </c>
      <c r="R65" s="2">
        <f t="shared" si="69"/>
        <v>23481</v>
      </c>
      <c r="S65" s="2">
        <v>10</v>
      </c>
      <c r="T65" s="2">
        <v>9</v>
      </c>
      <c r="U65" s="2">
        <f t="shared" si="81"/>
        <v>4</v>
      </c>
      <c r="V65" s="2">
        <f t="shared" si="70"/>
        <v>2609</v>
      </c>
      <c r="W65" s="2">
        <f t="shared" si="71"/>
        <v>23481</v>
      </c>
      <c r="Y65" s="2">
        <f t="shared" si="72"/>
        <v>46962</v>
      </c>
      <c r="AA65" s="2">
        <v>0.18</v>
      </c>
      <c r="AB65" s="2">
        <v>12000</v>
      </c>
      <c r="AC65" s="11">
        <v>12000</v>
      </c>
      <c r="AD65" s="2">
        <f t="shared" si="76"/>
        <v>0.1</v>
      </c>
      <c r="AE65" s="2">
        <f t="shared" si="77"/>
        <v>1400</v>
      </c>
      <c r="AF65" s="2">
        <v>1.5</v>
      </c>
      <c r="AG65" s="2">
        <f t="shared" si="78"/>
        <v>18000</v>
      </c>
      <c r="AH65" s="2">
        <f t="shared" si="79"/>
        <v>3.8328861632809508</v>
      </c>
    </row>
    <row r="66" spans="4:34" ht="20.100000000000001" customHeight="1" x14ac:dyDescent="0.2">
      <c r="D66" s="2"/>
      <c r="E66" s="2"/>
      <c r="F66" s="2">
        <v>6</v>
      </c>
      <c r="G66" s="2">
        <f t="shared" ref="G66:G81" si="82">G64+0.1</f>
        <v>0.30000000000000004</v>
      </c>
      <c r="H66" s="2">
        <f t="shared" si="73"/>
        <v>1.4</v>
      </c>
      <c r="I66" s="2"/>
      <c r="J66" s="2">
        <f>SUM($H$61:H66)</f>
        <v>5.1999999999999993</v>
      </c>
      <c r="K66" s="2">
        <f t="shared" si="74"/>
        <v>630</v>
      </c>
      <c r="L66" s="2">
        <f t="shared" si="75"/>
        <v>15000</v>
      </c>
      <c r="M66" s="2">
        <f t="shared" si="67"/>
        <v>21000</v>
      </c>
      <c r="N66" s="2">
        <v>10</v>
      </c>
      <c r="O66" s="2">
        <f t="shared" si="80"/>
        <v>4</v>
      </c>
      <c r="P66" s="2"/>
      <c r="Q66" s="2">
        <f t="shared" si="68"/>
        <v>2609</v>
      </c>
      <c r="R66" s="2">
        <f t="shared" si="69"/>
        <v>26090</v>
      </c>
      <c r="S66" s="2">
        <v>11</v>
      </c>
      <c r="T66" s="2">
        <v>10</v>
      </c>
      <c r="U66" s="2">
        <f t="shared" si="81"/>
        <v>4</v>
      </c>
      <c r="V66" s="2">
        <f t="shared" si="70"/>
        <v>2609</v>
      </c>
      <c r="W66" s="2">
        <f t="shared" si="71"/>
        <v>26090</v>
      </c>
      <c r="Y66" s="2">
        <f t="shared" si="72"/>
        <v>52180</v>
      </c>
      <c r="AA66" s="2">
        <v>0.19</v>
      </c>
      <c r="AB66" s="2">
        <v>13500</v>
      </c>
      <c r="AC66" s="11">
        <v>13500</v>
      </c>
      <c r="AD66" s="2">
        <f t="shared" si="76"/>
        <v>0.1</v>
      </c>
      <c r="AE66" s="2">
        <f t="shared" si="77"/>
        <v>1500</v>
      </c>
      <c r="AF66" s="2">
        <v>1.5</v>
      </c>
      <c r="AG66" s="2">
        <f t="shared" si="78"/>
        <v>20250</v>
      </c>
      <c r="AH66" s="2">
        <f t="shared" si="79"/>
        <v>3.8807972403219626</v>
      </c>
    </row>
    <row r="67" spans="4:34" ht="20.100000000000001" customHeight="1" x14ac:dyDescent="0.2">
      <c r="D67" s="2"/>
      <c r="E67" s="2"/>
      <c r="F67" s="2">
        <v>7</v>
      </c>
      <c r="G67" s="2">
        <f t="shared" si="82"/>
        <v>0.30000000000000004</v>
      </c>
      <c r="H67" s="2">
        <f t="shared" si="73"/>
        <v>1.7</v>
      </c>
      <c r="I67" s="2"/>
      <c r="J67" s="2">
        <f>SUM($H$61:H67)</f>
        <v>6.8999999999999995</v>
      </c>
      <c r="K67" s="2">
        <f t="shared" si="74"/>
        <v>670</v>
      </c>
      <c r="L67" s="2">
        <f t="shared" si="75"/>
        <v>16000</v>
      </c>
      <c r="M67" s="2">
        <f t="shared" si="67"/>
        <v>27200</v>
      </c>
      <c r="N67" s="2">
        <v>11</v>
      </c>
      <c r="O67" s="2">
        <f t="shared" si="80"/>
        <v>5</v>
      </c>
      <c r="P67" s="2"/>
      <c r="Q67" s="2">
        <f t="shared" si="68"/>
        <v>3195</v>
      </c>
      <c r="R67" s="2">
        <f t="shared" si="69"/>
        <v>35145</v>
      </c>
      <c r="S67" s="2">
        <v>12</v>
      </c>
      <c r="T67" s="2">
        <v>11</v>
      </c>
      <c r="U67" s="2">
        <f t="shared" si="81"/>
        <v>5</v>
      </c>
      <c r="V67" s="2">
        <f t="shared" si="70"/>
        <v>3195</v>
      </c>
      <c r="W67" s="2">
        <f t="shared" si="71"/>
        <v>35145</v>
      </c>
      <c r="Y67" s="2">
        <f t="shared" si="72"/>
        <v>70290</v>
      </c>
      <c r="AA67" s="2">
        <v>0.17</v>
      </c>
      <c r="AB67" s="2">
        <v>15000</v>
      </c>
      <c r="AC67" s="11">
        <v>15000</v>
      </c>
      <c r="AD67" s="2">
        <f t="shared" si="76"/>
        <v>0.1</v>
      </c>
      <c r="AE67" s="2">
        <f t="shared" si="77"/>
        <v>1600</v>
      </c>
      <c r="AF67" s="2">
        <v>1.5</v>
      </c>
      <c r="AG67" s="2">
        <f t="shared" si="78"/>
        <v>22500</v>
      </c>
      <c r="AH67" s="2">
        <f t="shared" si="79"/>
        <v>3.2010243277848911</v>
      </c>
    </row>
    <row r="68" spans="4:34" ht="20.100000000000001" customHeight="1" x14ac:dyDescent="0.2">
      <c r="D68" s="2"/>
      <c r="E68" s="2"/>
      <c r="F68" s="2">
        <v>8</v>
      </c>
      <c r="G68" s="2">
        <f t="shared" si="82"/>
        <v>0.4</v>
      </c>
      <c r="H68" s="2">
        <f t="shared" si="73"/>
        <v>2.1</v>
      </c>
      <c r="I68" s="2"/>
      <c r="J68" s="2">
        <f>SUM($H$61:H68)</f>
        <v>9</v>
      </c>
      <c r="K68" s="2">
        <f t="shared" si="74"/>
        <v>710</v>
      </c>
      <c r="L68" s="2">
        <f t="shared" si="75"/>
        <v>17000</v>
      </c>
      <c r="M68" s="2">
        <f t="shared" si="67"/>
        <v>35700</v>
      </c>
      <c r="N68" s="2">
        <v>12</v>
      </c>
      <c r="O68" s="2">
        <f t="shared" si="80"/>
        <v>5</v>
      </c>
      <c r="P68" s="2"/>
      <c r="Q68" s="2">
        <f t="shared" si="68"/>
        <v>3195</v>
      </c>
      <c r="R68" s="2">
        <f t="shared" si="69"/>
        <v>38340</v>
      </c>
      <c r="S68" s="2">
        <v>13</v>
      </c>
      <c r="T68" s="2">
        <v>12</v>
      </c>
      <c r="U68" s="2">
        <f t="shared" si="81"/>
        <v>5</v>
      </c>
      <c r="V68" s="2">
        <f t="shared" si="70"/>
        <v>3195</v>
      </c>
      <c r="W68" s="2">
        <f t="shared" si="71"/>
        <v>38340</v>
      </c>
      <c r="Y68" s="2">
        <f t="shared" si="72"/>
        <v>76680</v>
      </c>
      <c r="AA68" s="2">
        <v>0.17</v>
      </c>
      <c r="AB68" s="2">
        <v>16500</v>
      </c>
      <c r="AC68" s="11">
        <v>16500</v>
      </c>
      <c r="AD68" s="2">
        <f t="shared" si="76"/>
        <v>0.1</v>
      </c>
      <c r="AE68" s="2">
        <f t="shared" si="77"/>
        <v>1700</v>
      </c>
      <c r="AF68" s="2">
        <v>1.5</v>
      </c>
      <c r="AG68" s="2">
        <f t="shared" si="78"/>
        <v>24750</v>
      </c>
      <c r="AH68" s="2">
        <f t="shared" si="79"/>
        <v>3.227699530516432</v>
      </c>
    </row>
    <row r="69" spans="4:34" ht="20.100000000000001" customHeight="1" x14ac:dyDescent="0.2">
      <c r="D69" s="2"/>
      <c r="E69" s="2"/>
      <c r="F69" s="2">
        <v>9</v>
      </c>
      <c r="G69" s="2">
        <f t="shared" si="82"/>
        <v>0.4</v>
      </c>
      <c r="H69" s="2">
        <f t="shared" si="73"/>
        <v>2.5</v>
      </c>
      <c r="I69" s="2"/>
      <c r="J69" s="2">
        <f>SUM($H$61:H69)</f>
        <v>11.5</v>
      </c>
      <c r="K69" s="2">
        <f t="shared" si="74"/>
        <v>750</v>
      </c>
      <c r="L69" s="2">
        <f t="shared" si="75"/>
        <v>18000</v>
      </c>
      <c r="M69" s="2">
        <f t="shared" si="67"/>
        <v>45000</v>
      </c>
      <c r="N69" s="2">
        <v>13</v>
      </c>
      <c r="O69" s="2">
        <f t="shared" si="80"/>
        <v>6</v>
      </c>
      <c r="P69" s="2"/>
      <c r="Q69" s="2">
        <f t="shared" si="68"/>
        <v>3889</v>
      </c>
      <c r="R69" s="2">
        <f t="shared" si="69"/>
        <v>50557</v>
      </c>
      <c r="S69" s="2">
        <v>14</v>
      </c>
      <c r="T69" s="2">
        <v>13</v>
      </c>
      <c r="U69" s="2">
        <f t="shared" si="81"/>
        <v>6</v>
      </c>
      <c r="V69" s="2">
        <f t="shared" si="70"/>
        <v>3889</v>
      </c>
      <c r="W69" s="2">
        <f t="shared" si="71"/>
        <v>50557</v>
      </c>
      <c r="Y69" s="2">
        <f t="shared" si="72"/>
        <v>101114</v>
      </c>
      <c r="AA69" s="2">
        <v>0.15</v>
      </c>
      <c r="AB69" s="2">
        <v>18000</v>
      </c>
      <c r="AC69" s="11">
        <v>18000</v>
      </c>
      <c r="AD69" s="2">
        <f t="shared" si="76"/>
        <v>0.1</v>
      </c>
      <c r="AE69" s="2">
        <f t="shared" si="77"/>
        <v>1800</v>
      </c>
      <c r="AF69" s="2">
        <v>1.5</v>
      </c>
      <c r="AG69" s="2">
        <f t="shared" si="78"/>
        <v>27000</v>
      </c>
      <c r="AH69" s="2">
        <f t="shared" si="79"/>
        <v>2.6702533773760311</v>
      </c>
    </row>
    <row r="70" spans="4:34" ht="20.100000000000001" customHeight="1" x14ac:dyDescent="0.2">
      <c r="D70" s="2"/>
      <c r="E70" s="2"/>
      <c r="F70" s="2">
        <v>10</v>
      </c>
      <c r="G70" s="2">
        <f t="shared" si="82"/>
        <v>0.5</v>
      </c>
      <c r="H70" s="2">
        <f t="shared" si="73"/>
        <v>3</v>
      </c>
      <c r="I70" s="2"/>
      <c r="J70" s="2">
        <f>SUM($H$61:H70)</f>
        <v>14.5</v>
      </c>
      <c r="K70" s="2">
        <f t="shared" si="74"/>
        <v>790</v>
      </c>
      <c r="L70" s="2">
        <f t="shared" si="75"/>
        <v>19000</v>
      </c>
      <c r="M70" s="2">
        <f t="shared" si="67"/>
        <v>57000</v>
      </c>
      <c r="N70" s="2">
        <v>14</v>
      </c>
      <c r="O70" s="2">
        <f t="shared" si="80"/>
        <v>6</v>
      </c>
      <c r="P70" s="2"/>
      <c r="Q70" s="2">
        <f t="shared" si="68"/>
        <v>3889</v>
      </c>
      <c r="R70" s="2">
        <f t="shared" si="69"/>
        <v>54446</v>
      </c>
      <c r="S70" s="2">
        <v>15</v>
      </c>
      <c r="T70" s="2">
        <v>14</v>
      </c>
      <c r="U70" s="2">
        <f t="shared" si="81"/>
        <v>6</v>
      </c>
      <c r="V70" s="2">
        <f t="shared" si="70"/>
        <v>3889</v>
      </c>
      <c r="W70" s="2">
        <f t="shared" si="71"/>
        <v>54446</v>
      </c>
      <c r="Y70" s="2">
        <f t="shared" si="72"/>
        <v>108892</v>
      </c>
      <c r="AA70" s="2">
        <v>0.16</v>
      </c>
      <c r="AB70" s="2">
        <v>19500</v>
      </c>
      <c r="AC70" s="11">
        <v>19500</v>
      </c>
      <c r="AD70" s="2">
        <f t="shared" si="76"/>
        <v>0.1</v>
      </c>
      <c r="AE70" s="2">
        <f t="shared" si="77"/>
        <v>1900</v>
      </c>
      <c r="AF70" s="2">
        <v>1.5</v>
      </c>
      <c r="AG70" s="2">
        <f t="shared" si="78"/>
        <v>29250</v>
      </c>
      <c r="AH70" s="2">
        <f t="shared" si="79"/>
        <v>2.6861477427175551</v>
      </c>
    </row>
    <row r="71" spans="4:34" ht="20.100000000000001" customHeight="1" x14ac:dyDescent="0.2">
      <c r="D71" s="2"/>
      <c r="E71" s="2"/>
      <c r="F71" s="2">
        <v>11</v>
      </c>
      <c r="G71" s="2">
        <f t="shared" si="82"/>
        <v>0.5</v>
      </c>
      <c r="H71" s="2">
        <f t="shared" si="73"/>
        <v>3.5</v>
      </c>
      <c r="I71" s="2"/>
      <c r="J71" s="2">
        <f>SUM($H$61:H71)</f>
        <v>18</v>
      </c>
      <c r="K71" s="2">
        <f t="shared" si="74"/>
        <v>830</v>
      </c>
      <c r="L71" s="2">
        <f t="shared" si="75"/>
        <v>20000</v>
      </c>
      <c r="M71" s="2">
        <f t="shared" si="67"/>
        <v>70000</v>
      </c>
      <c r="N71" s="2">
        <v>15</v>
      </c>
      <c r="O71" s="2">
        <f t="shared" si="80"/>
        <v>7</v>
      </c>
      <c r="P71" s="2"/>
      <c r="Q71" s="2">
        <f t="shared" si="68"/>
        <v>4830</v>
      </c>
      <c r="R71" s="2">
        <f t="shared" si="69"/>
        <v>72450</v>
      </c>
      <c r="S71" s="2">
        <v>16</v>
      </c>
      <c r="T71" s="2">
        <v>15</v>
      </c>
      <c r="U71" s="2">
        <f t="shared" si="81"/>
        <v>7</v>
      </c>
      <c r="V71" s="2">
        <f t="shared" si="70"/>
        <v>4830</v>
      </c>
      <c r="W71" s="2">
        <f t="shared" si="71"/>
        <v>72450</v>
      </c>
      <c r="Y71" s="2">
        <f t="shared" si="72"/>
        <v>144900</v>
      </c>
      <c r="AA71" s="2">
        <v>0.13500000000000001</v>
      </c>
      <c r="AB71" s="2">
        <v>21000</v>
      </c>
      <c r="AC71" s="11">
        <v>21000</v>
      </c>
      <c r="AD71" s="2">
        <f t="shared" si="76"/>
        <v>0.1</v>
      </c>
      <c r="AE71" s="2">
        <f t="shared" si="77"/>
        <v>2000</v>
      </c>
      <c r="AF71" s="2">
        <v>1.5</v>
      </c>
      <c r="AG71" s="2">
        <f t="shared" si="78"/>
        <v>31500</v>
      </c>
      <c r="AH71" s="2">
        <f t="shared" si="79"/>
        <v>2.1739130434782608</v>
      </c>
    </row>
    <row r="72" spans="4:34" ht="20.100000000000001" customHeight="1" x14ac:dyDescent="0.2">
      <c r="D72" s="2"/>
      <c r="E72" s="2"/>
      <c r="F72" s="2">
        <v>12</v>
      </c>
      <c r="G72" s="2">
        <f t="shared" si="82"/>
        <v>0.6</v>
      </c>
      <c r="H72" s="2">
        <f t="shared" si="73"/>
        <v>4.0999999999999996</v>
      </c>
      <c r="I72" s="2"/>
      <c r="J72" s="2">
        <f>SUM($H$61:H72)</f>
        <v>22.1</v>
      </c>
      <c r="K72" s="2">
        <f t="shared" si="74"/>
        <v>880</v>
      </c>
      <c r="L72" s="2">
        <f t="shared" si="75"/>
        <v>21000</v>
      </c>
      <c r="M72" s="2">
        <f t="shared" si="67"/>
        <v>86099.999999999985</v>
      </c>
      <c r="N72" s="2">
        <v>16</v>
      </c>
      <c r="O72" s="2">
        <f t="shared" si="80"/>
        <v>7</v>
      </c>
      <c r="P72" s="2"/>
      <c r="Q72" s="2">
        <f t="shared" si="68"/>
        <v>4830</v>
      </c>
      <c r="R72" s="2">
        <f t="shared" si="69"/>
        <v>77280</v>
      </c>
      <c r="S72" s="2">
        <v>17</v>
      </c>
      <c r="T72" s="2">
        <v>16</v>
      </c>
      <c r="U72" s="2">
        <f t="shared" si="81"/>
        <v>7</v>
      </c>
      <c r="V72" s="2">
        <f t="shared" si="70"/>
        <v>4830</v>
      </c>
      <c r="W72" s="2">
        <f t="shared" si="71"/>
        <v>77280</v>
      </c>
      <c r="Y72" s="2">
        <f t="shared" si="72"/>
        <v>154560</v>
      </c>
      <c r="AA72" s="2">
        <v>0.13500000000000001</v>
      </c>
      <c r="AB72" s="2">
        <v>22500</v>
      </c>
      <c r="AC72" s="11">
        <v>22500</v>
      </c>
      <c r="AD72" s="2">
        <f t="shared" ref="AD72:AD85" si="83">0.1</f>
        <v>0.1</v>
      </c>
      <c r="AE72" s="2">
        <f t="shared" si="77"/>
        <v>2100</v>
      </c>
      <c r="AF72" s="2">
        <v>1.5</v>
      </c>
      <c r="AG72" s="2">
        <f t="shared" si="78"/>
        <v>33750</v>
      </c>
      <c r="AH72" s="2">
        <f t="shared" si="79"/>
        <v>2.1836180124223601</v>
      </c>
    </row>
    <row r="73" spans="4:34" ht="20.100000000000001" customHeight="1" x14ac:dyDescent="0.2">
      <c r="D73" s="2"/>
      <c r="E73" s="2"/>
      <c r="F73" s="2">
        <v>13</v>
      </c>
      <c r="G73" s="2">
        <f t="shared" si="82"/>
        <v>0.6</v>
      </c>
      <c r="H73" s="2">
        <f t="shared" si="73"/>
        <v>4.6999999999999993</v>
      </c>
      <c r="I73" s="2"/>
      <c r="J73" s="2">
        <f>SUM($H$61:H73)</f>
        <v>26.8</v>
      </c>
      <c r="K73" s="2">
        <f t="shared" si="74"/>
        <v>920</v>
      </c>
      <c r="L73" s="2">
        <f t="shared" si="75"/>
        <v>22000</v>
      </c>
      <c r="M73" s="2">
        <f t="shared" si="67"/>
        <v>103399.99999999999</v>
      </c>
      <c r="N73" s="2">
        <v>17</v>
      </c>
      <c r="O73" s="2">
        <f t="shared" si="80"/>
        <v>8</v>
      </c>
      <c r="P73" s="2"/>
      <c r="Q73" s="2">
        <f t="shared" si="68"/>
        <v>5838</v>
      </c>
      <c r="R73" s="2">
        <f t="shared" si="69"/>
        <v>99246</v>
      </c>
      <c r="S73" s="2">
        <v>18</v>
      </c>
      <c r="T73" s="2">
        <v>17</v>
      </c>
      <c r="U73" s="2">
        <f t="shared" si="81"/>
        <v>8</v>
      </c>
      <c r="V73" s="2">
        <f t="shared" si="70"/>
        <v>5838</v>
      </c>
      <c r="W73" s="2">
        <f t="shared" si="71"/>
        <v>99246</v>
      </c>
      <c r="Y73" s="2">
        <f t="shared" si="72"/>
        <v>198492</v>
      </c>
      <c r="AA73" s="2">
        <v>0.11799999999999999</v>
      </c>
      <c r="AB73" s="2">
        <v>24000</v>
      </c>
      <c r="AC73" s="11">
        <v>24000</v>
      </c>
      <c r="AD73" s="2">
        <f t="shared" si="83"/>
        <v>0.1</v>
      </c>
      <c r="AE73" s="2">
        <f t="shared" si="77"/>
        <v>2200</v>
      </c>
      <c r="AF73" s="2">
        <v>1.5</v>
      </c>
      <c r="AG73" s="2">
        <f t="shared" si="78"/>
        <v>36000</v>
      </c>
      <c r="AH73" s="2">
        <f t="shared" si="79"/>
        <v>1.8136751103319027</v>
      </c>
    </row>
    <row r="74" spans="4:34" ht="20.100000000000001" customHeight="1" x14ac:dyDescent="0.2">
      <c r="D74" s="2"/>
      <c r="E74" s="2"/>
      <c r="F74" s="2">
        <v>14</v>
      </c>
      <c r="G74" s="2">
        <f t="shared" si="82"/>
        <v>0.7</v>
      </c>
      <c r="H74" s="2">
        <f t="shared" si="73"/>
        <v>5.3999999999999995</v>
      </c>
      <c r="I74" s="2"/>
      <c r="J74" s="2">
        <f>SUM($H$61:H74)</f>
        <v>32.200000000000003</v>
      </c>
      <c r="K74" s="2">
        <f t="shared" si="74"/>
        <v>960</v>
      </c>
      <c r="L74" s="2">
        <f t="shared" si="75"/>
        <v>23000</v>
      </c>
      <c r="M74" s="2">
        <f t="shared" si="67"/>
        <v>124199.99999999999</v>
      </c>
      <c r="N74" s="2">
        <v>18</v>
      </c>
      <c r="O74" s="2">
        <f t="shared" si="80"/>
        <v>8</v>
      </c>
      <c r="P74" s="2"/>
      <c r="Q74" s="2">
        <f t="shared" si="68"/>
        <v>5838</v>
      </c>
      <c r="R74" s="2">
        <f t="shared" si="69"/>
        <v>105084</v>
      </c>
      <c r="S74" s="2">
        <v>19</v>
      </c>
      <c r="T74" s="2">
        <v>18</v>
      </c>
      <c r="U74" s="2">
        <f t="shared" si="81"/>
        <v>8</v>
      </c>
      <c r="V74" s="2">
        <f t="shared" si="70"/>
        <v>5838</v>
      </c>
      <c r="W74" s="2">
        <f t="shared" si="71"/>
        <v>105084</v>
      </c>
      <c r="Y74" s="2">
        <f t="shared" si="72"/>
        <v>210168</v>
      </c>
      <c r="AA74" s="2">
        <v>0.12</v>
      </c>
      <c r="AB74" s="2">
        <v>26000</v>
      </c>
      <c r="AC74" s="11">
        <v>26000</v>
      </c>
      <c r="AD74" s="2">
        <f t="shared" si="83"/>
        <v>0.1</v>
      </c>
      <c r="AE74" s="2">
        <f t="shared" si="77"/>
        <v>2300</v>
      </c>
      <c r="AF74" s="2">
        <v>1.5</v>
      </c>
      <c r="AG74" s="2">
        <f t="shared" si="78"/>
        <v>39000</v>
      </c>
      <c r="AH74" s="2">
        <f t="shared" si="79"/>
        <v>1.8556583304784744</v>
      </c>
    </row>
    <row r="75" spans="4:34" ht="20.100000000000001" customHeight="1" x14ac:dyDescent="0.2">
      <c r="D75" s="2"/>
      <c r="E75" s="2"/>
      <c r="F75" s="2">
        <v>15</v>
      </c>
      <c r="G75" s="2">
        <f t="shared" si="82"/>
        <v>0.7</v>
      </c>
      <c r="H75" s="2">
        <f t="shared" si="73"/>
        <v>6.1</v>
      </c>
      <c r="I75" s="2"/>
      <c r="J75" s="2">
        <f>SUM($H$61:H75)</f>
        <v>38.300000000000004</v>
      </c>
      <c r="K75" s="2">
        <f t="shared" si="74"/>
        <v>1000</v>
      </c>
      <c r="L75" s="2">
        <f t="shared" si="75"/>
        <v>24000</v>
      </c>
      <c r="M75" s="2">
        <f t="shared" si="67"/>
        <v>146400</v>
      </c>
      <c r="N75" s="2">
        <v>19</v>
      </c>
      <c r="O75" s="2">
        <f t="shared" si="80"/>
        <v>9</v>
      </c>
      <c r="P75" s="2"/>
      <c r="Q75" s="2">
        <f t="shared" si="68"/>
        <v>7036</v>
      </c>
      <c r="R75" s="2">
        <f t="shared" si="69"/>
        <v>133684</v>
      </c>
      <c r="S75" s="2">
        <v>20</v>
      </c>
      <c r="T75" s="2">
        <v>19</v>
      </c>
      <c r="U75" s="2">
        <f t="shared" si="81"/>
        <v>9</v>
      </c>
      <c r="V75" s="2">
        <f t="shared" si="70"/>
        <v>7036</v>
      </c>
      <c r="W75" s="2">
        <f t="shared" si="71"/>
        <v>133684</v>
      </c>
      <c r="Y75" s="2">
        <f t="shared" si="72"/>
        <v>267368</v>
      </c>
      <c r="AA75" s="2">
        <v>0.1</v>
      </c>
      <c r="AB75" s="2">
        <v>28000</v>
      </c>
      <c r="AC75" s="11">
        <v>28000</v>
      </c>
      <c r="AD75" s="2">
        <f t="shared" si="83"/>
        <v>0.1</v>
      </c>
      <c r="AE75" s="2">
        <f t="shared" si="77"/>
        <v>2400</v>
      </c>
      <c r="AF75" s="2">
        <v>1.5</v>
      </c>
      <c r="AG75" s="2">
        <f t="shared" si="78"/>
        <v>42000</v>
      </c>
      <c r="AH75" s="2">
        <f t="shared" si="79"/>
        <v>1.5708686155411269</v>
      </c>
    </row>
    <row r="76" spans="4:34" ht="20.100000000000001" customHeight="1" x14ac:dyDescent="0.2">
      <c r="D76" s="2"/>
      <c r="E76" s="2"/>
      <c r="F76" s="2">
        <v>16</v>
      </c>
      <c r="G76" s="2">
        <f t="shared" si="82"/>
        <v>0.79999999999999993</v>
      </c>
      <c r="H76" s="2">
        <f t="shared" si="73"/>
        <v>6.8999999999999995</v>
      </c>
      <c r="I76" s="2"/>
      <c r="J76" s="2">
        <f>SUM($H$61:H76)</f>
        <v>45.2</v>
      </c>
      <c r="K76" s="2">
        <f t="shared" si="74"/>
        <v>1040</v>
      </c>
      <c r="L76" s="2">
        <f t="shared" si="75"/>
        <v>25000</v>
      </c>
      <c r="M76" s="2">
        <f t="shared" si="67"/>
        <v>172500</v>
      </c>
      <c r="N76" s="2">
        <v>20</v>
      </c>
      <c r="O76" s="2">
        <f t="shared" si="80"/>
        <v>9</v>
      </c>
      <c r="P76" s="2"/>
      <c r="Q76" s="2">
        <f t="shared" si="68"/>
        <v>7036</v>
      </c>
      <c r="R76" s="2">
        <f t="shared" si="69"/>
        <v>140720</v>
      </c>
      <c r="S76" s="2">
        <v>21</v>
      </c>
      <c r="T76" s="2">
        <v>20</v>
      </c>
      <c r="U76" s="2">
        <f t="shared" si="81"/>
        <v>9</v>
      </c>
      <c r="V76" s="2">
        <f t="shared" si="70"/>
        <v>7036</v>
      </c>
      <c r="W76" s="2">
        <f t="shared" si="71"/>
        <v>140720</v>
      </c>
      <c r="Y76" s="2">
        <f t="shared" si="72"/>
        <v>281440</v>
      </c>
      <c r="AA76" s="2">
        <v>0.1</v>
      </c>
      <c r="AB76" s="2">
        <v>30000</v>
      </c>
      <c r="AC76" s="11">
        <v>30000</v>
      </c>
      <c r="AD76" s="2">
        <f t="shared" si="83"/>
        <v>0.1</v>
      </c>
      <c r="AE76" s="2">
        <f t="shared" si="77"/>
        <v>2500</v>
      </c>
      <c r="AF76" s="2">
        <v>1.5</v>
      </c>
      <c r="AG76" s="2">
        <f t="shared" si="78"/>
        <v>45000</v>
      </c>
      <c r="AH76" s="2">
        <f t="shared" si="79"/>
        <v>1.5989198408186469</v>
      </c>
    </row>
    <row r="77" spans="4:34" ht="20.100000000000001" customHeight="1" x14ac:dyDescent="0.2">
      <c r="D77" s="2"/>
      <c r="E77" s="2"/>
      <c r="F77" s="2">
        <v>17</v>
      </c>
      <c r="G77" s="2">
        <f t="shared" si="82"/>
        <v>0.79999999999999993</v>
      </c>
      <c r="H77" s="2">
        <f t="shared" si="73"/>
        <v>7.6999999999999993</v>
      </c>
      <c r="I77" s="2"/>
      <c r="J77" s="2">
        <f>SUM($H$61:H77)</f>
        <v>52.900000000000006</v>
      </c>
      <c r="K77" s="2">
        <f t="shared" si="74"/>
        <v>1080</v>
      </c>
      <c r="L77" s="2">
        <f t="shared" si="75"/>
        <v>26000</v>
      </c>
      <c r="M77" s="2">
        <f t="shared" si="67"/>
        <v>200199.99999999997</v>
      </c>
      <c r="N77" s="2">
        <v>20</v>
      </c>
      <c r="O77" s="2">
        <f t="shared" si="80"/>
        <v>10</v>
      </c>
      <c r="P77" s="2"/>
      <c r="Q77" s="2">
        <f t="shared" si="68"/>
        <v>8443</v>
      </c>
      <c r="R77" s="2">
        <f t="shared" si="69"/>
        <v>168860</v>
      </c>
      <c r="S77" s="2">
        <v>22</v>
      </c>
      <c r="T77" s="2">
        <v>20</v>
      </c>
      <c r="U77" s="2">
        <f t="shared" si="81"/>
        <v>10</v>
      </c>
      <c r="V77" s="2">
        <f t="shared" si="70"/>
        <v>8443</v>
      </c>
      <c r="W77" s="2">
        <f t="shared" si="71"/>
        <v>168860</v>
      </c>
      <c r="Y77" s="2">
        <f t="shared" si="72"/>
        <v>337720</v>
      </c>
      <c r="AA77" s="2">
        <v>0.1</v>
      </c>
      <c r="AB77" s="2">
        <v>32000</v>
      </c>
      <c r="AC77" s="11">
        <v>32000</v>
      </c>
      <c r="AD77" s="2">
        <f t="shared" si="83"/>
        <v>0.1</v>
      </c>
      <c r="AE77" s="2">
        <f t="shared" si="77"/>
        <v>2600</v>
      </c>
      <c r="AF77" s="2">
        <v>1.5</v>
      </c>
      <c r="AG77" s="2">
        <f t="shared" si="78"/>
        <v>48000</v>
      </c>
      <c r="AH77" s="2">
        <f t="shared" si="79"/>
        <v>1.4212957479568873</v>
      </c>
    </row>
    <row r="78" spans="4:34" ht="20.100000000000001" customHeight="1" x14ac:dyDescent="0.2">
      <c r="D78" s="2"/>
      <c r="E78" s="2"/>
      <c r="F78" s="2">
        <v>18</v>
      </c>
      <c r="G78" s="2">
        <f t="shared" si="82"/>
        <v>0.89999999999999991</v>
      </c>
      <c r="H78" s="2">
        <f t="shared" si="73"/>
        <v>8.6</v>
      </c>
      <c r="I78" s="2"/>
      <c r="J78" s="2">
        <f>SUM($H$61:H78)</f>
        <v>61.500000000000007</v>
      </c>
      <c r="K78" s="2">
        <f t="shared" si="74"/>
        <v>1130</v>
      </c>
      <c r="L78" s="2">
        <f t="shared" si="75"/>
        <v>27000</v>
      </c>
      <c r="M78" s="2">
        <f t="shared" si="67"/>
        <v>232200</v>
      </c>
      <c r="N78" s="2">
        <v>20</v>
      </c>
      <c r="O78" s="2">
        <f t="shared" si="80"/>
        <v>10</v>
      </c>
      <c r="P78" s="2"/>
      <c r="Q78" s="2">
        <f t="shared" si="68"/>
        <v>8443</v>
      </c>
      <c r="R78" s="2">
        <f t="shared" si="69"/>
        <v>168860</v>
      </c>
      <c r="S78" s="2">
        <v>23</v>
      </c>
      <c r="T78" s="2">
        <v>20</v>
      </c>
      <c r="U78" s="2">
        <f t="shared" si="81"/>
        <v>10</v>
      </c>
      <c r="V78" s="2">
        <f t="shared" si="70"/>
        <v>8443</v>
      </c>
      <c r="W78" s="2">
        <f t="shared" si="71"/>
        <v>168860</v>
      </c>
      <c r="Y78" s="2">
        <f t="shared" si="72"/>
        <v>337720</v>
      </c>
      <c r="AA78" s="2">
        <v>0.11</v>
      </c>
      <c r="AB78" s="2">
        <v>35000</v>
      </c>
      <c r="AC78" s="11">
        <v>34000</v>
      </c>
      <c r="AD78" s="2">
        <f t="shared" si="83"/>
        <v>0.1</v>
      </c>
      <c r="AE78" s="2">
        <f t="shared" si="77"/>
        <v>2700</v>
      </c>
      <c r="AF78" s="2">
        <v>1.5</v>
      </c>
      <c r="AG78" s="2">
        <f t="shared" si="78"/>
        <v>52500</v>
      </c>
      <c r="AH78" s="2">
        <f t="shared" si="79"/>
        <v>1.5545422243278455</v>
      </c>
    </row>
    <row r="79" spans="4:34" ht="20.100000000000001" customHeight="1" x14ac:dyDescent="0.2">
      <c r="D79" s="2"/>
      <c r="E79" s="2"/>
      <c r="F79" s="2">
        <v>19</v>
      </c>
      <c r="G79" s="2">
        <f t="shared" si="82"/>
        <v>0.89999999999999991</v>
      </c>
      <c r="H79" s="2">
        <f t="shared" si="73"/>
        <v>9.5</v>
      </c>
      <c r="I79" s="2"/>
      <c r="J79" s="2">
        <f>SUM($H$61:H79)</f>
        <v>71</v>
      </c>
      <c r="K79" s="2">
        <f t="shared" si="74"/>
        <v>1170</v>
      </c>
      <c r="L79" s="2">
        <f t="shared" si="75"/>
        <v>28000</v>
      </c>
      <c r="M79" s="2">
        <f t="shared" si="67"/>
        <v>266000</v>
      </c>
      <c r="N79" s="2">
        <v>20</v>
      </c>
      <c r="O79" s="2">
        <f t="shared" si="80"/>
        <v>11</v>
      </c>
      <c r="P79" s="2"/>
      <c r="Q79" s="2">
        <f t="shared" si="68"/>
        <v>9817</v>
      </c>
      <c r="R79" s="2">
        <f t="shared" si="69"/>
        <v>196340</v>
      </c>
      <c r="S79" s="2">
        <v>24</v>
      </c>
      <c r="T79" s="2">
        <v>20</v>
      </c>
      <c r="U79" s="2">
        <f t="shared" si="81"/>
        <v>11</v>
      </c>
      <c r="V79" s="2">
        <f t="shared" si="70"/>
        <v>9817</v>
      </c>
      <c r="W79" s="2">
        <f t="shared" si="71"/>
        <v>196340</v>
      </c>
      <c r="Y79" s="2">
        <f t="shared" si="72"/>
        <v>392680</v>
      </c>
      <c r="AA79" s="2">
        <v>0.1</v>
      </c>
      <c r="AB79" s="2">
        <f t="shared" ref="AB79:AB85" si="84">ROUND(AA79*Y79,-3)</f>
        <v>39000</v>
      </c>
      <c r="AC79" s="11">
        <v>36000</v>
      </c>
      <c r="AD79" s="2">
        <f t="shared" si="83"/>
        <v>0.1</v>
      </c>
      <c r="AE79" s="2">
        <f t="shared" si="77"/>
        <v>2800</v>
      </c>
      <c r="AF79" s="2">
        <v>1.5</v>
      </c>
      <c r="AG79" s="2">
        <f t="shared" si="78"/>
        <v>58500</v>
      </c>
      <c r="AH79" s="2">
        <f t="shared" si="79"/>
        <v>1.4897626566160742</v>
      </c>
    </row>
    <row r="80" spans="4:34" ht="20.100000000000001" customHeight="1" x14ac:dyDescent="0.2">
      <c r="D80" s="2"/>
      <c r="E80" s="2"/>
      <c r="F80" s="2">
        <v>20</v>
      </c>
      <c r="G80" s="2">
        <f t="shared" si="82"/>
        <v>0.99999999999999989</v>
      </c>
      <c r="H80" s="2">
        <f t="shared" si="73"/>
        <v>10.5</v>
      </c>
      <c r="I80" s="2"/>
      <c r="J80" s="2">
        <f>SUM($H$61:H80)</f>
        <v>81.5</v>
      </c>
      <c r="K80" s="2">
        <f t="shared" si="74"/>
        <v>1210</v>
      </c>
      <c r="L80" s="2">
        <f t="shared" si="75"/>
        <v>29000</v>
      </c>
      <c r="M80" s="2">
        <f t="shared" si="67"/>
        <v>304500</v>
      </c>
      <c r="N80" s="2">
        <v>20</v>
      </c>
      <c r="O80" s="2">
        <f t="shared" si="80"/>
        <v>11</v>
      </c>
      <c r="P80" s="2"/>
      <c r="Q80" s="2">
        <f t="shared" si="68"/>
        <v>9817</v>
      </c>
      <c r="R80" s="2">
        <f t="shared" si="69"/>
        <v>196340</v>
      </c>
      <c r="S80" s="2">
        <v>25</v>
      </c>
      <c r="T80" s="2">
        <v>20</v>
      </c>
      <c r="U80" s="2">
        <f t="shared" si="81"/>
        <v>11</v>
      </c>
      <c r="V80" s="2">
        <f t="shared" si="70"/>
        <v>9817</v>
      </c>
      <c r="W80" s="2">
        <f t="shared" si="71"/>
        <v>196340</v>
      </c>
      <c r="Y80" s="2">
        <f t="shared" si="72"/>
        <v>392680</v>
      </c>
      <c r="AA80" s="2">
        <v>0.107</v>
      </c>
      <c r="AB80" s="2">
        <f t="shared" si="84"/>
        <v>42000</v>
      </c>
      <c r="AC80" s="11">
        <v>39000</v>
      </c>
      <c r="AD80" s="2">
        <f t="shared" si="83"/>
        <v>0.1</v>
      </c>
      <c r="AE80" s="2">
        <f t="shared" si="77"/>
        <v>2900</v>
      </c>
      <c r="AF80" s="2">
        <v>1.5</v>
      </c>
      <c r="AG80" s="2">
        <f t="shared" si="78"/>
        <v>63000</v>
      </c>
      <c r="AH80" s="2">
        <f t="shared" si="79"/>
        <v>1.6043597840480799</v>
      </c>
    </row>
    <row r="81" spans="4:34" ht="20.100000000000001" customHeight="1" x14ac:dyDescent="0.2">
      <c r="D81" s="2"/>
      <c r="E81" s="2"/>
      <c r="F81" s="2">
        <v>21</v>
      </c>
      <c r="G81" s="2">
        <f t="shared" si="82"/>
        <v>0.99999999999999989</v>
      </c>
      <c r="H81" s="2">
        <f t="shared" si="73"/>
        <v>11.5</v>
      </c>
      <c r="I81" s="2"/>
      <c r="J81" s="2">
        <f>SUM($H$61:H81)</f>
        <v>93</v>
      </c>
      <c r="K81" s="2">
        <f t="shared" si="74"/>
        <v>1250</v>
      </c>
      <c r="L81" s="2">
        <f t="shared" si="75"/>
        <v>30000</v>
      </c>
      <c r="M81" s="2">
        <f t="shared" si="67"/>
        <v>345000</v>
      </c>
      <c r="N81" s="2">
        <v>20</v>
      </c>
      <c r="O81" s="2">
        <f t="shared" si="80"/>
        <v>12</v>
      </c>
      <c r="P81" s="2"/>
      <c r="Q81" s="2">
        <f t="shared" si="68"/>
        <v>11405</v>
      </c>
      <c r="R81" s="2">
        <f t="shared" si="69"/>
        <v>228100</v>
      </c>
      <c r="S81" s="2">
        <v>26</v>
      </c>
      <c r="T81" s="2">
        <v>20</v>
      </c>
      <c r="U81" s="2">
        <f t="shared" si="81"/>
        <v>12</v>
      </c>
      <c r="V81" s="2">
        <f t="shared" si="70"/>
        <v>11405</v>
      </c>
      <c r="W81" s="2">
        <f t="shared" si="71"/>
        <v>228100</v>
      </c>
      <c r="Y81" s="2">
        <f t="shared" si="72"/>
        <v>456200</v>
      </c>
      <c r="AA81" s="2">
        <v>0.1</v>
      </c>
      <c r="AB81" s="2">
        <f t="shared" si="84"/>
        <v>46000</v>
      </c>
      <c r="AC81" s="11">
        <v>42000</v>
      </c>
      <c r="AD81" s="2">
        <f t="shared" si="83"/>
        <v>0.1</v>
      </c>
      <c r="AE81" s="2">
        <f t="shared" si="77"/>
        <v>3000</v>
      </c>
      <c r="AF81" s="2">
        <v>1.5</v>
      </c>
      <c r="AG81" s="2">
        <f t="shared" si="78"/>
        <v>69000</v>
      </c>
      <c r="AH81" s="2">
        <f t="shared" si="79"/>
        <v>1.5124945199473916</v>
      </c>
    </row>
    <row r="82" spans="4:34" ht="20.100000000000001" customHeight="1" x14ac:dyDescent="0.2">
      <c r="D82" s="2"/>
      <c r="E82" s="2"/>
      <c r="F82" s="2">
        <v>22</v>
      </c>
      <c r="G82" s="2">
        <v>1.2</v>
      </c>
      <c r="H82" s="2">
        <f t="shared" si="73"/>
        <v>12.7</v>
      </c>
      <c r="I82" s="2"/>
      <c r="J82" s="2">
        <f>SUM($H$61:H82)</f>
        <v>105.7</v>
      </c>
      <c r="K82" s="2">
        <f t="shared" si="74"/>
        <v>1290</v>
      </c>
      <c r="L82" s="2">
        <f t="shared" si="75"/>
        <v>31000</v>
      </c>
      <c r="M82" s="2">
        <f t="shared" si="67"/>
        <v>393700</v>
      </c>
      <c r="N82" s="2">
        <v>20</v>
      </c>
      <c r="O82" s="2">
        <f t="shared" si="80"/>
        <v>12</v>
      </c>
      <c r="P82" s="2"/>
      <c r="Q82" s="2">
        <f t="shared" si="68"/>
        <v>11405</v>
      </c>
      <c r="R82" s="2">
        <f t="shared" si="69"/>
        <v>228100</v>
      </c>
      <c r="S82" s="2">
        <v>27</v>
      </c>
      <c r="T82" s="2">
        <v>20</v>
      </c>
      <c r="U82" s="2">
        <f t="shared" si="81"/>
        <v>12</v>
      </c>
      <c r="V82" s="2">
        <f t="shared" si="70"/>
        <v>11405</v>
      </c>
      <c r="W82" s="2">
        <f t="shared" si="71"/>
        <v>228100</v>
      </c>
      <c r="Y82" s="2">
        <f t="shared" si="72"/>
        <v>456200</v>
      </c>
      <c r="AA82" s="2">
        <v>0.105</v>
      </c>
      <c r="AB82" s="2">
        <f t="shared" si="84"/>
        <v>48000</v>
      </c>
      <c r="AC82" s="11">
        <v>45000</v>
      </c>
      <c r="AD82" s="2">
        <f t="shared" si="83"/>
        <v>0.1</v>
      </c>
      <c r="AE82" s="2">
        <f t="shared" si="77"/>
        <v>3100</v>
      </c>
      <c r="AF82" s="2">
        <v>1.5</v>
      </c>
      <c r="AG82" s="2">
        <f t="shared" si="78"/>
        <v>72000</v>
      </c>
      <c r="AH82" s="2">
        <f t="shared" si="79"/>
        <v>1.578255151249452</v>
      </c>
    </row>
    <row r="83" spans="4:34" ht="20.100000000000001" customHeight="1" x14ac:dyDescent="0.2">
      <c r="D83" s="2"/>
      <c r="E83" s="2"/>
      <c r="F83" s="2">
        <v>23</v>
      </c>
      <c r="G83" s="2">
        <v>1.2</v>
      </c>
      <c r="H83" s="2">
        <f t="shared" si="73"/>
        <v>13.899999999999999</v>
      </c>
      <c r="I83" s="2"/>
      <c r="J83" s="2">
        <f>SUM($H$61:H83)</f>
        <v>119.6</v>
      </c>
      <c r="K83" s="2">
        <f t="shared" si="74"/>
        <v>1330</v>
      </c>
      <c r="L83" s="2">
        <f t="shared" si="75"/>
        <v>32000</v>
      </c>
      <c r="M83" s="2">
        <f t="shared" si="67"/>
        <v>444799.99999999994</v>
      </c>
      <c r="N83" s="2">
        <v>20</v>
      </c>
      <c r="O83" s="2">
        <f t="shared" si="80"/>
        <v>13</v>
      </c>
      <c r="P83" s="2"/>
      <c r="Q83" s="2">
        <f t="shared" si="68"/>
        <v>13077</v>
      </c>
      <c r="R83" s="2">
        <f t="shared" si="69"/>
        <v>261540</v>
      </c>
      <c r="S83" s="2">
        <v>28</v>
      </c>
      <c r="T83" s="2">
        <v>20</v>
      </c>
      <c r="U83" s="2">
        <f t="shared" si="81"/>
        <v>13</v>
      </c>
      <c r="V83" s="2">
        <f t="shared" si="70"/>
        <v>13077</v>
      </c>
      <c r="W83" s="2">
        <f t="shared" si="71"/>
        <v>261540</v>
      </c>
      <c r="Y83" s="2">
        <f t="shared" si="72"/>
        <v>523080</v>
      </c>
      <c r="AA83" s="2">
        <v>0.1</v>
      </c>
      <c r="AB83" s="2">
        <f t="shared" si="84"/>
        <v>52000</v>
      </c>
      <c r="AC83" s="11">
        <v>48000</v>
      </c>
      <c r="AD83" s="2">
        <f t="shared" si="83"/>
        <v>0.1</v>
      </c>
      <c r="AE83" s="2">
        <f t="shared" si="77"/>
        <v>3200</v>
      </c>
      <c r="AF83" s="2">
        <v>1.5</v>
      </c>
      <c r="AG83" s="2">
        <f t="shared" si="78"/>
        <v>78000</v>
      </c>
      <c r="AH83" s="2">
        <f t="shared" si="79"/>
        <v>1.4911676990135352</v>
      </c>
    </row>
    <row r="84" spans="4:34" ht="20.100000000000001" customHeight="1" x14ac:dyDescent="0.2">
      <c r="D84" s="2"/>
      <c r="E84" s="2"/>
      <c r="F84" s="2">
        <v>24</v>
      </c>
      <c r="G84" s="2">
        <v>1.5</v>
      </c>
      <c r="H84" s="2">
        <f t="shared" si="73"/>
        <v>15.399999999999999</v>
      </c>
      <c r="I84" s="2"/>
      <c r="J84" s="2">
        <f>SUM($H$61:H84)</f>
        <v>135</v>
      </c>
      <c r="K84" s="2">
        <f t="shared" si="74"/>
        <v>1380</v>
      </c>
      <c r="L84" s="2">
        <f t="shared" si="75"/>
        <v>33000</v>
      </c>
      <c r="M84" s="2">
        <f t="shared" si="67"/>
        <v>508199.99999999994</v>
      </c>
      <c r="N84" s="2">
        <v>20</v>
      </c>
      <c r="O84" s="2">
        <f t="shared" si="80"/>
        <v>13</v>
      </c>
      <c r="P84" s="2"/>
      <c r="Q84" s="2">
        <f t="shared" si="68"/>
        <v>13077</v>
      </c>
      <c r="R84" s="2">
        <f t="shared" si="69"/>
        <v>261540</v>
      </c>
      <c r="S84" s="2">
        <v>29</v>
      </c>
      <c r="T84" s="2">
        <v>20</v>
      </c>
      <c r="U84" s="2">
        <f t="shared" si="81"/>
        <v>13</v>
      </c>
      <c r="V84" s="2">
        <f t="shared" si="70"/>
        <v>13077</v>
      </c>
      <c r="W84" s="2">
        <f t="shared" si="71"/>
        <v>261540</v>
      </c>
      <c r="Y84" s="2">
        <f t="shared" si="72"/>
        <v>523080</v>
      </c>
      <c r="AA84" s="2">
        <v>0.105</v>
      </c>
      <c r="AB84" s="2">
        <f t="shared" si="84"/>
        <v>55000</v>
      </c>
      <c r="AC84" s="11">
        <v>51000</v>
      </c>
      <c r="AD84" s="2">
        <f t="shared" si="83"/>
        <v>0.1</v>
      </c>
      <c r="AE84" s="2">
        <f t="shared" si="77"/>
        <v>3300</v>
      </c>
      <c r="AF84" s="2">
        <v>1.5</v>
      </c>
      <c r="AG84" s="2">
        <f t="shared" si="78"/>
        <v>82500</v>
      </c>
      <c r="AH84" s="2">
        <f t="shared" si="79"/>
        <v>1.5771966047258545</v>
      </c>
    </row>
    <row r="85" spans="4:34" ht="20.100000000000001" customHeight="1" x14ac:dyDescent="0.2">
      <c r="D85" s="2"/>
      <c r="E85" s="2"/>
      <c r="F85" s="2">
        <v>25</v>
      </c>
      <c r="G85" s="2">
        <v>0</v>
      </c>
      <c r="H85" s="2">
        <v>0</v>
      </c>
      <c r="I85" s="2"/>
      <c r="J85" s="2">
        <v>0</v>
      </c>
      <c r="K85" s="2">
        <f t="shared" si="74"/>
        <v>1420</v>
      </c>
      <c r="L85" s="2">
        <f t="shared" si="75"/>
        <v>34000</v>
      </c>
      <c r="M85" s="2">
        <f t="shared" si="67"/>
        <v>0</v>
      </c>
      <c r="N85" s="2">
        <v>20</v>
      </c>
      <c r="O85" s="2">
        <f t="shared" si="80"/>
        <v>14</v>
      </c>
      <c r="P85" s="2"/>
      <c r="Q85" s="2">
        <f t="shared" si="68"/>
        <v>14833</v>
      </c>
      <c r="R85" s="2">
        <f t="shared" si="69"/>
        <v>296660</v>
      </c>
      <c r="S85" s="2">
        <v>30</v>
      </c>
      <c r="T85" s="2">
        <v>20</v>
      </c>
      <c r="U85" s="2">
        <f t="shared" si="81"/>
        <v>14</v>
      </c>
      <c r="V85" s="2">
        <f t="shared" si="70"/>
        <v>14833</v>
      </c>
      <c r="W85" s="2">
        <f t="shared" si="71"/>
        <v>296660</v>
      </c>
      <c r="Y85" s="2">
        <f t="shared" si="72"/>
        <v>593320</v>
      </c>
      <c r="AA85" s="2">
        <v>0.1</v>
      </c>
      <c r="AB85" s="2">
        <f t="shared" si="84"/>
        <v>59000</v>
      </c>
      <c r="AC85" s="11">
        <v>54000</v>
      </c>
      <c r="AD85" s="2">
        <f t="shared" si="83"/>
        <v>0.1</v>
      </c>
      <c r="AE85" s="2">
        <f t="shared" si="77"/>
        <v>3400</v>
      </c>
      <c r="AF85" s="2">
        <v>1.5</v>
      </c>
      <c r="AG85" s="2">
        <f t="shared" si="78"/>
        <v>88500</v>
      </c>
      <c r="AH85" s="2">
        <f t="shared" si="79"/>
        <v>1.4916065529562461</v>
      </c>
    </row>
    <row r="86" spans="4:34" ht="20.100000000000001" customHeight="1" x14ac:dyDescent="0.2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4:34" ht="20.100000000000001" customHeight="1" x14ac:dyDescent="0.2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4:34" s="2" customFormat="1" ht="20.100000000000001" customHeight="1" x14ac:dyDescent="0.2"/>
    <row r="89" spans="4:34" s="2" customFormat="1" ht="20.100000000000001" customHeight="1" x14ac:dyDescent="0.2">
      <c r="F89" s="2" t="s">
        <v>1674</v>
      </c>
      <c r="G89" s="2" t="s">
        <v>1675</v>
      </c>
      <c r="H89" s="2" t="s">
        <v>1676</v>
      </c>
      <c r="J89" s="2" t="s">
        <v>1677</v>
      </c>
      <c r="M89" s="2" t="s">
        <v>1678</v>
      </c>
      <c r="N89" s="2" t="s">
        <v>1679</v>
      </c>
      <c r="O89" s="2" t="s">
        <v>1550</v>
      </c>
      <c r="P89" s="2" t="s">
        <v>1680</v>
      </c>
    </row>
    <row r="90" spans="4:34" s="2" customFormat="1" ht="20.100000000000001" customHeight="1" x14ac:dyDescent="0.2">
      <c r="O90" s="2">
        <v>1</v>
      </c>
      <c r="P90" s="2">
        <v>0</v>
      </c>
    </row>
    <row r="91" spans="4:34" s="2" customFormat="1" ht="20.100000000000001" customHeight="1" x14ac:dyDescent="0.2">
      <c r="F91" s="2">
        <v>1</v>
      </c>
      <c r="G91" s="2">
        <v>1</v>
      </c>
      <c r="H91" s="2">
        <f>LOOKUP(G91,$F$61:$F$85,$Y$61:$Y$85)</f>
        <v>12500</v>
      </c>
      <c r="J91" s="2">
        <v>0</v>
      </c>
      <c r="M91" s="2">
        <f t="shared" ref="M91:M95" si="85">ROUND(J91*H91,-1)</f>
        <v>0</v>
      </c>
      <c r="N91" s="2">
        <v>0</v>
      </c>
      <c r="O91" s="2">
        <v>2</v>
      </c>
      <c r="P91" s="2">
        <v>8</v>
      </c>
      <c r="Q91" s="2">
        <v>200000</v>
      </c>
    </row>
    <row r="92" spans="4:34" s="2" customFormat="1" ht="20.100000000000001" customHeight="1" x14ac:dyDescent="0.2">
      <c r="F92" s="2">
        <v>2</v>
      </c>
      <c r="G92" s="2">
        <v>1</v>
      </c>
      <c r="H92" s="2">
        <f t="shared" ref="H92:H110" si="86">LOOKUP(G92,$F$61:$F$85,$Y$61:$Y$85)</f>
        <v>12500</v>
      </c>
      <c r="J92" s="2">
        <v>0</v>
      </c>
      <c r="M92" s="2">
        <f t="shared" si="85"/>
        <v>0</v>
      </c>
      <c r="N92" s="2">
        <v>0</v>
      </c>
      <c r="O92" s="2">
        <v>3</v>
      </c>
      <c r="P92" s="2">
        <v>15</v>
      </c>
      <c r="Q92" s="2">
        <v>500000</v>
      </c>
    </row>
    <row r="93" spans="4:34" s="2" customFormat="1" ht="20.100000000000001" customHeight="1" x14ac:dyDescent="0.2">
      <c r="F93" s="2">
        <v>3</v>
      </c>
      <c r="G93" s="2">
        <v>1</v>
      </c>
      <c r="H93" s="2">
        <f t="shared" si="86"/>
        <v>12500</v>
      </c>
      <c r="J93" s="2">
        <v>0</v>
      </c>
      <c r="M93" s="2">
        <f t="shared" si="85"/>
        <v>0</v>
      </c>
      <c r="N93" s="2">
        <v>0</v>
      </c>
      <c r="O93" s="2">
        <v>4</v>
      </c>
      <c r="P93" s="2">
        <v>20</v>
      </c>
      <c r="Q93" s="2">
        <v>1000000</v>
      </c>
    </row>
    <row r="94" spans="4:34" s="2" customFormat="1" ht="20.100000000000001" customHeight="1" x14ac:dyDescent="0.2">
      <c r="F94" s="2">
        <v>4</v>
      </c>
      <c r="G94" s="2">
        <v>1</v>
      </c>
      <c r="H94" s="2">
        <f t="shared" si="86"/>
        <v>12500</v>
      </c>
      <c r="J94" s="2">
        <v>0</v>
      </c>
      <c r="M94" s="2">
        <f t="shared" si="85"/>
        <v>0</v>
      </c>
      <c r="N94" s="2">
        <v>0</v>
      </c>
    </row>
    <row r="95" spans="4:34" s="2" customFormat="1" ht="20.100000000000001" customHeight="1" x14ac:dyDescent="0.2">
      <c r="F95" s="2">
        <v>5</v>
      </c>
      <c r="G95" s="2">
        <v>1</v>
      </c>
      <c r="H95" s="2">
        <f t="shared" si="86"/>
        <v>12500</v>
      </c>
      <c r="J95" s="2">
        <v>0</v>
      </c>
      <c r="M95" s="2">
        <f t="shared" si="85"/>
        <v>0</v>
      </c>
      <c r="N95" s="2">
        <v>0</v>
      </c>
    </row>
    <row r="96" spans="4:34" s="2" customFormat="1" ht="20.100000000000001" customHeight="1" x14ac:dyDescent="0.2">
      <c r="F96" s="2">
        <v>6</v>
      </c>
      <c r="G96" s="2">
        <v>1</v>
      </c>
      <c r="H96" s="2">
        <f t="shared" si="86"/>
        <v>12500</v>
      </c>
      <c r="J96" s="2">
        <v>0.5</v>
      </c>
      <c r="M96" s="2">
        <f>ROUND(J96*H96,-4)</f>
        <v>10000</v>
      </c>
      <c r="N96" s="2">
        <v>10000</v>
      </c>
      <c r="O96" s="2" t="str">
        <f>"{"&amp;F96&amp;","&amp;N96&amp;"},"</f>
        <v>{6,10000},</v>
      </c>
    </row>
    <row r="97" spans="6:15" s="2" customFormat="1" ht="20.100000000000001" customHeight="1" x14ac:dyDescent="0.2">
      <c r="F97" s="2">
        <v>7</v>
      </c>
      <c r="G97" s="2">
        <v>2</v>
      </c>
      <c r="H97" s="2">
        <f t="shared" si="86"/>
        <v>19440</v>
      </c>
      <c r="J97" s="2">
        <v>0.6</v>
      </c>
      <c r="M97" s="2">
        <f t="shared" ref="M97:M110" si="87">ROUND(J97*H97,-4)</f>
        <v>10000</v>
      </c>
      <c r="N97" s="2">
        <v>20000</v>
      </c>
      <c r="O97" s="2" t="str">
        <f t="shared" ref="O97:O110" si="88">"{"&amp;F97&amp;","&amp;N97&amp;"},"</f>
        <v>{7,20000},</v>
      </c>
    </row>
    <row r="98" spans="6:15" s="2" customFormat="1" ht="20.100000000000001" customHeight="1" x14ac:dyDescent="0.2">
      <c r="F98" s="2">
        <v>8</v>
      </c>
      <c r="G98" s="2">
        <v>3</v>
      </c>
      <c r="H98" s="2">
        <f t="shared" si="86"/>
        <v>29120</v>
      </c>
      <c r="J98" s="2">
        <v>0.7</v>
      </c>
      <c r="M98" s="2">
        <f t="shared" si="87"/>
        <v>20000</v>
      </c>
      <c r="N98" s="2">
        <v>30000</v>
      </c>
      <c r="O98" s="2" t="str">
        <f t="shared" si="88"/>
        <v>{8,30000},</v>
      </c>
    </row>
    <row r="99" spans="6:15" s="2" customFormat="1" ht="20.100000000000001" customHeight="1" x14ac:dyDescent="0.2">
      <c r="F99" s="2">
        <v>9</v>
      </c>
      <c r="G99" s="2">
        <v>4</v>
      </c>
      <c r="H99" s="2">
        <f t="shared" si="86"/>
        <v>33280</v>
      </c>
      <c r="J99" s="2">
        <v>0.8</v>
      </c>
      <c r="M99" s="2">
        <f t="shared" si="87"/>
        <v>30000</v>
      </c>
      <c r="N99" s="2">
        <v>40000</v>
      </c>
      <c r="O99" s="2" t="str">
        <f t="shared" si="88"/>
        <v>{9,40000},</v>
      </c>
    </row>
    <row r="100" spans="6:15" s="2" customFormat="1" ht="20.100000000000001" customHeight="1" x14ac:dyDescent="0.2">
      <c r="F100" s="2">
        <v>10</v>
      </c>
      <c r="G100" s="2">
        <v>5</v>
      </c>
      <c r="H100" s="2">
        <f t="shared" si="86"/>
        <v>46962</v>
      </c>
      <c r="J100" s="2">
        <v>0.9</v>
      </c>
      <c r="M100" s="2">
        <f t="shared" si="87"/>
        <v>40000</v>
      </c>
      <c r="N100" s="2">
        <v>55000</v>
      </c>
      <c r="O100" s="2" t="str">
        <f t="shared" si="88"/>
        <v>{10,55000},</v>
      </c>
    </row>
    <row r="101" spans="6:15" s="2" customFormat="1" ht="20.100000000000001" customHeight="1" x14ac:dyDescent="0.2">
      <c r="F101" s="2">
        <v>11</v>
      </c>
      <c r="G101" s="2">
        <v>6</v>
      </c>
      <c r="H101" s="2">
        <f t="shared" si="86"/>
        <v>52180</v>
      </c>
      <c r="J101" s="2">
        <v>1</v>
      </c>
      <c r="M101" s="2">
        <f t="shared" si="87"/>
        <v>50000</v>
      </c>
      <c r="N101" s="2">
        <v>70000</v>
      </c>
      <c r="O101" s="2" t="str">
        <f t="shared" si="88"/>
        <v>{11,70000},</v>
      </c>
    </row>
    <row r="102" spans="6:15" s="2" customFormat="1" ht="20.100000000000001" customHeight="1" x14ac:dyDescent="0.2">
      <c r="F102" s="2">
        <v>12</v>
      </c>
      <c r="G102" s="2">
        <v>7</v>
      </c>
      <c r="H102" s="2">
        <f t="shared" si="86"/>
        <v>70290</v>
      </c>
      <c r="J102" s="2">
        <v>1.05</v>
      </c>
      <c r="M102" s="2">
        <f t="shared" si="87"/>
        <v>70000</v>
      </c>
      <c r="N102" s="2">
        <v>85000</v>
      </c>
      <c r="O102" s="2" t="str">
        <f t="shared" si="88"/>
        <v>{12,85000},</v>
      </c>
    </row>
    <row r="103" spans="6:15" s="2" customFormat="1" ht="20.100000000000001" customHeight="1" x14ac:dyDescent="0.2">
      <c r="F103" s="2">
        <v>13</v>
      </c>
      <c r="G103" s="2">
        <v>8</v>
      </c>
      <c r="H103" s="2">
        <f t="shared" si="86"/>
        <v>76680</v>
      </c>
      <c r="J103" s="2">
        <v>1.1000000000000001</v>
      </c>
      <c r="M103" s="2">
        <f t="shared" si="87"/>
        <v>80000</v>
      </c>
      <c r="N103" s="2">
        <v>100000</v>
      </c>
      <c r="O103" s="2" t="str">
        <f t="shared" si="88"/>
        <v>{13,100000},</v>
      </c>
    </row>
    <row r="104" spans="6:15" s="2" customFormat="1" ht="20.100000000000001" customHeight="1" x14ac:dyDescent="0.2">
      <c r="F104" s="2">
        <v>14</v>
      </c>
      <c r="G104" s="2">
        <v>9</v>
      </c>
      <c r="H104" s="2">
        <f t="shared" si="86"/>
        <v>101114</v>
      </c>
      <c r="J104" s="2">
        <v>1.1499999999999999</v>
      </c>
      <c r="M104" s="2">
        <f t="shared" si="87"/>
        <v>120000</v>
      </c>
      <c r="N104" s="2">
        <v>120000</v>
      </c>
      <c r="O104" s="2" t="str">
        <f t="shared" si="88"/>
        <v>{14,120000},</v>
      </c>
    </row>
    <row r="105" spans="6:15" s="2" customFormat="1" ht="20.100000000000001" customHeight="1" x14ac:dyDescent="0.2">
      <c r="F105" s="2">
        <v>15</v>
      </c>
      <c r="G105" s="2">
        <v>10</v>
      </c>
      <c r="H105" s="2">
        <f t="shared" si="86"/>
        <v>108892</v>
      </c>
      <c r="J105" s="2">
        <v>1.2</v>
      </c>
      <c r="M105" s="2">
        <f t="shared" si="87"/>
        <v>130000</v>
      </c>
      <c r="N105" s="2">
        <v>150000</v>
      </c>
      <c r="O105" s="2" t="str">
        <f t="shared" si="88"/>
        <v>{15,150000},</v>
      </c>
    </row>
    <row r="106" spans="6:15" s="2" customFormat="1" ht="20.100000000000001" customHeight="1" x14ac:dyDescent="0.2">
      <c r="F106" s="2">
        <v>16</v>
      </c>
      <c r="G106" s="2">
        <v>11</v>
      </c>
      <c r="H106" s="2">
        <f t="shared" si="86"/>
        <v>144900</v>
      </c>
      <c r="J106" s="2">
        <v>1.25</v>
      </c>
      <c r="M106" s="2">
        <f t="shared" si="87"/>
        <v>180000</v>
      </c>
      <c r="N106" s="2">
        <v>180000</v>
      </c>
      <c r="O106" s="2" t="str">
        <f t="shared" si="88"/>
        <v>{16,180000},</v>
      </c>
    </row>
    <row r="107" spans="6:15" s="2" customFormat="1" ht="20.100000000000001" customHeight="1" x14ac:dyDescent="0.2">
      <c r="F107" s="2">
        <v>17</v>
      </c>
      <c r="G107" s="2">
        <v>12</v>
      </c>
      <c r="H107" s="2">
        <f t="shared" si="86"/>
        <v>154560</v>
      </c>
      <c r="J107" s="2">
        <v>1.3</v>
      </c>
      <c r="M107" s="2">
        <f t="shared" si="87"/>
        <v>200000</v>
      </c>
      <c r="N107" s="2">
        <v>210000</v>
      </c>
      <c r="O107" s="2" t="str">
        <f t="shared" si="88"/>
        <v>{17,210000},</v>
      </c>
    </row>
    <row r="108" spans="6:15" s="2" customFormat="1" ht="20.100000000000001" customHeight="1" x14ac:dyDescent="0.2">
      <c r="F108" s="2">
        <v>18</v>
      </c>
      <c r="G108" s="2">
        <v>13</v>
      </c>
      <c r="H108" s="2">
        <f t="shared" si="86"/>
        <v>198492</v>
      </c>
      <c r="J108" s="2">
        <v>1.35</v>
      </c>
      <c r="M108" s="2">
        <f t="shared" si="87"/>
        <v>270000</v>
      </c>
      <c r="N108" s="2">
        <v>250000</v>
      </c>
      <c r="O108" s="2" t="str">
        <f t="shared" si="88"/>
        <v>{18,250000},</v>
      </c>
    </row>
    <row r="109" spans="6:15" s="2" customFormat="1" ht="20.100000000000001" customHeight="1" x14ac:dyDescent="0.2">
      <c r="F109" s="2">
        <v>19</v>
      </c>
      <c r="G109" s="2">
        <v>14</v>
      </c>
      <c r="H109" s="2">
        <f t="shared" si="86"/>
        <v>210168</v>
      </c>
      <c r="J109" s="2">
        <v>1.4</v>
      </c>
      <c r="M109" s="2">
        <f t="shared" si="87"/>
        <v>290000</v>
      </c>
      <c r="N109" s="2">
        <v>300000</v>
      </c>
      <c r="O109" s="2" t="str">
        <f t="shared" si="88"/>
        <v>{19,300000},</v>
      </c>
    </row>
    <row r="110" spans="6:15" s="2" customFormat="1" ht="20.100000000000001" customHeight="1" x14ac:dyDescent="0.2">
      <c r="F110" s="2">
        <v>20</v>
      </c>
      <c r="G110" s="2">
        <v>15</v>
      </c>
      <c r="H110" s="2">
        <f t="shared" si="86"/>
        <v>267368</v>
      </c>
      <c r="J110" s="2">
        <v>1.45</v>
      </c>
      <c r="M110" s="2">
        <f t="shared" si="87"/>
        <v>390000</v>
      </c>
      <c r="N110" s="2">
        <v>400000</v>
      </c>
      <c r="O110" s="2" t="str">
        <f t="shared" si="88"/>
        <v>{20,400000},</v>
      </c>
    </row>
    <row r="111" spans="6:15" s="2" customFormat="1" ht="20.100000000000001" customHeight="1" x14ac:dyDescent="0.2"/>
    <row r="112" spans="6:15" s="2" customFormat="1" ht="20.100000000000001" customHeight="1" x14ac:dyDescent="0.2"/>
    <row r="113" spans="2:11" s="2" customFormat="1" ht="20.100000000000001" customHeight="1" x14ac:dyDescent="0.2"/>
    <row r="114" spans="2:11" s="1" customFormat="1" ht="20.100000000000001" customHeight="1" x14ac:dyDescent="0.2"/>
    <row r="115" spans="2:11" s="1" customFormat="1" ht="20.100000000000001" customHeight="1" x14ac:dyDescent="0.2">
      <c r="B115" s="12">
        <v>10033001</v>
      </c>
      <c r="C115" s="13" t="s">
        <v>1618</v>
      </c>
      <c r="D115" s="14" t="s">
        <v>1618</v>
      </c>
      <c r="E115" s="2">
        <v>1</v>
      </c>
      <c r="F115" s="2">
        <f>SUMIF($I$148:$I$190,$B115,$E$148:$E$190)</f>
        <v>2</v>
      </c>
      <c r="G115" s="2">
        <f>SUMIF($K$148:$K$190,$B115,$E$148:$E$190)</f>
        <v>1</v>
      </c>
      <c r="H115" s="2">
        <f>SUMIF($M$148:$M$190,$B115,$E$148:$E$190)</f>
        <v>1</v>
      </c>
      <c r="I115" s="2">
        <f>SUMIF($O$148:$O$190,$B115,$E$148:$E$190)</f>
        <v>3</v>
      </c>
      <c r="J115" s="2"/>
      <c r="K115" s="2">
        <f>SUM(F115:I115)</f>
        <v>7</v>
      </c>
    </row>
    <row r="116" spans="2:11" s="1" customFormat="1" ht="20.100000000000001" customHeight="1" x14ac:dyDescent="0.2">
      <c r="B116" s="12">
        <v>10033002</v>
      </c>
      <c r="C116" s="13" t="s">
        <v>1619</v>
      </c>
      <c r="D116" s="14" t="s">
        <v>1619</v>
      </c>
      <c r="E116" s="2">
        <v>2</v>
      </c>
      <c r="F116" s="2">
        <f t="shared" ref="F116:F143" si="89">SUMIF($I$148:$I$190,$B116,$E$148:$E$190)</f>
        <v>2</v>
      </c>
      <c r="G116" s="2">
        <f t="shared" ref="G116:G143" si="90">SUMIF($K$148:$K$190,$B116,$E$148:$E$190)</f>
        <v>0</v>
      </c>
      <c r="H116" s="2">
        <f t="shared" ref="H116:H143" si="91">SUMIF($M$148:$M$190,$B116,$E$148:$E$190)</f>
        <v>2</v>
      </c>
      <c r="I116" s="2">
        <f t="shared" ref="I116:I143" si="92">SUMIF($O$148:$O$190,$B116,$E$148:$E$190)</f>
        <v>3</v>
      </c>
      <c r="J116" s="2"/>
      <c r="K116" s="2">
        <f t="shared" ref="K116:K143" si="93">SUM(F116:I116)</f>
        <v>7</v>
      </c>
    </row>
    <row r="117" spans="2:11" s="1" customFormat="1" ht="20.100000000000001" customHeight="1" x14ac:dyDescent="0.2">
      <c r="B117" s="12">
        <v>10033003</v>
      </c>
      <c r="C117" s="13" t="s">
        <v>1620</v>
      </c>
      <c r="D117" s="14" t="s">
        <v>1620</v>
      </c>
      <c r="E117" s="2">
        <v>3</v>
      </c>
      <c r="F117" s="2">
        <f t="shared" si="89"/>
        <v>0</v>
      </c>
      <c r="G117" s="2">
        <f t="shared" si="90"/>
        <v>1</v>
      </c>
      <c r="H117" s="2">
        <f t="shared" si="91"/>
        <v>2</v>
      </c>
      <c r="I117" s="2">
        <f t="shared" si="92"/>
        <v>1</v>
      </c>
      <c r="J117" s="2"/>
      <c r="K117" s="2">
        <f t="shared" si="93"/>
        <v>4</v>
      </c>
    </row>
    <row r="118" spans="2:11" s="1" customFormat="1" ht="20.100000000000001" customHeight="1" x14ac:dyDescent="0.2">
      <c r="B118" s="15">
        <v>10033004</v>
      </c>
      <c r="C118" s="16" t="s">
        <v>1621</v>
      </c>
      <c r="D118" s="17" t="s">
        <v>1621</v>
      </c>
      <c r="E118" s="2">
        <v>5</v>
      </c>
      <c r="F118" s="2">
        <f t="shared" si="89"/>
        <v>0</v>
      </c>
      <c r="G118" s="2">
        <f t="shared" si="90"/>
        <v>1</v>
      </c>
      <c r="H118" s="2">
        <f t="shared" si="91"/>
        <v>3</v>
      </c>
      <c r="I118" s="2">
        <f t="shared" si="92"/>
        <v>1</v>
      </c>
      <c r="J118" s="2"/>
      <c r="K118" s="2">
        <f t="shared" si="93"/>
        <v>5</v>
      </c>
    </row>
    <row r="119" spans="2:11" s="1" customFormat="1" ht="20.100000000000001" customHeight="1" x14ac:dyDescent="0.2">
      <c r="B119" s="15">
        <v>10033005</v>
      </c>
      <c r="C119" s="16" t="s">
        <v>1622</v>
      </c>
      <c r="D119" s="17" t="s">
        <v>1622</v>
      </c>
      <c r="E119" s="2">
        <v>7</v>
      </c>
      <c r="F119" s="2">
        <f t="shared" si="89"/>
        <v>1</v>
      </c>
      <c r="G119" s="2">
        <f t="shared" si="90"/>
        <v>2</v>
      </c>
      <c r="H119" s="2">
        <f t="shared" si="91"/>
        <v>1</v>
      </c>
      <c r="I119" s="2">
        <f t="shared" si="92"/>
        <v>1</v>
      </c>
      <c r="J119" s="2"/>
      <c r="K119" s="2">
        <f t="shared" si="93"/>
        <v>5</v>
      </c>
    </row>
    <row r="120" spans="2:11" s="1" customFormat="1" ht="20.100000000000001" customHeight="1" x14ac:dyDescent="0.2">
      <c r="B120" s="15">
        <v>10033006</v>
      </c>
      <c r="C120" s="16" t="s">
        <v>1623</v>
      </c>
      <c r="D120" s="17" t="s">
        <v>1623</v>
      </c>
      <c r="E120" s="2">
        <v>9</v>
      </c>
      <c r="F120" s="2">
        <f t="shared" si="89"/>
        <v>1</v>
      </c>
      <c r="G120" s="2">
        <f t="shared" si="90"/>
        <v>0</v>
      </c>
      <c r="H120" s="2">
        <f t="shared" si="91"/>
        <v>3</v>
      </c>
      <c r="I120" s="2">
        <f t="shared" si="92"/>
        <v>2</v>
      </c>
      <c r="J120" s="2"/>
      <c r="K120" s="2">
        <f t="shared" si="93"/>
        <v>6</v>
      </c>
    </row>
    <row r="121" spans="2:11" s="1" customFormat="1" ht="20.100000000000001" customHeight="1" x14ac:dyDescent="0.2">
      <c r="B121" s="15">
        <v>10033007</v>
      </c>
      <c r="C121" s="16" t="s">
        <v>1624</v>
      </c>
      <c r="D121" s="17" t="s">
        <v>1624</v>
      </c>
      <c r="E121" s="2">
        <v>11</v>
      </c>
      <c r="F121" s="2">
        <f t="shared" si="89"/>
        <v>1</v>
      </c>
      <c r="G121" s="2">
        <f t="shared" si="90"/>
        <v>1</v>
      </c>
      <c r="H121" s="2">
        <f t="shared" si="91"/>
        <v>1</v>
      </c>
      <c r="I121" s="2">
        <f t="shared" si="92"/>
        <v>1</v>
      </c>
      <c r="J121" s="2"/>
      <c r="K121" s="2">
        <f t="shared" si="93"/>
        <v>4</v>
      </c>
    </row>
    <row r="122" spans="2:11" s="1" customFormat="1" ht="20.100000000000001" customHeight="1" x14ac:dyDescent="0.2">
      <c r="B122" s="15">
        <v>10033008</v>
      </c>
      <c r="C122" s="16" t="s">
        <v>1625</v>
      </c>
      <c r="D122" s="17" t="s">
        <v>1625</v>
      </c>
      <c r="E122" s="2">
        <v>13</v>
      </c>
      <c r="F122" s="2">
        <f t="shared" si="89"/>
        <v>1</v>
      </c>
      <c r="G122" s="2">
        <f t="shared" si="90"/>
        <v>2</v>
      </c>
      <c r="H122" s="2">
        <f t="shared" si="91"/>
        <v>2</v>
      </c>
      <c r="I122" s="2">
        <f t="shared" si="92"/>
        <v>0</v>
      </c>
      <c r="J122" s="2"/>
      <c r="K122" s="2">
        <f t="shared" si="93"/>
        <v>5</v>
      </c>
    </row>
    <row r="123" spans="2:11" s="1" customFormat="1" ht="20.100000000000001" customHeight="1" x14ac:dyDescent="0.2">
      <c r="B123" s="15">
        <v>10033009</v>
      </c>
      <c r="C123" s="16" t="s">
        <v>1626</v>
      </c>
      <c r="D123" s="17" t="s">
        <v>1626</v>
      </c>
      <c r="E123" s="2">
        <v>15</v>
      </c>
      <c r="F123" s="2">
        <f t="shared" si="89"/>
        <v>1</v>
      </c>
      <c r="G123" s="2">
        <f t="shared" si="90"/>
        <v>2</v>
      </c>
      <c r="H123" s="2">
        <f t="shared" si="91"/>
        <v>1</v>
      </c>
      <c r="I123" s="2">
        <f t="shared" si="92"/>
        <v>1</v>
      </c>
      <c r="J123" s="2"/>
      <c r="K123" s="2">
        <f t="shared" si="93"/>
        <v>5</v>
      </c>
    </row>
    <row r="124" spans="2:11" s="1" customFormat="1" ht="20.100000000000001" customHeight="1" x14ac:dyDescent="0.2">
      <c r="B124" s="15">
        <v>10033010</v>
      </c>
      <c r="C124" s="16" t="s">
        <v>1627</v>
      </c>
      <c r="D124" s="17" t="s">
        <v>1627</v>
      </c>
      <c r="E124" s="2">
        <v>17</v>
      </c>
      <c r="F124" s="2">
        <f t="shared" si="89"/>
        <v>2</v>
      </c>
      <c r="G124" s="2">
        <f t="shared" si="90"/>
        <v>1</v>
      </c>
      <c r="H124" s="2">
        <f t="shared" si="91"/>
        <v>1</v>
      </c>
      <c r="I124" s="2">
        <f t="shared" si="92"/>
        <v>2</v>
      </c>
      <c r="J124" s="2"/>
      <c r="K124" s="2">
        <f t="shared" si="93"/>
        <v>6</v>
      </c>
    </row>
    <row r="125" spans="2:11" s="1" customFormat="1" ht="20.100000000000001" customHeight="1" x14ac:dyDescent="0.2">
      <c r="B125" s="15">
        <v>10033011</v>
      </c>
      <c r="C125" s="16" t="s">
        <v>1628</v>
      </c>
      <c r="D125" s="17" t="s">
        <v>1628</v>
      </c>
      <c r="E125" s="2">
        <v>19</v>
      </c>
      <c r="F125" s="2">
        <f t="shared" si="89"/>
        <v>3</v>
      </c>
      <c r="G125" s="2">
        <f t="shared" si="90"/>
        <v>2</v>
      </c>
      <c r="H125" s="2">
        <f t="shared" si="91"/>
        <v>0</v>
      </c>
      <c r="I125" s="2">
        <f t="shared" si="92"/>
        <v>0</v>
      </c>
      <c r="J125" s="2"/>
      <c r="K125" s="2">
        <f t="shared" si="93"/>
        <v>5</v>
      </c>
    </row>
    <row r="126" spans="2:11" s="1" customFormat="1" ht="20.100000000000001" customHeight="1" x14ac:dyDescent="0.2">
      <c r="B126" s="15">
        <v>10033012</v>
      </c>
      <c r="C126" s="16" t="s">
        <v>1629</v>
      </c>
      <c r="D126" s="17" t="s">
        <v>1629</v>
      </c>
      <c r="E126" s="2">
        <v>21</v>
      </c>
      <c r="F126" s="2">
        <f t="shared" si="89"/>
        <v>2</v>
      </c>
      <c r="G126" s="2">
        <f t="shared" si="90"/>
        <v>2</v>
      </c>
      <c r="H126" s="2">
        <f t="shared" si="91"/>
        <v>1</v>
      </c>
      <c r="I126" s="2">
        <f t="shared" si="92"/>
        <v>1</v>
      </c>
      <c r="J126" s="2"/>
      <c r="K126" s="2">
        <f t="shared" si="93"/>
        <v>6</v>
      </c>
    </row>
    <row r="127" spans="2:11" s="1" customFormat="1" ht="20.100000000000001" customHeight="1" x14ac:dyDescent="0.2">
      <c r="B127" s="15">
        <v>10033013</v>
      </c>
      <c r="C127" s="16" t="s">
        <v>1630</v>
      </c>
      <c r="D127" s="17" t="s">
        <v>1630</v>
      </c>
      <c r="E127" s="2">
        <v>23</v>
      </c>
      <c r="F127" s="2">
        <f t="shared" si="89"/>
        <v>1</v>
      </c>
      <c r="G127" s="2">
        <f t="shared" si="90"/>
        <v>1</v>
      </c>
      <c r="H127" s="2">
        <f t="shared" si="91"/>
        <v>0</v>
      </c>
      <c r="I127" s="2">
        <f t="shared" si="92"/>
        <v>0</v>
      </c>
      <c r="J127" s="2"/>
      <c r="K127" s="2">
        <f t="shared" si="93"/>
        <v>2</v>
      </c>
    </row>
    <row r="128" spans="2:11" s="1" customFormat="1" ht="20.100000000000001" customHeight="1" x14ac:dyDescent="0.2">
      <c r="B128" s="15">
        <v>10033014</v>
      </c>
      <c r="C128" s="16" t="s">
        <v>1631</v>
      </c>
      <c r="D128" s="17" t="s">
        <v>1631</v>
      </c>
      <c r="E128" s="2">
        <v>25</v>
      </c>
      <c r="F128" s="2">
        <f t="shared" si="89"/>
        <v>1</v>
      </c>
      <c r="G128" s="2">
        <f t="shared" si="90"/>
        <v>1</v>
      </c>
      <c r="H128" s="2">
        <f t="shared" si="91"/>
        <v>0</v>
      </c>
      <c r="I128" s="2">
        <f t="shared" si="92"/>
        <v>0</v>
      </c>
      <c r="J128" s="2"/>
      <c r="K128" s="2">
        <f t="shared" si="93"/>
        <v>2</v>
      </c>
    </row>
    <row r="129" spans="2:11" s="1" customFormat="1" ht="20.100000000000001" customHeight="1" x14ac:dyDescent="0.2">
      <c r="F129" s="2">
        <f t="shared" si="89"/>
        <v>0</v>
      </c>
      <c r="G129" s="2">
        <f t="shared" si="90"/>
        <v>0</v>
      </c>
      <c r="H129" s="2">
        <f t="shared" si="91"/>
        <v>0</v>
      </c>
      <c r="I129" s="2">
        <f t="shared" si="92"/>
        <v>0</v>
      </c>
      <c r="J129" s="2"/>
      <c r="K129" s="2">
        <f t="shared" si="93"/>
        <v>0</v>
      </c>
    </row>
    <row r="130" spans="2:11" s="1" customFormat="1" ht="20.100000000000001" customHeight="1" x14ac:dyDescent="0.2">
      <c r="B130" s="12">
        <v>10035001</v>
      </c>
      <c r="C130" s="13" t="s">
        <v>1638</v>
      </c>
      <c r="D130" s="14" t="s">
        <v>1681</v>
      </c>
      <c r="E130" s="2">
        <v>1</v>
      </c>
      <c r="F130" s="2">
        <f t="shared" si="89"/>
        <v>0</v>
      </c>
      <c r="G130" s="2">
        <f t="shared" si="90"/>
        <v>2</v>
      </c>
      <c r="H130" s="2">
        <f t="shared" si="91"/>
        <v>1</v>
      </c>
      <c r="I130" s="2">
        <f t="shared" si="92"/>
        <v>2</v>
      </c>
      <c r="J130" s="2"/>
      <c r="K130" s="2">
        <f t="shared" si="93"/>
        <v>5</v>
      </c>
    </row>
    <row r="131" spans="2:11" s="1" customFormat="1" ht="20.100000000000001" customHeight="1" x14ac:dyDescent="0.2">
      <c r="B131" s="12">
        <v>10035002</v>
      </c>
      <c r="C131" s="13" t="s">
        <v>1639</v>
      </c>
      <c r="D131" s="14" t="s">
        <v>1682</v>
      </c>
      <c r="E131" s="2">
        <v>2</v>
      </c>
      <c r="F131" s="2">
        <f t="shared" si="89"/>
        <v>1</v>
      </c>
      <c r="G131" s="2">
        <f t="shared" si="90"/>
        <v>1</v>
      </c>
      <c r="H131" s="2">
        <f t="shared" si="91"/>
        <v>1</v>
      </c>
      <c r="I131" s="2">
        <f t="shared" si="92"/>
        <v>2</v>
      </c>
      <c r="J131" s="2"/>
      <c r="K131" s="2">
        <f t="shared" si="93"/>
        <v>5</v>
      </c>
    </row>
    <row r="132" spans="2:11" s="1" customFormat="1" ht="20.100000000000001" customHeight="1" x14ac:dyDescent="0.2">
      <c r="B132" s="15">
        <v>10035003</v>
      </c>
      <c r="C132" s="16" t="s">
        <v>1640</v>
      </c>
      <c r="D132" s="17" t="s">
        <v>1683</v>
      </c>
      <c r="E132" s="2">
        <v>3</v>
      </c>
      <c r="F132" s="2">
        <f t="shared" si="89"/>
        <v>2</v>
      </c>
      <c r="G132" s="2">
        <f t="shared" si="90"/>
        <v>2</v>
      </c>
      <c r="H132" s="2">
        <f t="shared" si="91"/>
        <v>1</v>
      </c>
      <c r="I132" s="2">
        <f t="shared" si="92"/>
        <v>1</v>
      </c>
      <c r="J132" s="2"/>
      <c r="K132" s="2">
        <f t="shared" si="93"/>
        <v>6</v>
      </c>
    </row>
    <row r="133" spans="2:11" s="1" customFormat="1" ht="20.100000000000001" customHeight="1" x14ac:dyDescent="0.2">
      <c r="B133" s="15">
        <v>10035004</v>
      </c>
      <c r="C133" s="16" t="s">
        <v>1641</v>
      </c>
      <c r="D133" s="17" t="s">
        <v>1684</v>
      </c>
      <c r="E133" s="2">
        <v>5</v>
      </c>
      <c r="F133" s="2">
        <f t="shared" si="89"/>
        <v>2</v>
      </c>
      <c r="G133" s="2">
        <f t="shared" si="90"/>
        <v>1</v>
      </c>
      <c r="H133" s="2">
        <f t="shared" si="91"/>
        <v>2</v>
      </c>
      <c r="I133" s="2">
        <f t="shared" si="92"/>
        <v>1</v>
      </c>
      <c r="J133" s="2"/>
      <c r="K133" s="2">
        <f t="shared" si="93"/>
        <v>6</v>
      </c>
    </row>
    <row r="134" spans="2:11" s="1" customFormat="1" ht="20.100000000000001" customHeight="1" x14ac:dyDescent="0.2">
      <c r="B134" s="15">
        <v>10035005</v>
      </c>
      <c r="C134" s="16" t="s">
        <v>1642</v>
      </c>
      <c r="D134" s="17" t="s">
        <v>1685</v>
      </c>
      <c r="E134" s="2">
        <v>7</v>
      </c>
      <c r="F134" s="2">
        <f t="shared" si="89"/>
        <v>0</v>
      </c>
      <c r="G134" s="2">
        <f t="shared" si="90"/>
        <v>1</v>
      </c>
      <c r="H134" s="2">
        <f t="shared" si="91"/>
        <v>1</v>
      </c>
      <c r="I134" s="2">
        <f t="shared" si="92"/>
        <v>1</v>
      </c>
      <c r="J134" s="2"/>
      <c r="K134" s="2">
        <f t="shared" si="93"/>
        <v>3</v>
      </c>
    </row>
    <row r="135" spans="2:11" s="1" customFormat="1" ht="20.100000000000001" customHeight="1" x14ac:dyDescent="0.2">
      <c r="B135" s="15">
        <v>10035006</v>
      </c>
      <c r="C135" s="16" t="s">
        <v>1643</v>
      </c>
      <c r="D135" s="17" t="s">
        <v>1686</v>
      </c>
      <c r="E135" s="2">
        <v>9</v>
      </c>
      <c r="F135" s="2">
        <f t="shared" si="89"/>
        <v>2</v>
      </c>
      <c r="G135" s="2">
        <f t="shared" si="90"/>
        <v>1</v>
      </c>
      <c r="H135" s="2">
        <f t="shared" si="91"/>
        <v>1</v>
      </c>
      <c r="I135" s="2">
        <f t="shared" si="92"/>
        <v>0</v>
      </c>
      <c r="J135" s="2"/>
      <c r="K135" s="2">
        <f t="shared" si="93"/>
        <v>4</v>
      </c>
    </row>
    <row r="136" spans="2:11" s="1" customFormat="1" ht="20.100000000000001" customHeight="1" x14ac:dyDescent="0.2">
      <c r="B136" s="15">
        <v>10035007</v>
      </c>
      <c r="C136" s="16" t="s">
        <v>1644</v>
      </c>
      <c r="D136" s="17" t="s">
        <v>1687</v>
      </c>
      <c r="E136" s="2">
        <v>11</v>
      </c>
      <c r="F136" s="2">
        <f t="shared" si="89"/>
        <v>1</v>
      </c>
      <c r="G136" s="2">
        <f t="shared" si="90"/>
        <v>1</v>
      </c>
      <c r="H136" s="2">
        <f t="shared" si="91"/>
        <v>1</v>
      </c>
      <c r="I136" s="2">
        <f t="shared" si="92"/>
        <v>1</v>
      </c>
      <c r="J136" s="2"/>
      <c r="K136" s="2">
        <f t="shared" si="93"/>
        <v>4</v>
      </c>
    </row>
    <row r="137" spans="2:11" s="1" customFormat="1" ht="20.100000000000001" customHeight="1" x14ac:dyDescent="0.2">
      <c r="B137" s="15">
        <v>10035008</v>
      </c>
      <c r="C137" s="16" t="s">
        <v>1645</v>
      </c>
      <c r="D137" s="17" t="s">
        <v>1688</v>
      </c>
      <c r="E137" s="2">
        <v>13</v>
      </c>
      <c r="F137" s="2">
        <f t="shared" si="89"/>
        <v>1</v>
      </c>
      <c r="G137" s="2">
        <f t="shared" si="90"/>
        <v>1</v>
      </c>
      <c r="H137" s="2">
        <f t="shared" si="91"/>
        <v>1</v>
      </c>
      <c r="I137" s="2">
        <f t="shared" si="92"/>
        <v>1</v>
      </c>
      <c r="J137" s="2"/>
      <c r="K137" s="2">
        <f t="shared" si="93"/>
        <v>4</v>
      </c>
    </row>
    <row r="138" spans="2:11" s="1" customFormat="1" ht="20.100000000000001" customHeight="1" x14ac:dyDescent="0.2">
      <c r="B138" s="15">
        <v>10035009</v>
      </c>
      <c r="C138" s="16" t="s">
        <v>1646</v>
      </c>
      <c r="D138" s="17" t="s">
        <v>1689</v>
      </c>
      <c r="E138" s="2">
        <v>15</v>
      </c>
      <c r="F138" s="2">
        <f t="shared" si="89"/>
        <v>2</v>
      </c>
      <c r="G138" s="2">
        <f t="shared" si="90"/>
        <v>2</v>
      </c>
      <c r="H138" s="2">
        <f t="shared" si="91"/>
        <v>0</v>
      </c>
      <c r="I138" s="2">
        <f t="shared" si="92"/>
        <v>0</v>
      </c>
      <c r="J138" s="2"/>
      <c r="K138" s="2">
        <f t="shared" si="93"/>
        <v>4</v>
      </c>
    </row>
    <row r="139" spans="2:11" s="1" customFormat="1" ht="20.100000000000001" customHeight="1" x14ac:dyDescent="0.2">
      <c r="B139" s="15">
        <v>10035010</v>
      </c>
      <c r="C139" s="16" t="s">
        <v>1644</v>
      </c>
      <c r="D139" s="17" t="s">
        <v>1690</v>
      </c>
      <c r="E139" s="2">
        <v>17</v>
      </c>
      <c r="F139" s="2">
        <f t="shared" si="89"/>
        <v>1</v>
      </c>
      <c r="G139" s="2">
        <f t="shared" si="90"/>
        <v>1</v>
      </c>
      <c r="H139" s="2">
        <f t="shared" si="91"/>
        <v>3</v>
      </c>
      <c r="I139" s="2">
        <f t="shared" si="92"/>
        <v>0</v>
      </c>
      <c r="J139" s="2"/>
      <c r="K139" s="2">
        <f t="shared" si="93"/>
        <v>5</v>
      </c>
    </row>
    <row r="140" spans="2:11" s="1" customFormat="1" ht="20.100000000000001" customHeight="1" x14ac:dyDescent="0.2">
      <c r="B140" s="15">
        <v>10035011</v>
      </c>
      <c r="C140" s="16" t="s">
        <v>1647</v>
      </c>
      <c r="D140" s="17" t="s">
        <v>1691</v>
      </c>
      <c r="E140" s="2">
        <v>19</v>
      </c>
      <c r="F140" s="2">
        <f t="shared" si="89"/>
        <v>1</v>
      </c>
      <c r="G140" s="2">
        <f t="shared" si="90"/>
        <v>1</v>
      </c>
      <c r="H140" s="2">
        <f t="shared" si="91"/>
        <v>1</v>
      </c>
      <c r="I140" s="2">
        <f t="shared" si="92"/>
        <v>0</v>
      </c>
      <c r="J140" s="2"/>
      <c r="K140" s="2">
        <f t="shared" si="93"/>
        <v>3</v>
      </c>
    </row>
    <row r="141" spans="2:11" s="1" customFormat="1" ht="20.100000000000001" customHeight="1" x14ac:dyDescent="0.2">
      <c r="B141" s="15">
        <v>10035012</v>
      </c>
      <c r="C141" s="16" t="s">
        <v>1648</v>
      </c>
      <c r="D141" s="17" t="s">
        <v>1692</v>
      </c>
      <c r="E141" s="2">
        <v>21</v>
      </c>
      <c r="F141" s="2">
        <f t="shared" si="89"/>
        <v>2</v>
      </c>
      <c r="G141" s="2">
        <f t="shared" si="90"/>
        <v>2</v>
      </c>
      <c r="H141" s="2">
        <f t="shared" si="91"/>
        <v>1</v>
      </c>
      <c r="I141" s="2">
        <f t="shared" si="92"/>
        <v>0</v>
      </c>
      <c r="J141" s="2"/>
      <c r="K141" s="2">
        <f t="shared" si="93"/>
        <v>5</v>
      </c>
    </row>
    <row r="142" spans="2:11" s="1" customFormat="1" ht="20.100000000000001" customHeight="1" x14ac:dyDescent="0.2">
      <c r="B142" s="15">
        <v>10035013</v>
      </c>
      <c r="C142" s="16" t="s">
        <v>1649</v>
      </c>
      <c r="D142" s="17" t="s">
        <v>1693</v>
      </c>
      <c r="E142" s="2">
        <v>23</v>
      </c>
      <c r="F142" s="2">
        <f t="shared" si="89"/>
        <v>1</v>
      </c>
      <c r="G142" s="2">
        <f t="shared" si="90"/>
        <v>1</v>
      </c>
      <c r="H142" s="2">
        <f t="shared" si="91"/>
        <v>0</v>
      </c>
      <c r="I142" s="2">
        <f t="shared" si="92"/>
        <v>0</v>
      </c>
      <c r="J142" s="2"/>
      <c r="K142" s="2">
        <f t="shared" si="93"/>
        <v>2</v>
      </c>
    </row>
    <row r="143" spans="2:11" s="1" customFormat="1" ht="20.100000000000001" customHeight="1" x14ac:dyDescent="0.2">
      <c r="B143" s="18">
        <v>10035014</v>
      </c>
      <c r="C143" s="2" t="s">
        <v>1650</v>
      </c>
      <c r="D143" s="19" t="s">
        <v>1694</v>
      </c>
      <c r="E143" s="2">
        <v>25</v>
      </c>
      <c r="F143" s="2">
        <f t="shared" si="89"/>
        <v>1</v>
      </c>
      <c r="G143" s="2">
        <f t="shared" si="90"/>
        <v>1</v>
      </c>
      <c r="H143" s="2">
        <f t="shared" si="91"/>
        <v>0</v>
      </c>
      <c r="I143" s="2">
        <f t="shared" si="92"/>
        <v>0</v>
      </c>
      <c r="J143" s="2"/>
      <c r="K143" s="2">
        <f t="shared" si="93"/>
        <v>2</v>
      </c>
    </row>
    <row r="144" spans="2:11" s="1" customFormat="1" ht="20.100000000000001" customHeight="1" x14ac:dyDescent="0.2"/>
    <row r="145" spans="1:37" s="1" customFormat="1" ht="20.100000000000001" customHeight="1" x14ac:dyDescent="0.2"/>
    <row r="146" spans="1:37" s="1" customFormat="1" ht="20.100000000000001" customHeight="1" x14ac:dyDescent="0.2">
      <c r="E146" s="2"/>
      <c r="F146" s="2"/>
      <c r="G146" s="2" t="s">
        <v>1454</v>
      </c>
      <c r="H146" s="2" t="s">
        <v>1695</v>
      </c>
      <c r="I146" s="2"/>
      <c r="J146" s="2"/>
      <c r="K146" s="2"/>
      <c r="L146" s="2"/>
      <c r="M146" s="2"/>
      <c r="N146" s="2"/>
      <c r="O146" s="2"/>
      <c r="P146" s="2"/>
    </row>
    <row r="147" spans="1:37" s="3" customFormat="1" ht="20.100000000000001" customHeight="1" x14ac:dyDescent="0.2">
      <c r="C147" s="2" t="s">
        <v>1752</v>
      </c>
      <c r="G147" s="2"/>
      <c r="H147" s="2"/>
      <c r="I147" s="2"/>
      <c r="J147" s="2"/>
      <c r="K147" s="2"/>
      <c r="U147" s="2"/>
      <c r="V147" s="2"/>
      <c r="W147" s="2"/>
      <c r="X147" s="2"/>
      <c r="Y147" s="2"/>
      <c r="Z147" s="2"/>
      <c r="AA147" s="2"/>
      <c r="AB147" s="2"/>
      <c r="AC147" s="2"/>
      <c r="AD147" s="2" t="s">
        <v>1696</v>
      </c>
      <c r="AE147" s="2"/>
      <c r="AF147" s="2" t="s">
        <v>1697</v>
      </c>
      <c r="AG147" s="2" t="s">
        <v>1698</v>
      </c>
      <c r="AH147" s="2" t="s">
        <v>1699</v>
      </c>
      <c r="AI147" s="2" t="s">
        <v>1700</v>
      </c>
    </row>
    <row r="148" spans="1:37" s="3" customFormat="1" ht="20.100000000000001" customHeight="1" x14ac:dyDescent="0.2">
      <c r="A148" s="2">
        <f>ROUND(C148/1.5,0)</f>
        <v>3</v>
      </c>
      <c r="B148" s="2">
        <f>ROUND(C148*1.5,0)</f>
        <v>8</v>
      </c>
      <c r="C148" s="2">
        <v>5</v>
      </c>
      <c r="D148" s="2">
        <f>LOOKUP(I148,$B$115:$B$143,$E$115:$E$143)</f>
        <v>1</v>
      </c>
      <c r="E148" s="2">
        <v>1</v>
      </c>
      <c r="F148" s="2">
        <v>10036001</v>
      </c>
      <c r="G148" s="2" t="s">
        <v>1701</v>
      </c>
      <c r="H148" s="2" t="s">
        <v>1618</v>
      </c>
      <c r="I148" s="2">
        <v>10033001</v>
      </c>
      <c r="J148" s="2" t="s">
        <v>1681</v>
      </c>
      <c r="K148" s="2">
        <v>10035001</v>
      </c>
      <c r="L148" s="2"/>
      <c r="M148" s="2"/>
      <c r="N148" s="2"/>
      <c r="O148" s="2"/>
      <c r="Q148" s="3" t="str">
        <f>I148&amp;";1@"&amp;K148&amp;";1"</f>
        <v>10033001;1@10035001;1</v>
      </c>
      <c r="U148" s="2"/>
      <c r="V148" s="2">
        <f>LOOKUP(I148,[2]ItemProto!$C$258:$C$299,[2]ItemProto!$O$258:$O$299)</f>
        <v>533</v>
      </c>
      <c r="W148" s="2"/>
      <c r="X148" s="2">
        <f>LOOKUP(K148,[2]ItemProto!$C$258:$C$299,[2]ItemProto!$O$258:$O$299)</f>
        <v>800</v>
      </c>
      <c r="Y148" s="2"/>
      <c r="Z148" s="2"/>
      <c r="AA148" s="2"/>
      <c r="AB148" s="2"/>
      <c r="AC148" s="2"/>
      <c r="AD148" s="2">
        <f>SUM(V148:AB148)</f>
        <v>1333</v>
      </c>
      <c r="AE148" s="2"/>
      <c r="AF148" s="2">
        <v>1.5</v>
      </c>
      <c r="AG148" s="2">
        <v>3</v>
      </c>
      <c r="AH148" s="2">
        <f>ROUND(AF148*AD148,0)</f>
        <v>2000</v>
      </c>
      <c r="AI148" s="2">
        <f>AG148*AD148</f>
        <v>3999</v>
      </c>
      <c r="AK148" s="3" t="str">
        <f>"new JiaYuanPurchase{ ItemID = "&amp;F148&amp;",ItemNum = 1, BuyMinZiJin = "&amp;AH148&amp;",BuyMaxZiJin = "&amp;AI148&amp;"},  //"&amp;G148</f>
        <v>new JiaYuanPurchase{ ItemID = 10036001,ItemNum = 1, BuyMinZiJin = 2000,BuyMaxZiJin = 3999},  //炒鸡蛋</v>
      </c>
    </row>
    <row r="149" spans="1:37" s="3" customFormat="1" ht="20.100000000000001" customHeight="1" x14ac:dyDescent="0.2">
      <c r="A149" s="2">
        <f t="shared" ref="A149:A182" si="94">ROUND(C149/1.5,0)</f>
        <v>3</v>
      </c>
      <c r="B149" s="2">
        <f t="shared" ref="B149:B182" si="95">ROUND(C149*1.5,0)</f>
        <v>8</v>
      </c>
      <c r="C149" s="2">
        <v>5</v>
      </c>
      <c r="D149" s="2">
        <f t="shared" ref="D149:D182" si="96">LOOKUP(I149,$B$115:$B$143,$E$115:$E$143)</f>
        <v>2</v>
      </c>
      <c r="E149" s="2">
        <v>1</v>
      </c>
      <c r="F149" s="2">
        <v>10036002</v>
      </c>
      <c r="G149" s="2" t="s">
        <v>1702</v>
      </c>
      <c r="H149" s="2" t="s">
        <v>1682</v>
      </c>
      <c r="I149" s="2">
        <v>10035002</v>
      </c>
      <c r="J149" s="2" t="s">
        <v>1682</v>
      </c>
      <c r="K149" s="2">
        <v>10035002</v>
      </c>
      <c r="L149" s="2"/>
      <c r="M149" s="2"/>
      <c r="N149" s="2"/>
      <c r="O149" s="2"/>
      <c r="Q149" s="3" t="str">
        <f>I149&amp;";1@"&amp;K149&amp;";1"</f>
        <v>10035002;1@10035002;1</v>
      </c>
      <c r="U149" s="2"/>
      <c r="V149" s="2">
        <f>LOOKUP(I149,[2]ItemProto!$C$258:$C$299,[2]ItemProto!$O$258:$O$299)</f>
        <v>1260</v>
      </c>
      <c r="W149" s="2"/>
      <c r="X149" s="2">
        <f>LOOKUP(K149,[2]ItemProto!$C$258:$C$299,[2]ItemProto!$O$258:$O$299)</f>
        <v>1260</v>
      </c>
      <c r="Y149" s="2"/>
      <c r="Z149" s="2"/>
      <c r="AA149" s="2"/>
      <c r="AB149" s="2"/>
      <c r="AC149" s="2"/>
      <c r="AD149" s="2">
        <f t="shared" ref="AD149:AD182" si="97">SUM(V149:AB149)</f>
        <v>2520</v>
      </c>
      <c r="AE149" s="2"/>
      <c r="AF149" s="2">
        <v>1.5</v>
      </c>
      <c r="AG149" s="2">
        <v>3</v>
      </c>
      <c r="AH149" s="2">
        <f t="shared" ref="AH149:AH182" si="98">ROUND(AF149*AD149,0)</f>
        <v>3780</v>
      </c>
      <c r="AI149" s="2">
        <f t="shared" ref="AI149:AI182" si="99">AG149*AD149</f>
        <v>7560</v>
      </c>
      <c r="AK149" s="3" t="str">
        <f t="shared" ref="AK149:AK182" si="100">"new JiaYuanPurchase{ ItemID = "&amp;F149&amp;",ItemNum = 1, BuyMinZiJin = "&amp;AH149&amp;",BuyMaxZiJin = "&amp;AI149&amp;"},  //"&amp;G149</f>
        <v>new JiaYuanPurchase{ ItemID = 10036002,ItemNum = 1, BuyMinZiJin = 3780,BuyMaxZiJin = 7560},  //咸鸭蛋</v>
      </c>
    </row>
    <row r="150" spans="1:37" s="3" customFormat="1" ht="20.100000000000001" customHeight="1" x14ac:dyDescent="0.2">
      <c r="A150" s="2">
        <f t="shared" si="94"/>
        <v>4</v>
      </c>
      <c r="B150" s="2">
        <f t="shared" si="95"/>
        <v>8</v>
      </c>
      <c r="C150" s="2">
        <v>5.5</v>
      </c>
      <c r="D150" s="2">
        <f t="shared" si="96"/>
        <v>2</v>
      </c>
      <c r="E150" s="2">
        <v>1</v>
      </c>
      <c r="F150" s="2">
        <v>10036003</v>
      </c>
      <c r="G150" s="2" t="s">
        <v>1703</v>
      </c>
      <c r="H150" s="2" t="s">
        <v>1619</v>
      </c>
      <c r="I150" s="2">
        <v>10033002</v>
      </c>
      <c r="J150" s="2" t="s">
        <v>1620</v>
      </c>
      <c r="K150" s="2">
        <v>10033003</v>
      </c>
      <c r="L150" s="2" t="s">
        <v>1620</v>
      </c>
      <c r="M150" s="2">
        <v>10033003</v>
      </c>
      <c r="N150" s="2"/>
      <c r="O150" s="2"/>
      <c r="Q150" s="3" t="str">
        <f>I150&amp;";1@"&amp;K150&amp;";1@"&amp;M150&amp;";1"</f>
        <v>10033002;1@10033003;1@10033003;1</v>
      </c>
      <c r="U150" s="2"/>
      <c r="V150" s="2">
        <f>LOOKUP(I150,[2]ItemProto!$C$258:$C$299,[2]ItemProto!$O$258:$O$299)</f>
        <v>840</v>
      </c>
      <c r="W150" s="2"/>
      <c r="X150" s="2">
        <f>LOOKUP(K150,[2]ItemProto!$C$258:$C$299,[2]ItemProto!$O$258:$O$299)</f>
        <v>1232</v>
      </c>
      <c r="Y150" s="2"/>
      <c r="Z150" s="2">
        <f>LOOKUP(M150,[2]ItemProto!$C$258:$C$299,[2]ItemProto!$O$258:$O$299)</f>
        <v>1232</v>
      </c>
      <c r="AA150" s="2"/>
      <c r="AB150" s="2"/>
      <c r="AC150" s="2"/>
      <c r="AD150" s="2">
        <f t="shared" si="97"/>
        <v>3304</v>
      </c>
      <c r="AE150" s="2"/>
      <c r="AF150" s="2">
        <v>1.5</v>
      </c>
      <c r="AG150" s="2">
        <v>3</v>
      </c>
      <c r="AH150" s="2">
        <f t="shared" si="98"/>
        <v>4956</v>
      </c>
      <c r="AI150" s="2">
        <f t="shared" si="99"/>
        <v>9912</v>
      </c>
      <c r="AK150" s="3" t="str">
        <f t="shared" si="100"/>
        <v>new JiaYuanPurchase{ ItemID = 10036003,ItemNum = 1, BuyMinZiJin = 4956,BuyMaxZiJin = 9912},  //胡萝卜汁</v>
      </c>
    </row>
    <row r="151" spans="1:37" s="3" customFormat="1" ht="20.100000000000001" customHeight="1" x14ac:dyDescent="0.2">
      <c r="A151" s="2">
        <f t="shared" si="94"/>
        <v>4</v>
      </c>
      <c r="B151" s="2">
        <f t="shared" si="95"/>
        <v>8</v>
      </c>
      <c r="C151" s="2">
        <v>5.5</v>
      </c>
      <c r="D151" s="2">
        <f t="shared" si="96"/>
        <v>2</v>
      </c>
      <c r="E151" s="2">
        <v>1</v>
      </c>
      <c r="F151" s="2">
        <v>10036004</v>
      </c>
      <c r="G151" s="2" t="s">
        <v>1704</v>
      </c>
      <c r="H151" s="2" t="s">
        <v>1619</v>
      </c>
      <c r="I151" s="2">
        <v>10033002</v>
      </c>
      <c r="J151" s="2" t="s">
        <v>1681</v>
      </c>
      <c r="K151" s="2">
        <v>10035001</v>
      </c>
      <c r="L151" s="2" t="s">
        <v>1682</v>
      </c>
      <c r="M151" s="2">
        <v>10035002</v>
      </c>
      <c r="N151" s="2"/>
      <c r="O151" s="2"/>
      <c r="Q151" s="3" t="str">
        <f t="shared" ref="Q151:Q154" si="101">I151&amp;";1@"&amp;K151&amp;";1@"&amp;M151&amp;";1"</f>
        <v>10033002;1@10035001;1@10035002;1</v>
      </c>
      <c r="U151" s="2"/>
      <c r="V151" s="2">
        <f>LOOKUP(I151,[2]ItemProto!$C$258:$C$299,[2]ItemProto!$O$258:$O$299)</f>
        <v>840</v>
      </c>
      <c r="W151" s="2"/>
      <c r="X151" s="2">
        <f>LOOKUP(K151,[2]ItemProto!$C$258:$C$299,[2]ItemProto!$O$258:$O$299)</f>
        <v>800</v>
      </c>
      <c r="Y151" s="2"/>
      <c r="Z151" s="2">
        <f>LOOKUP(M151,[2]ItemProto!$C$258:$C$299,[2]ItemProto!$O$258:$O$299)</f>
        <v>1260</v>
      </c>
      <c r="AA151" s="2"/>
      <c r="AB151" s="2"/>
      <c r="AC151" s="2"/>
      <c r="AD151" s="2">
        <f t="shared" si="97"/>
        <v>2900</v>
      </c>
      <c r="AE151" s="2"/>
      <c r="AF151" s="2">
        <v>1.5</v>
      </c>
      <c r="AG151" s="2">
        <v>3</v>
      </c>
      <c r="AH151" s="2">
        <f t="shared" si="98"/>
        <v>4350</v>
      </c>
      <c r="AI151" s="2">
        <f t="shared" si="99"/>
        <v>8700</v>
      </c>
      <c r="AK151" s="3" t="str">
        <f t="shared" si="100"/>
        <v>new JiaYuanPurchase{ ItemID = 10036004,ItemNum = 1, BuyMinZiJin = 4350,BuyMaxZiJin = 8700},  //腌蛋</v>
      </c>
    </row>
    <row r="152" spans="1:37" s="3" customFormat="1" ht="20.100000000000001" customHeight="1" x14ac:dyDescent="0.2">
      <c r="A152" s="2">
        <f t="shared" si="94"/>
        <v>4</v>
      </c>
      <c r="B152" s="2">
        <f t="shared" si="95"/>
        <v>9</v>
      </c>
      <c r="C152" s="2">
        <v>6</v>
      </c>
      <c r="D152" s="2">
        <f t="shared" si="96"/>
        <v>1</v>
      </c>
      <c r="E152" s="2">
        <v>1</v>
      </c>
      <c r="F152" s="2">
        <v>10036005</v>
      </c>
      <c r="G152" s="2" t="s">
        <v>1705</v>
      </c>
      <c r="H152" s="2" t="s">
        <v>1618</v>
      </c>
      <c r="I152" s="2">
        <v>10033001</v>
      </c>
      <c r="J152" s="2" t="s">
        <v>1621</v>
      </c>
      <c r="K152" s="2">
        <v>10033004</v>
      </c>
      <c r="L152" s="2" t="s">
        <v>1621</v>
      </c>
      <c r="M152" s="2">
        <v>10033004</v>
      </c>
      <c r="N152" s="2"/>
      <c r="O152" s="2"/>
      <c r="Q152" s="3" t="str">
        <f t="shared" si="101"/>
        <v>10033001;1@10033004;1@10033004;1</v>
      </c>
      <c r="U152" s="2"/>
      <c r="V152" s="2">
        <f>LOOKUP(I152,[2]ItemProto!$C$258:$C$299,[2]ItemProto!$O$258:$O$299)</f>
        <v>533</v>
      </c>
      <c r="W152" s="2"/>
      <c r="X152" s="2">
        <f>LOOKUP(K152,[2]ItemProto!$C$258:$C$299,[2]ItemProto!$O$258:$O$299)</f>
        <v>1717</v>
      </c>
      <c r="Y152" s="2"/>
      <c r="Z152" s="2">
        <f>LOOKUP(M152,[2]ItemProto!$C$258:$C$299,[2]ItemProto!$O$258:$O$299)</f>
        <v>1717</v>
      </c>
      <c r="AA152" s="2"/>
      <c r="AB152" s="2"/>
      <c r="AC152" s="2"/>
      <c r="AD152" s="2">
        <f t="shared" si="97"/>
        <v>3967</v>
      </c>
      <c r="AE152" s="2"/>
      <c r="AF152" s="2">
        <v>1.5</v>
      </c>
      <c r="AG152" s="2">
        <v>3</v>
      </c>
      <c r="AH152" s="2">
        <f t="shared" si="98"/>
        <v>5951</v>
      </c>
      <c r="AI152" s="2">
        <f t="shared" si="99"/>
        <v>11901</v>
      </c>
      <c r="AK152" s="3" t="str">
        <f t="shared" si="100"/>
        <v>new JiaYuanPurchase{ ItemID = 10036005,ItemNum = 1, BuyMinZiJin = 5951,BuyMaxZiJin = 11901},  //红萝卜汁</v>
      </c>
    </row>
    <row r="153" spans="1:37" s="3" customFormat="1" ht="20.100000000000001" customHeight="1" x14ac:dyDescent="0.2">
      <c r="A153" s="2">
        <f t="shared" si="94"/>
        <v>4</v>
      </c>
      <c r="B153" s="2">
        <f t="shared" si="95"/>
        <v>9</v>
      </c>
      <c r="C153" s="2">
        <v>6</v>
      </c>
      <c r="D153" s="2">
        <f t="shared" si="96"/>
        <v>3</v>
      </c>
      <c r="E153" s="2">
        <v>1</v>
      </c>
      <c r="F153" s="2">
        <v>10036006</v>
      </c>
      <c r="G153" s="2" t="s">
        <v>1706</v>
      </c>
      <c r="H153" s="2" t="s">
        <v>1683</v>
      </c>
      <c r="I153" s="2">
        <v>10035003</v>
      </c>
      <c r="J153" s="2" t="s">
        <v>1618</v>
      </c>
      <c r="K153" s="2">
        <v>10033001</v>
      </c>
      <c r="L153" s="2" t="s">
        <v>1619</v>
      </c>
      <c r="M153" s="2">
        <v>10033002</v>
      </c>
      <c r="N153" s="2"/>
      <c r="O153" s="2"/>
      <c r="Q153" s="3" t="str">
        <f t="shared" si="101"/>
        <v>10035003;1@10033001;1@10033002;1</v>
      </c>
      <c r="U153" s="2"/>
      <c r="V153" s="2">
        <f>LOOKUP(I153,[2]ItemProto!$C$258:$C$299,[2]ItemProto!$O$258:$O$299)</f>
        <v>1848</v>
      </c>
      <c r="W153" s="2"/>
      <c r="X153" s="2">
        <f>LOOKUP(K153,[2]ItemProto!$C$258:$C$299,[2]ItemProto!$O$258:$O$299)</f>
        <v>533</v>
      </c>
      <c r="Y153" s="2"/>
      <c r="Z153" s="2">
        <f>LOOKUP(M153,[2]ItemProto!$C$258:$C$299,[2]ItemProto!$O$258:$O$299)</f>
        <v>840</v>
      </c>
      <c r="AA153" s="2"/>
      <c r="AB153" s="2"/>
      <c r="AC153" s="2"/>
      <c r="AD153" s="2">
        <f t="shared" si="97"/>
        <v>3221</v>
      </c>
      <c r="AE153" s="2"/>
      <c r="AF153" s="2">
        <v>1.5</v>
      </c>
      <c r="AG153" s="2">
        <v>3</v>
      </c>
      <c r="AH153" s="2">
        <f t="shared" si="98"/>
        <v>4832</v>
      </c>
      <c r="AI153" s="2">
        <f t="shared" si="99"/>
        <v>9663</v>
      </c>
      <c r="AK153" s="3" t="str">
        <f t="shared" si="100"/>
        <v>new JiaYuanPurchase{ ItemID = 10036006,ItemNum = 1, BuyMinZiJin = 4832,BuyMaxZiJin = 9663},  //鸡汤</v>
      </c>
    </row>
    <row r="154" spans="1:37" s="3" customFormat="1" ht="20.100000000000001" customHeight="1" x14ac:dyDescent="0.2">
      <c r="A154" s="2">
        <f t="shared" si="94"/>
        <v>4</v>
      </c>
      <c r="B154" s="2">
        <f t="shared" si="95"/>
        <v>10</v>
      </c>
      <c r="C154" s="2">
        <v>6.5</v>
      </c>
      <c r="D154" s="2">
        <f t="shared" si="96"/>
        <v>5</v>
      </c>
      <c r="E154" s="2">
        <v>1</v>
      </c>
      <c r="F154" s="2">
        <v>10036007</v>
      </c>
      <c r="G154" s="2" t="s">
        <v>1707</v>
      </c>
      <c r="H154" s="2" t="s">
        <v>1684</v>
      </c>
      <c r="I154" s="2">
        <v>10035004</v>
      </c>
      <c r="J154" s="2" t="s">
        <v>1684</v>
      </c>
      <c r="K154" s="2">
        <v>10035004</v>
      </c>
      <c r="L154" s="2" t="s">
        <v>1684</v>
      </c>
      <c r="M154" s="2">
        <v>10035004</v>
      </c>
      <c r="N154" s="2"/>
      <c r="O154" s="2"/>
      <c r="Q154" s="3" t="str">
        <f t="shared" si="101"/>
        <v>10035004;1@10035004;1@10035004;1</v>
      </c>
      <c r="U154" s="2"/>
      <c r="V154" s="2">
        <f>LOOKUP(I154,[2]ItemProto!$C$258:$C$299,[2]ItemProto!$O$258:$O$299)</f>
        <v>2576</v>
      </c>
      <c r="W154" s="2"/>
      <c r="X154" s="2">
        <f>LOOKUP(K154,[2]ItemProto!$C$258:$C$299,[2]ItemProto!$O$258:$O$299)</f>
        <v>2576</v>
      </c>
      <c r="Y154" s="2"/>
      <c r="Z154" s="2">
        <f>LOOKUP(M154,[2]ItemProto!$C$258:$C$299,[2]ItemProto!$O$258:$O$299)</f>
        <v>2576</v>
      </c>
      <c r="AA154" s="2"/>
      <c r="AB154" s="2"/>
      <c r="AC154" s="2"/>
      <c r="AD154" s="2">
        <f t="shared" si="97"/>
        <v>7728</v>
      </c>
      <c r="AE154" s="2"/>
      <c r="AF154" s="2">
        <v>1.5</v>
      </c>
      <c r="AG154" s="2">
        <v>3</v>
      </c>
      <c r="AH154" s="2">
        <f t="shared" si="98"/>
        <v>11592</v>
      </c>
      <c r="AI154" s="2">
        <f t="shared" si="99"/>
        <v>23184</v>
      </c>
      <c r="AK154" s="3" t="str">
        <f t="shared" si="100"/>
        <v>new JiaYuanPurchase{ ItemID = 10036007,ItemNum = 1, BuyMinZiJin = 11592,BuyMaxZiJin = 23184},  //兔绒披风</v>
      </c>
    </row>
    <row r="155" spans="1:37" s="3" customFormat="1" ht="20.100000000000001" customHeight="1" x14ac:dyDescent="0.2">
      <c r="A155" s="2">
        <f t="shared" si="94"/>
        <v>4</v>
      </c>
      <c r="B155" s="2">
        <f t="shared" si="95"/>
        <v>10</v>
      </c>
      <c r="C155" s="2">
        <v>6.5</v>
      </c>
      <c r="D155" s="2">
        <f t="shared" si="96"/>
        <v>5</v>
      </c>
      <c r="E155" s="2">
        <v>1</v>
      </c>
      <c r="F155" s="2">
        <v>10036008</v>
      </c>
      <c r="G155" s="2" t="s">
        <v>1708</v>
      </c>
      <c r="H155" s="2" t="s">
        <v>1684</v>
      </c>
      <c r="I155" s="2">
        <v>10035004</v>
      </c>
      <c r="J155" s="2" t="s">
        <v>1685</v>
      </c>
      <c r="K155" s="2">
        <v>10035005</v>
      </c>
      <c r="L155" s="2" t="s">
        <v>1684</v>
      </c>
      <c r="M155" s="2">
        <v>10035004</v>
      </c>
      <c r="N155" s="2" t="s">
        <v>1685</v>
      </c>
      <c r="O155" s="2">
        <v>10035005</v>
      </c>
      <c r="Q155" s="3" t="str">
        <f>I155&amp;";1@"&amp;K155&amp;";1@"&amp;M155&amp;";1@"&amp;O155&amp;";1"</f>
        <v>10035004;1@10035005;1@10035004;1@10035005;1</v>
      </c>
      <c r="U155" s="2"/>
      <c r="V155" s="2">
        <f>LOOKUP(I155,[2]ItemProto!$C$258:$C$299,[2]ItemProto!$O$258:$O$299)</f>
        <v>2576</v>
      </c>
      <c r="W155" s="2"/>
      <c r="X155" s="2">
        <f>LOOKUP(K155,[2]ItemProto!$C$258:$C$299,[2]ItemProto!$O$258:$O$299)</f>
        <v>3456</v>
      </c>
      <c r="Y155" s="2"/>
      <c r="Z155" s="2">
        <f>LOOKUP(M155,[2]ItemProto!$C$258:$C$299,[2]ItemProto!$O$258:$O$299)</f>
        <v>2576</v>
      </c>
      <c r="AA155" s="2"/>
      <c r="AB155" s="2">
        <f>LOOKUP(O155,[2]ItemProto!$C$258:$C$299,[2]ItemProto!$O$258:$O$299)</f>
        <v>3456</v>
      </c>
      <c r="AC155" s="2"/>
      <c r="AD155" s="2">
        <f t="shared" si="97"/>
        <v>12064</v>
      </c>
      <c r="AE155" s="2"/>
      <c r="AF155" s="2">
        <v>1.5</v>
      </c>
      <c r="AG155" s="2">
        <v>3</v>
      </c>
      <c r="AH155" s="2">
        <f t="shared" si="98"/>
        <v>18096</v>
      </c>
      <c r="AI155" s="2">
        <f t="shared" si="99"/>
        <v>36192</v>
      </c>
      <c r="AK155" s="3" t="str">
        <f t="shared" si="100"/>
        <v>new JiaYuanPurchase{ ItemID = 10036008,ItemNum = 1, BuyMinZiJin = 18096,BuyMaxZiJin = 36192},  //绒毛面具</v>
      </c>
    </row>
    <row r="156" spans="1:37" s="3" customFormat="1" ht="20.100000000000001" customHeight="1" x14ac:dyDescent="0.2">
      <c r="A156" s="2">
        <f t="shared" si="94"/>
        <v>5</v>
      </c>
      <c r="B156" s="2">
        <f t="shared" si="95"/>
        <v>11</v>
      </c>
      <c r="C156" s="2">
        <v>7</v>
      </c>
      <c r="D156" s="2">
        <f t="shared" si="96"/>
        <v>7</v>
      </c>
      <c r="E156" s="2">
        <v>1</v>
      </c>
      <c r="F156" s="2">
        <v>10036009</v>
      </c>
      <c r="G156" s="2" t="s">
        <v>1709</v>
      </c>
      <c r="H156" s="2" t="s">
        <v>1622</v>
      </c>
      <c r="I156" s="2">
        <v>10033005</v>
      </c>
      <c r="J156" s="2" t="s">
        <v>1622</v>
      </c>
      <c r="K156" s="2">
        <v>10033005</v>
      </c>
      <c r="L156" s="2" t="s">
        <v>1621</v>
      </c>
      <c r="M156" s="2">
        <v>10033004</v>
      </c>
      <c r="N156" s="2" t="s">
        <v>1682</v>
      </c>
      <c r="O156" s="2">
        <v>10035002</v>
      </c>
      <c r="Q156" s="3" t="str">
        <f t="shared" ref="Q156:Q180" si="102">I156&amp;";1@"&amp;K156&amp;";1@"&amp;M156&amp;";1@"&amp;O156&amp;";1"</f>
        <v>10033005;1@10033005;1@10033004;1@10035002;1</v>
      </c>
      <c r="U156" s="2"/>
      <c r="V156" s="2">
        <f>LOOKUP(I156,[2]ItemProto!$C$258:$C$299,[2]ItemProto!$O$258:$O$299)</f>
        <v>2304</v>
      </c>
      <c r="W156" s="2"/>
      <c r="X156" s="2">
        <f>LOOKUP(K156,[2]ItemProto!$C$258:$C$299,[2]ItemProto!$O$258:$O$299)</f>
        <v>2304</v>
      </c>
      <c r="Y156" s="2"/>
      <c r="Z156" s="2">
        <f>LOOKUP(M156,[2]ItemProto!$C$258:$C$299,[2]ItemProto!$O$258:$O$299)</f>
        <v>1717</v>
      </c>
      <c r="AA156" s="2"/>
      <c r="AB156" s="2">
        <f>LOOKUP(O156,[2]ItemProto!$C$258:$C$299,[2]ItemProto!$O$258:$O$299)</f>
        <v>1260</v>
      </c>
      <c r="AC156" s="2"/>
      <c r="AD156" s="2">
        <f t="shared" si="97"/>
        <v>7585</v>
      </c>
      <c r="AE156" s="2"/>
      <c r="AF156" s="2">
        <v>1.5</v>
      </c>
      <c r="AG156" s="2">
        <v>3</v>
      </c>
      <c r="AH156" s="2">
        <f t="shared" si="98"/>
        <v>11378</v>
      </c>
      <c r="AI156" s="2">
        <f t="shared" si="99"/>
        <v>22755</v>
      </c>
      <c r="AK156" s="3" t="str">
        <f t="shared" si="100"/>
        <v>new JiaYuanPurchase{ ItemID = 10036009,ItemNum = 1, BuyMinZiJin = 11378,BuyMaxZiJin = 22755},  //红薯团</v>
      </c>
    </row>
    <row r="157" spans="1:37" s="3" customFormat="1" ht="20.100000000000001" customHeight="1" x14ac:dyDescent="0.2">
      <c r="A157" s="2">
        <f t="shared" si="94"/>
        <v>5</v>
      </c>
      <c r="B157" s="2">
        <f t="shared" si="95"/>
        <v>11</v>
      </c>
      <c r="C157" s="2">
        <v>7.5</v>
      </c>
      <c r="D157" s="2">
        <f t="shared" si="96"/>
        <v>9</v>
      </c>
      <c r="E157" s="2">
        <v>1</v>
      </c>
      <c r="F157" s="2">
        <v>10036010</v>
      </c>
      <c r="G157" s="2" t="s">
        <v>1710</v>
      </c>
      <c r="H157" s="2" t="s">
        <v>1623</v>
      </c>
      <c r="I157" s="2">
        <v>10033006</v>
      </c>
      <c r="J157" s="2" t="s">
        <v>1622</v>
      </c>
      <c r="K157" s="2">
        <v>10033005</v>
      </c>
      <c r="L157" s="2" t="s">
        <v>1683</v>
      </c>
      <c r="M157" s="2">
        <v>10035003</v>
      </c>
      <c r="N157" s="2" t="s">
        <v>1681</v>
      </c>
      <c r="O157" s="2">
        <v>10035001</v>
      </c>
      <c r="Q157" s="3" t="str">
        <f t="shared" si="102"/>
        <v>10033006;1@10033005;1@10035003;1@10035001;1</v>
      </c>
      <c r="U157" s="2"/>
      <c r="V157" s="2">
        <f>LOOKUP(I157,[2]ItemProto!$C$258:$C$299,[2]ItemProto!$O$258:$O$299)</f>
        <v>3000</v>
      </c>
      <c r="W157" s="2"/>
      <c r="X157" s="2">
        <f>LOOKUP(K157,[2]ItemProto!$C$258:$C$299,[2]ItemProto!$O$258:$O$299)</f>
        <v>2304</v>
      </c>
      <c r="Y157" s="2"/>
      <c r="Z157" s="2">
        <f>LOOKUP(M157,[2]ItemProto!$C$258:$C$299,[2]ItemProto!$O$258:$O$299)</f>
        <v>1848</v>
      </c>
      <c r="AA157" s="2"/>
      <c r="AB157" s="2">
        <f>LOOKUP(O157,[2]ItemProto!$C$258:$C$299,[2]ItemProto!$O$258:$O$299)</f>
        <v>800</v>
      </c>
      <c r="AC157" s="2"/>
      <c r="AD157" s="2">
        <f t="shared" si="97"/>
        <v>7952</v>
      </c>
      <c r="AE157" s="2"/>
      <c r="AF157" s="2">
        <v>1.5</v>
      </c>
      <c r="AG157" s="2">
        <v>3</v>
      </c>
      <c r="AH157" s="2">
        <f t="shared" si="98"/>
        <v>11928</v>
      </c>
      <c r="AI157" s="2">
        <f t="shared" si="99"/>
        <v>23856</v>
      </c>
      <c r="AK157" s="3" t="str">
        <f t="shared" si="100"/>
        <v>new JiaYuanPurchase{ ItemID = 10036010,ItemNum = 1, BuyMinZiJin = 11928,BuyMaxZiJin = 23856},  //鸡蛋汉堡</v>
      </c>
    </row>
    <row r="158" spans="1:37" s="4" customFormat="1" ht="20.100000000000001" customHeight="1" x14ac:dyDescent="0.2">
      <c r="A158" s="2">
        <f t="shared" si="94"/>
        <v>5</v>
      </c>
      <c r="B158" s="2">
        <f t="shared" si="95"/>
        <v>11</v>
      </c>
      <c r="C158" s="2">
        <v>7.5</v>
      </c>
      <c r="D158" s="2">
        <f t="shared" si="96"/>
        <v>9</v>
      </c>
      <c r="E158" s="2">
        <v>1</v>
      </c>
      <c r="F158" s="2">
        <v>10036011</v>
      </c>
      <c r="G158" s="2" t="s">
        <v>1711</v>
      </c>
      <c r="H158" s="2" t="s">
        <v>1686</v>
      </c>
      <c r="I158" s="2">
        <v>10035006</v>
      </c>
      <c r="J158" s="2" t="s">
        <v>1683</v>
      </c>
      <c r="K158" s="2">
        <v>10035003</v>
      </c>
      <c r="L158" s="2" t="s">
        <v>1620</v>
      </c>
      <c r="M158" s="2">
        <v>10033003</v>
      </c>
      <c r="N158" s="2" t="s">
        <v>1618</v>
      </c>
      <c r="O158" s="2">
        <v>10033001</v>
      </c>
      <c r="P158" s="3"/>
      <c r="Q158" s="3" t="str">
        <f t="shared" si="102"/>
        <v>10035006;1@10035003;1@10033003;1@10033001;1</v>
      </c>
      <c r="U158" s="10"/>
      <c r="V158" s="2">
        <f>LOOKUP(I158,[2]ItemProto!$C$258:$C$299,[2]ItemProto!$O$258:$O$299)</f>
        <v>4500</v>
      </c>
      <c r="W158" s="10"/>
      <c r="X158" s="2">
        <f>LOOKUP(K158,[2]ItemProto!$C$258:$C$299,[2]ItemProto!$O$258:$O$299)</f>
        <v>1848</v>
      </c>
      <c r="Y158" s="10"/>
      <c r="Z158" s="2">
        <f>LOOKUP(M158,[2]ItemProto!$C$258:$C$299,[2]ItemProto!$O$258:$O$299)</f>
        <v>1232</v>
      </c>
      <c r="AA158" s="10"/>
      <c r="AB158" s="2">
        <f>LOOKUP(O158,[2]ItemProto!$C$258:$C$299,[2]ItemProto!$O$258:$O$299)</f>
        <v>533</v>
      </c>
      <c r="AC158" s="10"/>
      <c r="AD158" s="2">
        <f t="shared" si="97"/>
        <v>8113</v>
      </c>
      <c r="AE158" s="10"/>
      <c r="AF158" s="2">
        <v>1.5</v>
      </c>
      <c r="AG158" s="2">
        <v>3</v>
      </c>
      <c r="AH158" s="2">
        <f t="shared" si="98"/>
        <v>12170</v>
      </c>
      <c r="AI158" s="2">
        <f t="shared" si="99"/>
        <v>24339</v>
      </c>
      <c r="AK158" s="3" t="str">
        <f t="shared" si="100"/>
        <v>new JiaYuanPurchase{ ItemID = 10036011,ItemNum = 1, BuyMinZiJin = 12170,BuyMaxZiJin = 24339},  //烤肉</v>
      </c>
    </row>
    <row r="159" spans="1:37" s="4" customFormat="1" ht="20.100000000000001" customHeight="1" x14ac:dyDescent="0.2">
      <c r="A159" s="2">
        <f t="shared" si="94"/>
        <v>5</v>
      </c>
      <c r="B159" s="2">
        <f t="shared" si="95"/>
        <v>12</v>
      </c>
      <c r="C159" s="2">
        <v>8</v>
      </c>
      <c r="D159" s="2">
        <f t="shared" si="96"/>
        <v>11</v>
      </c>
      <c r="E159" s="2">
        <v>1</v>
      </c>
      <c r="F159" s="2">
        <v>10036012</v>
      </c>
      <c r="G159" s="2" t="s">
        <v>1712</v>
      </c>
      <c r="H159" s="2" t="s">
        <v>1687</v>
      </c>
      <c r="I159" s="2">
        <v>10035007</v>
      </c>
      <c r="J159" s="2" t="s">
        <v>1687</v>
      </c>
      <c r="K159" s="2">
        <v>10035007</v>
      </c>
      <c r="L159" s="2" t="s">
        <v>1619</v>
      </c>
      <c r="M159" s="2">
        <v>10033002</v>
      </c>
      <c r="N159" s="2" t="s">
        <v>1623</v>
      </c>
      <c r="O159" s="2">
        <v>10033006</v>
      </c>
      <c r="P159" s="3"/>
      <c r="Q159" s="3" t="str">
        <f t="shared" si="102"/>
        <v>10035007;1@10035007;1@10033002;1@10033006;1</v>
      </c>
      <c r="U159" s="10"/>
      <c r="V159" s="2">
        <f>LOOKUP(I159,[2]ItemProto!$C$258:$C$299,[2]ItemProto!$O$258:$O$299)</f>
        <v>5980</v>
      </c>
      <c r="W159" s="10"/>
      <c r="X159" s="2">
        <f>LOOKUP(K159,[2]ItemProto!$C$258:$C$299,[2]ItemProto!$O$258:$O$299)</f>
        <v>5980</v>
      </c>
      <c r="Y159" s="10"/>
      <c r="Z159" s="2">
        <f>LOOKUP(M159,[2]ItemProto!$C$258:$C$299,[2]ItemProto!$O$258:$O$299)</f>
        <v>840</v>
      </c>
      <c r="AA159" s="10"/>
      <c r="AB159" s="2">
        <f>LOOKUP(O159,[2]ItemProto!$C$258:$C$299,[2]ItemProto!$O$258:$O$299)</f>
        <v>3000</v>
      </c>
      <c r="AC159" s="10"/>
      <c r="AD159" s="2">
        <f t="shared" si="97"/>
        <v>15800</v>
      </c>
      <c r="AE159" s="10"/>
      <c r="AF159" s="2">
        <v>1.5</v>
      </c>
      <c r="AG159" s="2">
        <v>3</v>
      </c>
      <c r="AH159" s="2">
        <f t="shared" si="98"/>
        <v>23700</v>
      </c>
      <c r="AI159" s="2">
        <f t="shared" si="99"/>
        <v>47400</v>
      </c>
      <c r="AK159" s="3" t="str">
        <f t="shared" si="100"/>
        <v>new JiaYuanPurchase{ ItemID = 10036012,ItemNum = 1, BuyMinZiJin = 23700,BuyMaxZiJin = 47400},  //猪肉串</v>
      </c>
    </row>
    <row r="160" spans="1:37" s="4" customFormat="1" ht="20.100000000000001" customHeight="1" x14ac:dyDescent="0.2">
      <c r="A160" s="2">
        <f t="shared" si="94"/>
        <v>6</v>
      </c>
      <c r="B160" s="2">
        <f t="shared" si="95"/>
        <v>13</v>
      </c>
      <c r="C160" s="2">
        <v>8.5</v>
      </c>
      <c r="D160" s="2">
        <f t="shared" si="96"/>
        <v>13</v>
      </c>
      <c r="E160" s="2">
        <v>1</v>
      </c>
      <c r="F160" s="2">
        <v>10036013</v>
      </c>
      <c r="G160" s="2" t="s">
        <v>1713</v>
      </c>
      <c r="H160" s="2" t="s">
        <v>1688</v>
      </c>
      <c r="I160" s="2">
        <v>10035008</v>
      </c>
      <c r="J160" s="2" t="s">
        <v>1688</v>
      </c>
      <c r="K160" s="2">
        <v>10035008</v>
      </c>
      <c r="L160" s="2" t="s">
        <v>1686</v>
      </c>
      <c r="M160" s="2">
        <v>10035006</v>
      </c>
      <c r="N160" s="2" t="s">
        <v>1714</v>
      </c>
      <c r="O160" s="2">
        <v>10035003</v>
      </c>
      <c r="P160" s="3"/>
      <c r="Q160" s="3" t="str">
        <f t="shared" si="102"/>
        <v>10035008;1@10035008;1@10035006;1@10035003;1</v>
      </c>
      <c r="U160" s="10"/>
      <c r="V160" s="2">
        <f>LOOKUP(I160,[2]ItemProto!$C$258:$C$299,[2]ItemProto!$O$258:$O$299)</f>
        <v>7722</v>
      </c>
      <c r="W160" s="10"/>
      <c r="X160" s="2">
        <f>LOOKUP(K160,[2]ItemProto!$C$258:$C$299,[2]ItemProto!$O$258:$O$299)</f>
        <v>7722</v>
      </c>
      <c r="Y160" s="10"/>
      <c r="Z160" s="2">
        <f>LOOKUP(M160,[2]ItemProto!$C$258:$C$299,[2]ItemProto!$O$258:$O$299)</f>
        <v>4500</v>
      </c>
      <c r="AA160" s="10"/>
      <c r="AB160" s="2">
        <f>LOOKUP(O160,[2]ItemProto!$C$258:$C$299,[2]ItemProto!$O$258:$O$299)</f>
        <v>1848</v>
      </c>
      <c r="AC160" s="10"/>
      <c r="AD160" s="2">
        <f t="shared" si="97"/>
        <v>21792</v>
      </c>
      <c r="AE160" s="10"/>
      <c r="AF160" s="2">
        <v>1.5</v>
      </c>
      <c r="AG160" s="2">
        <v>3</v>
      </c>
      <c r="AH160" s="2">
        <f t="shared" si="98"/>
        <v>32688</v>
      </c>
      <c r="AI160" s="2">
        <f t="shared" si="99"/>
        <v>65376</v>
      </c>
      <c r="AK160" s="3" t="str">
        <f t="shared" si="100"/>
        <v>new JiaYuanPurchase{ ItemID = 10036013,ItemNum = 1, BuyMinZiJin = 32688,BuyMaxZiJin = 65376},  //牛皮护腕</v>
      </c>
    </row>
    <row r="161" spans="1:37" s="4" customFormat="1" ht="20.100000000000001" customHeight="1" x14ac:dyDescent="0.2">
      <c r="A161" s="2">
        <f t="shared" si="94"/>
        <v>5</v>
      </c>
      <c r="B161" s="2">
        <f t="shared" si="95"/>
        <v>12</v>
      </c>
      <c r="C161" s="2">
        <v>8</v>
      </c>
      <c r="D161" s="2">
        <f t="shared" si="96"/>
        <v>11</v>
      </c>
      <c r="E161" s="2">
        <v>1</v>
      </c>
      <c r="F161" s="2">
        <v>10036014</v>
      </c>
      <c r="G161" s="2" t="s">
        <v>1715</v>
      </c>
      <c r="H161" s="2" t="s">
        <v>1624</v>
      </c>
      <c r="I161" s="2">
        <v>10033007</v>
      </c>
      <c r="J161" s="2" t="s">
        <v>1624</v>
      </c>
      <c r="K161" s="2">
        <v>10033007</v>
      </c>
      <c r="L161" s="2" t="s">
        <v>1622</v>
      </c>
      <c r="M161" s="2">
        <v>10033005</v>
      </c>
      <c r="N161" s="2" t="s">
        <v>1681</v>
      </c>
      <c r="O161" s="2">
        <v>10035001</v>
      </c>
      <c r="P161" s="3"/>
      <c r="Q161" s="3" t="str">
        <f t="shared" si="102"/>
        <v>10033007;1@10033007;1@10033005;1@10035001;1</v>
      </c>
      <c r="U161" s="10"/>
      <c r="V161" s="2">
        <f>LOOKUP(I161,[2]ItemProto!$C$258:$C$299,[2]ItemProto!$O$258:$O$299)</f>
        <v>3987</v>
      </c>
      <c r="W161" s="10"/>
      <c r="X161" s="2">
        <f>LOOKUP(K161,[2]ItemProto!$C$258:$C$299,[2]ItemProto!$O$258:$O$299)</f>
        <v>3987</v>
      </c>
      <c r="Y161" s="10"/>
      <c r="Z161" s="2">
        <f>LOOKUP(M161,[2]ItemProto!$C$258:$C$299,[2]ItemProto!$O$258:$O$299)</f>
        <v>2304</v>
      </c>
      <c r="AA161" s="10"/>
      <c r="AB161" s="2">
        <f>LOOKUP(O161,[2]ItemProto!$C$258:$C$299,[2]ItemProto!$O$258:$O$299)</f>
        <v>800</v>
      </c>
      <c r="AC161" s="10"/>
      <c r="AD161" s="2">
        <f t="shared" si="97"/>
        <v>11078</v>
      </c>
      <c r="AE161" s="10"/>
      <c r="AF161" s="2">
        <v>1.5</v>
      </c>
      <c r="AG161" s="2">
        <v>3</v>
      </c>
      <c r="AH161" s="2">
        <f t="shared" si="98"/>
        <v>16617</v>
      </c>
      <c r="AI161" s="2">
        <f t="shared" si="99"/>
        <v>33234</v>
      </c>
      <c r="AK161" s="3" t="str">
        <f t="shared" si="100"/>
        <v>new JiaYuanPurchase{ ItemID = 10036014,ItemNum = 1, BuyMinZiJin = 16617,BuyMaxZiJin = 33234},  //清蒸土豆</v>
      </c>
    </row>
    <row r="162" spans="1:37" s="4" customFormat="1" ht="20.100000000000001" customHeight="1" x14ac:dyDescent="0.2">
      <c r="A162" s="2">
        <f t="shared" si="94"/>
        <v>6</v>
      </c>
      <c r="B162" s="2">
        <f t="shared" si="95"/>
        <v>13</v>
      </c>
      <c r="C162" s="2">
        <v>8.5</v>
      </c>
      <c r="D162" s="2">
        <f t="shared" si="96"/>
        <v>13</v>
      </c>
      <c r="E162" s="2">
        <v>1</v>
      </c>
      <c r="F162" s="2">
        <v>10036015</v>
      </c>
      <c r="G162" s="2" t="s">
        <v>1716</v>
      </c>
      <c r="H162" s="2" t="s">
        <v>1625</v>
      </c>
      <c r="I162" s="2">
        <v>10033008</v>
      </c>
      <c r="J162" s="2" t="s">
        <v>1625</v>
      </c>
      <c r="K162" s="2">
        <v>10033008</v>
      </c>
      <c r="L162" s="2" t="s">
        <v>1621</v>
      </c>
      <c r="M162" s="2">
        <v>10033004</v>
      </c>
      <c r="N162" s="2" t="s">
        <v>1620</v>
      </c>
      <c r="O162" s="2">
        <v>10033003</v>
      </c>
      <c r="P162" s="3"/>
      <c r="Q162" s="3" t="str">
        <f t="shared" si="102"/>
        <v>10033008;1@10033008;1@10033004;1@10033003;1</v>
      </c>
      <c r="U162" s="10"/>
      <c r="V162" s="2">
        <f>LOOKUP(I162,[2]ItemProto!$C$258:$C$299,[2]ItemProto!$O$258:$O$299)</f>
        <v>5148</v>
      </c>
      <c r="W162" s="10"/>
      <c r="X162" s="2">
        <f>LOOKUP(K162,[2]ItemProto!$C$258:$C$299,[2]ItemProto!$O$258:$O$299)</f>
        <v>5148</v>
      </c>
      <c r="Y162" s="10"/>
      <c r="Z162" s="2">
        <f>LOOKUP(M162,[2]ItemProto!$C$258:$C$299,[2]ItemProto!$O$258:$O$299)</f>
        <v>1717</v>
      </c>
      <c r="AA162" s="10"/>
      <c r="AB162" s="2">
        <f>LOOKUP(O162,[2]ItemProto!$C$258:$C$299,[2]ItemProto!$O$258:$O$299)</f>
        <v>1232</v>
      </c>
      <c r="AC162" s="10"/>
      <c r="AD162" s="2">
        <f t="shared" si="97"/>
        <v>13245</v>
      </c>
      <c r="AE162" s="10"/>
      <c r="AF162" s="2">
        <v>1.5</v>
      </c>
      <c r="AG162" s="2">
        <v>3</v>
      </c>
      <c r="AH162" s="2">
        <f t="shared" si="98"/>
        <v>19868</v>
      </c>
      <c r="AI162" s="2">
        <f t="shared" si="99"/>
        <v>39735</v>
      </c>
      <c r="AK162" s="3" t="str">
        <f t="shared" si="100"/>
        <v>new JiaYuanPurchase{ ItemID = 10036015,ItemNum = 1, BuyMinZiJin = 19868,BuyMaxZiJin = 39735},  //水果汁</v>
      </c>
    </row>
    <row r="163" spans="1:37" s="4" customFormat="1" ht="20.100000000000001" customHeight="1" x14ac:dyDescent="0.2">
      <c r="A163" s="2">
        <f t="shared" si="94"/>
        <v>6</v>
      </c>
      <c r="B163" s="2">
        <f t="shared" si="95"/>
        <v>14</v>
      </c>
      <c r="C163" s="2">
        <v>9</v>
      </c>
      <c r="D163" s="2">
        <f t="shared" si="96"/>
        <v>15</v>
      </c>
      <c r="E163" s="2">
        <v>1</v>
      </c>
      <c r="F163" s="2">
        <v>10036016</v>
      </c>
      <c r="G163" s="2" t="s">
        <v>1717</v>
      </c>
      <c r="H163" s="2" t="s">
        <v>1626</v>
      </c>
      <c r="I163" s="2">
        <v>10033009</v>
      </c>
      <c r="J163" s="2" t="s">
        <v>1626</v>
      </c>
      <c r="K163" s="2">
        <v>10033009</v>
      </c>
      <c r="L163" s="2" t="s">
        <v>1623</v>
      </c>
      <c r="M163" s="2">
        <v>10033006</v>
      </c>
      <c r="N163" s="2" t="s">
        <v>1619</v>
      </c>
      <c r="O163" s="2">
        <v>10033002</v>
      </c>
      <c r="P163" s="3"/>
      <c r="Q163" s="3" t="str">
        <f t="shared" si="102"/>
        <v>10033009;1@10033009;1@10033006;1@10033002;1</v>
      </c>
      <c r="U163" s="10"/>
      <c r="V163" s="2">
        <f>LOOKUP(I163,[2]ItemProto!$C$258:$C$299,[2]ItemProto!$O$258:$O$299)</f>
        <v>6160</v>
      </c>
      <c r="W163" s="10"/>
      <c r="X163" s="2">
        <f>LOOKUP(K163,[2]ItemProto!$C$258:$C$299,[2]ItemProto!$O$258:$O$299)</f>
        <v>6160</v>
      </c>
      <c r="Y163" s="10"/>
      <c r="Z163" s="2">
        <f>LOOKUP(M163,[2]ItemProto!$C$258:$C$299,[2]ItemProto!$O$258:$O$299)</f>
        <v>3000</v>
      </c>
      <c r="AA163" s="10"/>
      <c r="AB163" s="2">
        <f>LOOKUP(O163,[2]ItemProto!$C$258:$C$299,[2]ItemProto!$O$258:$O$299)</f>
        <v>840</v>
      </c>
      <c r="AC163" s="10"/>
      <c r="AD163" s="2">
        <f t="shared" si="97"/>
        <v>16160</v>
      </c>
      <c r="AE163" s="10"/>
      <c r="AF163" s="2">
        <v>1.5</v>
      </c>
      <c r="AG163" s="2">
        <v>3</v>
      </c>
      <c r="AH163" s="2">
        <f t="shared" si="98"/>
        <v>24240</v>
      </c>
      <c r="AI163" s="2">
        <f t="shared" si="99"/>
        <v>48480</v>
      </c>
      <c r="AK163" s="3" t="str">
        <f t="shared" si="100"/>
        <v>new JiaYuanPurchase{ ItemID = 10036016,ItemNum = 1, BuyMinZiJin = 24240,BuyMaxZiJin = 48480},  //南瓜羹</v>
      </c>
    </row>
    <row r="164" spans="1:37" s="4" customFormat="1" ht="20.100000000000001" customHeight="1" x14ac:dyDescent="0.2">
      <c r="A164" s="2">
        <f t="shared" si="94"/>
        <v>6</v>
      </c>
      <c r="B164" s="2">
        <f t="shared" si="95"/>
        <v>14</v>
      </c>
      <c r="C164" s="2">
        <v>9</v>
      </c>
      <c r="D164" s="2">
        <f t="shared" si="96"/>
        <v>15</v>
      </c>
      <c r="E164" s="2">
        <v>1</v>
      </c>
      <c r="F164" s="2">
        <v>10036017</v>
      </c>
      <c r="G164" s="2" t="s">
        <v>1718</v>
      </c>
      <c r="H164" s="2" t="s">
        <v>1689</v>
      </c>
      <c r="I164" s="2">
        <v>10035009</v>
      </c>
      <c r="J164" s="2" t="s">
        <v>1689</v>
      </c>
      <c r="K164" s="2">
        <v>10035009</v>
      </c>
      <c r="L164" s="2" t="s">
        <v>1685</v>
      </c>
      <c r="M164" s="2">
        <v>10035005</v>
      </c>
      <c r="N164" s="2" t="s">
        <v>1684</v>
      </c>
      <c r="O164" s="2">
        <v>10035004</v>
      </c>
      <c r="P164" s="3"/>
      <c r="Q164" s="3" t="str">
        <f t="shared" si="102"/>
        <v>10035009;1@10035009;1@10035005;1@10035004;1</v>
      </c>
      <c r="U164" s="10"/>
      <c r="V164" s="2">
        <f>LOOKUP(I164,[2]ItemProto!$C$258:$C$299,[2]ItemProto!$O$258:$O$299)</f>
        <v>9240</v>
      </c>
      <c r="W164" s="10"/>
      <c r="X164" s="2">
        <f>LOOKUP(K164,[2]ItemProto!$C$258:$C$299,[2]ItemProto!$O$258:$O$299)</f>
        <v>9240</v>
      </c>
      <c r="Y164" s="10"/>
      <c r="Z164" s="2">
        <f>LOOKUP(M164,[2]ItemProto!$C$258:$C$299,[2]ItemProto!$O$258:$O$299)</f>
        <v>3456</v>
      </c>
      <c r="AA164" s="10"/>
      <c r="AB164" s="2">
        <f>LOOKUP(O164,[2]ItemProto!$C$258:$C$299,[2]ItemProto!$O$258:$O$299)</f>
        <v>2576</v>
      </c>
      <c r="AC164" s="10"/>
      <c r="AD164" s="2">
        <f t="shared" si="97"/>
        <v>24512</v>
      </c>
      <c r="AE164" s="10"/>
      <c r="AF164" s="2">
        <v>1.5</v>
      </c>
      <c r="AG164" s="2">
        <v>3</v>
      </c>
      <c r="AH164" s="2">
        <f t="shared" si="98"/>
        <v>36768</v>
      </c>
      <c r="AI164" s="2">
        <f t="shared" si="99"/>
        <v>73536</v>
      </c>
      <c r="AK164" s="3" t="str">
        <f t="shared" si="100"/>
        <v>new JiaYuanPurchase{ ItemID = 10036017,ItemNum = 1, BuyMinZiJin = 36768,BuyMaxZiJin = 73536},  //绒毛围裙</v>
      </c>
    </row>
    <row r="165" spans="1:37" s="4" customFormat="1" ht="20.100000000000001" customHeight="1" x14ac:dyDescent="0.2">
      <c r="A165" s="2">
        <f t="shared" si="94"/>
        <v>6</v>
      </c>
      <c r="B165" s="2">
        <f t="shared" si="95"/>
        <v>14</v>
      </c>
      <c r="C165" s="2">
        <v>9.5</v>
      </c>
      <c r="D165" s="2">
        <f t="shared" si="96"/>
        <v>17</v>
      </c>
      <c r="E165" s="2">
        <v>1</v>
      </c>
      <c r="F165" s="2">
        <v>10036018</v>
      </c>
      <c r="G165" s="2" t="s">
        <v>1719</v>
      </c>
      <c r="H165" s="2" t="s">
        <v>1627</v>
      </c>
      <c r="I165" s="2">
        <v>10033010</v>
      </c>
      <c r="J165" s="2" t="s">
        <v>1627</v>
      </c>
      <c r="K165" s="2">
        <v>10033010</v>
      </c>
      <c r="L165" s="2" t="s">
        <v>1625</v>
      </c>
      <c r="M165" s="2">
        <v>10033008</v>
      </c>
      <c r="N165" s="2" t="s">
        <v>1624</v>
      </c>
      <c r="O165" s="2">
        <v>10033007</v>
      </c>
      <c r="P165" s="3"/>
      <c r="Q165" s="3" t="str">
        <f t="shared" si="102"/>
        <v>10033010;1@10033010;1@10033008;1@10033007;1</v>
      </c>
      <c r="U165" s="10"/>
      <c r="V165" s="2">
        <f>LOOKUP(I165,[2]ItemProto!$C$258:$C$299,[2]ItemProto!$O$258:$O$299)</f>
        <v>7888</v>
      </c>
      <c r="W165" s="10"/>
      <c r="X165" s="2">
        <f>LOOKUP(K165,[2]ItemProto!$C$258:$C$299,[2]ItemProto!$O$258:$O$299)</f>
        <v>7888</v>
      </c>
      <c r="Y165" s="10"/>
      <c r="Z165" s="2">
        <f>LOOKUP(M165,[2]ItemProto!$C$258:$C$299,[2]ItemProto!$O$258:$O$299)</f>
        <v>5148</v>
      </c>
      <c r="AA165" s="10"/>
      <c r="AB165" s="2">
        <f>LOOKUP(O165,[2]ItemProto!$C$258:$C$299,[2]ItemProto!$O$258:$O$299)</f>
        <v>3987</v>
      </c>
      <c r="AC165" s="10"/>
      <c r="AD165" s="2">
        <f t="shared" si="97"/>
        <v>24911</v>
      </c>
      <c r="AE165" s="10"/>
      <c r="AF165" s="2">
        <v>1.5</v>
      </c>
      <c r="AG165" s="2">
        <v>3</v>
      </c>
      <c r="AH165" s="2">
        <f t="shared" si="98"/>
        <v>37367</v>
      </c>
      <c r="AI165" s="2">
        <f t="shared" si="99"/>
        <v>74733</v>
      </c>
      <c r="AK165" s="3" t="str">
        <f t="shared" si="100"/>
        <v>new JiaYuanPurchase{ ItemID = 10036018,ItemNum = 1, BuyMinZiJin = 37367,BuyMaxZiJin = 74733},  //黄瓜汁</v>
      </c>
    </row>
    <row r="166" spans="1:37" s="4" customFormat="1" ht="20.100000000000001" customHeight="1" x14ac:dyDescent="0.2">
      <c r="A166" s="2">
        <f t="shared" si="94"/>
        <v>6</v>
      </c>
      <c r="B166" s="2">
        <f t="shared" si="95"/>
        <v>14</v>
      </c>
      <c r="C166" s="2">
        <v>9.5</v>
      </c>
      <c r="D166" s="2">
        <f t="shared" si="96"/>
        <v>17</v>
      </c>
      <c r="E166" s="2">
        <v>1</v>
      </c>
      <c r="F166" s="2">
        <v>10036019</v>
      </c>
      <c r="G166" s="2" t="s">
        <v>1720</v>
      </c>
      <c r="H166" s="2" t="s">
        <v>1690</v>
      </c>
      <c r="I166" s="2">
        <v>10035010</v>
      </c>
      <c r="J166" s="2" t="s">
        <v>1690</v>
      </c>
      <c r="K166" s="2">
        <v>10035010</v>
      </c>
      <c r="L166" s="2" t="s">
        <v>1626</v>
      </c>
      <c r="M166" s="2">
        <v>10033009</v>
      </c>
      <c r="N166" s="2" t="s">
        <v>1682</v>
      </c>
      <c r="O166" s="2">
        <v>10035002</v>
      </c>
      <c r="P166" s="3"/>
      <c r="Q166" s="3" t="str">
        <f t="shared" si="102"/>
        <v>10035010;1@10035010;1@10033009;1@10035002;1</v>
      </c>
      <c r="U166" s="10"/>
      <c r="V166" s="2">
        <f>LOOKUP(I166,[2]ItemProto!$C$258:$C$299,[2]ItemProto!$O$258:$O$299)</f>
        <v>11832</v>
      </c>
      <c r="W166" s="10"/>
      <c r="X166" s="2">
        <f>LOOKUP(K166,[2]ItemProto!$C$258:$C$299,[2]ItemProto!$O$258:$O$299)</f>
        <v>11832</v>
      </c>
      <c r="Y166" s="10"/>
      <c r="Z166" s="2">
        <f>LOOKUP(M166,[2]ItemProto!$C$258:$C$299,[2]ItemProto!$O$258:$O$299)</f>
        <v>6160</v>
      </c>
      <c r="AA166" s="10"/>
      <c r="AB166" s="2">
        <f>LOOKUP(O166,[2]ItemProto!$C$258:$C$299,[2]ItemProto!$O$258:$O$299)</f>
        <v>1260</v>
      </c>
      <c r="AC166" s="10"/>
      <c r="AD166" s="2">
        <f t="shared" si="97"/>
        <v>31084</v>
      </c>
      <c r="AE166" s="10"/>
      <c r="AF166" s="2">
        <v>1.5</v>
      </c>
      <c r="AG166" s="2">
        <v>3</v>
      </c>
      <c r="AH166" s="2">
        <f t="shared" si="98"/>
        <v>46626</v>
      </c>
      <c r="AI166" s="2">
        <f t="shared" si="99"/>
        <v>93252</v>
      </c>
      <c r="AK166" s="3" t="str">
        <f t="shared" si="100"/>
        <v>new JiaYuanPurchase{ ItemID = 10036019,ItemNum = 1, BuyMinZiJin = 46626,BuyMaxZiJin = 93252},  //牛奶点心</v>
      </c>
    </row>
    <row r="167" spans="1:37" s="4" customFormat="1" ht="20.100000000000001" customHeight="1" x14ac:dyDescent="0.2">
      <c r="A167" s="2">
        <f t="shared" si="94"/>
        <v>7</v>
      </c>
      <c r="B167" s="2">
        <f t="shared" si="95"/>
        <v>15</v>
      </c>
      <c r="C167" s="2">
        <v>10</v>
      </c>
      <c r="D167" s="2">
        <f t="shared" si="96"/>
        <v>19</v>
      </c>
      <c r="E167" s="2">
        <v>1</v>
      </c>
      <c r="F167" s="2">
        <v>10036020</v>
      </c>
      <c r="G167" s="2" t="s">
        <v>1721</v>
      </c>
      <c r="H167" s="2" t="s">
        <v>1628</v>
      </c>
      <c r="I167" s="2">
        <v>10033011</v>
      </c>
      <c r="J167" s="2" t="s">
        <v>1628</v>
      </c>
      <c r="K167" s="2">
        <v>10033011</v>
      </c>
      <c r="L167" s="2" t="s">
        <v>1681</v>
      </c>
      <c r="M167" s="2">
        <v>10035001</v>
      </c>
      <c r="N167" s="2" t="s">
        <v>1618</v>
      </c>
      <c r="O167" s="2">
        <v>10033001</v>
      </c>
      <c r="P167" s="3"/>
      <c r="Q167" s="3" t="str">
        <f t="shared" si="102"/>
        <v>10033011;1@10033011;1@10035001;1@10033001;1</v>
      </c>
      <c r="U167" s="10"/>
      <c r="V167" s="2">
        <f>LOOKUP(I167,[2]ItemProto!$C$258:$C$299,[2]ItemProto!$O$258:$O$299)</f>
        <v>9120</v>
      </c>
      <c r="W167" s="10"/>
      <c r="X167" s="2">
        <f>LOOKUP(K167,[2]ItemProto!$C$258:$C$299,[2]ItemProto!$O$258:$O$299)</f>
        <v>9120</v>
      </c>
      <c r="Y167" s="10"/>
      <c r="Z167" s="2">
        <f>LOOKUP(M167,[2]ItemProto!$C$258:$C$299,[2]ItemProto!$O$258:$O$299)</f>
        <v>800</v>
      </c>
      <c r="AA167" s="10"/>
      <c r="AB167" s="2">
        <f>LOOKUP(O167,[2]ItemProto!$C$258:$C$299,[2]ItemProto!$O$258:$O$299)</f>
        <v>533</v>
      </c>
      <c r="AC167" s="10"/>
      <c r="AD167" s="2">
        <f t="shared" si="97"/>
        <v>19573</v>
      </c>
      <c r="AE167" s="10"/>
      <c r="AF167" s="2">
        <v>1.5</v>
      </c>
      <c r="AG167" s="2">
        <v>3</v>
      </c>
      <c r="AH167" s="2">
        <f t="shared" si="98"/>
        <v>29360</v>
      </c>
      <c r="AI167" s="2">
        <f t="shared" si="99"/>
        <v>58719</v>
      </c>
      <c r="AK167" s="3" t="str">
        <f t="shared" si="100"/>
        <v>new JiaYuanPurchase{ ItemID = 10036020,ItemNum = 1, BuyMinZiJin = 29360,BuyMaxZiJin = 58719},  //西红柿炒蛋</v>
      </c>
    </row>
    <row r="168" spans="1:37" s="4" customFormat="1" ht="20.100000000000001" customHeight="1" x14ac:dyDescent="0.2">
      <c r="A168" s="2">
        <f t="shared" si="94"/>
        <v>7</v>
      </c>
      <c r="B168" s="2">
        <f t="shared" si="95"/>
        <v>15</v>
      </c>
      <c r="C168" s="2">
        <v>10</v>
      </c>
      <c r="D168" s="2">
        <f t="shared" si="96"/>
        <v>19</v>
      </c>
      <c r="E168" s="2">
        <v>1</v>
      </c>
      <c r="F168" s="2">
        <v>10036021</v>
      </c>
      <c r="G168" s="2" t="s">
        <v>1722</v>
      </c>
      <c r="H168" s="2" t="s">
        <v>1691</v>
      </c>
      <c r="I168" s="2">
        <v>10035011</v>
      </c>
      <c r="J168" s="2" t="s">
        <v>1691</v>
      </c>
      <c r="K168" s="2">
        <v>10035011</v>
      </c>
      <c r="L168" s="2" t="s">
        <v>1623</v>
      </c>
      <c r="M168" s="2">
        <v>10033006</v>
      </c>
      <c r="N168" s="2" t="s">
        <v>1622</v>
      </c>
      <c r="O168" s="2">
        <v>10033005</v>
      </c>
      <c r="P168" s="3"/>
      <c r="Q168" s="3" t="str">
        <f t="shared" si="102"/>
        <v>10035011;1@10035011;1@10033006;1@10033005;1</v>
      </c>
      <c r="U168" s="10"/>
      <c r="V168" s="2">
        <f>LOOKUP(I168,[2]ItemProto!$C$258:$C$299,[2]ItemProto!$O$258:$O$299)</f>
        <v>13680</v>
      </c>
      <c r="W168" s="10"/>
      <c r="X168" s="2">
        <f>LOOKUP(K168,[2]ItemProto!$C$258:$C$299,[2]ItemProto!$O$258:$O$299)</f>
        <v>13680</v>
      </c>
      <c r="Y168" s="10"/>
      <c r="Z168" s="2">
        <f>LOOKUP(M168,[2]ItemProto!$C$258:$C$299,[2]ItemProto!$O$258:$O$299)</f>
        <v>3000</v>
      </c>
      <c r="AA168" s="10"/>
      <c r="AB168" s="2">
        <f>LOOKUP(O168,[2]ItemProto!$C$258:$C$299,[2]ItemProto!$O$258:$O$299)</f>
        <v>2304</v>
      </c>
      <c r="AC168" s="10"/>
      <c r="AD168" s="2">
        <f t="shared" si="97"/>
        <v>32664</v>
      </c>
      <c r="AE168" s="10"/>
      <c r="AF168" s="2">
        <v>1.5</v>
      </c>
      <c r="AG168" s="2">
        <v>3</v>
      </c>
      <c r="AH168" s="2">
        <f t="shared" si="98"/>
        <v>48996</v>
      </c>
      <c r="AI168" s="2">
        <f t="shared" si="99"/>
        <v>97992</v>
      </c>
      <c r="AK168" s="3" t="str">
        <f t="shared" si="100"/>
        <v>new JiaYuanPurchase{ ItemID = 10036021,ItemNum = 1, BuyMinZiJin = 48996,BuyMaxZiJin = 97992},  //美味拼盘</v>
      </c>
    </row>
    <row r="169" spans="1:37" s="4" customFormat="1" ht="20.100000000000001" customHeight="1" x14ac:dyDescent="0.2">
      <c r="A169" s="2">
        <f t="shared" si="94"/>
        <v>7</v>
      </c>
      <c r="B169" s="2">
        <f t="shared" si="95"/>
        <v>16</v>
      </c>
      <c r="C169" s="2">
        <v>10.5</v>
      </c>
      <c r="D169" s="2">
        <f t="shared" si="96"/>
        <v>21</v>
      </c>
      <c r="E169" s="2">
        <v>1</v>
      </c>
      <c r="F169" s="2">
        <v>10036022</v>
      </c>
      <c r="G169" s="2" t="s">
        <v>1723</v>
      </c>
      <c r="H169" s="2" t="s">
        <v>1629</v>
      </c>
      <c r="I169" s="2">
        <v>10033012</v>
      </c>
      <c r="J169" s="2" t="s">
        <v>1629</v>
      </c>
      <c r="K169" s="2">
        <v>10033012</v>
      </c>
      <c r="L169" s="2" t="s">
        <v>1690</v>
      </c>
      <c r="M169" s="2">
        <v>10035010</v>
      </c>
      <c r="N169" s="2" t="s">
        <v>1627</v>
      </c>
      <c r="O169" s="2">
        <v>10033010</v>
      </c>
      <c r="P169" s="3"/>
      <c r="Q169" s="3" t="str">
        <f t="shared" si="102"/>
        <v>10033012;1@10033012;1@10035010;1@10033010;1</v>
      </c>
      <c r="U169" s="10"/>
      <c r="V169" s="2">
        <f>LOOKUP(I169,[2]ItemProto!$C$258:$C$299,[2]ItemProto!$O$258:$O$299)</f>
        <v>11284</v>
      </c>
      <c r="W169" s="10"/>
      <c r="X169" s="2">
        <f>LOOKUP(K169,[2]ItemProto!$C$258:$C$299,[2]ItemProto!$O$258:$O$299)</f>
        <v>11284</v>
      </c>
      <c r="Y169" s="10"/>
      <c r="Z169" s="2">
        <f>LOOKUP(M169,[2]ItemProto!$C$258:$C$299,[2]ItemProto!$O$258:$O$299)</f>
        <v>11832</v>
      </c>
      <c r="AA169" s="10"/>
      <c r="AB169" s="2">
        <f>LOOKUP(O169,[2]ItemProto!$C$258:$C$299,[2]ItemProto!$O$258:$O$299)</f>
        <v>7888</v>
      </c>
      <c r="AC169" s="10"/>
      <c r="AD169" s="2">
        <f t="shared" si="97"/>
        <v>42288</v>
      </c>
      <c r="AE169" s="10"/>
      <c r="AF169" s="2">
        <v>1.5</v>
      </c>
      <c r="AG169" s="2">
        <v>3</v>
      </c>
      <c r="AH169" s="2">
        <f t="shared" si="98"/>
        <v>63432</v>
      </c>
      <c r="AI169" s="2">
        <f t="shared" si="99"/>
        <v>126864</v>
      </c>
      <c r="AK169" s="3" t="str">
        <f t="shared" si="100"/>
        <v>new JiaYuanPurchase{ ItemID = 10036022,ItemNum = 1, BuyMinZiJin = 63432,BuyMaxZiJin = 126864},  //美味蛋糕</v>
      </c>
    </row>
    <row r="170" spans="1:37" s="4" customFormat="1" ht="20.100000000000001" customHeight="1" x14ac:dyDescent="0.2">
      <c r="A170" s="2">
        <f t="shared" si="94"/>
        <v>7</v>
      </c>
      <c r="B170" s="2">
        <f t="shared" si="95"/>
        <v>16</v>
      </c>
      <c r="C170" s="2">
        <v>10.5</v>
      </c>
      <c r="D170" s="2">
        <f t="shared" si="96"/>
        <v>21</v>
      </c>
      <c r="E170" s="2">
        <v>1</v>
      </c>
      <c r="F170" s="2">
        <v>10036023</v>
      </c>
      <c r="G170" s="2" t="s">
        <v>1724</v>
      </c>
      <c r="H170" s="2" t="s">
        <v>1692</v>
      </c>
      <c r="I170" s="2">
        <v>10035012</v>
      </c>
      <c r="J170" s="2" t="s">
        <v>1692</v>
      </c>
      <c r="K170" s="2">
        <v>10035012</v>
      </c>
      <c r="L170" s="2" t="s">
        <v>1690</v>
      </c>
      <c r="M170" s="2">
        <v>10035010</v>
      </c>
      <c r="N170" s="2" t="s">
        <v>1626</v>
      </c>
      <c r="O170" s="2">
        <v>10033009</v>
      </c>
      <c r="P170" s="3"/>
      <c r="Q170" s="3" t="str">
        <f t="shared" si="102"/>
        <v>10035012;1@10035012;1@10035010;1@10033009;1</v>
      </c>
      <c r="U170" s="10"/>
      <c r="V170" s="2">
        <f>LOOKUP(I170,[2]ItemProto!$C$258:$C$299,[2]ItemProto!$O$258:$O$299)</f>
        <v>16926</v>
      </c>
      <c r="W170" s="10"/>
      <c r="X170" s="2">
        <f>LOOKUP(K170,[2]ItemProto!$C$258:$C$299,[2]ItemProto!$O$258:$O$299)</f>
        <v>16926</v>
      </c>
      <c r="Y170" s="10"/>
      <c r="Z170" s="2">
        <f>LOOKUP(M170,[2]ItemProto!$C$258:$C$299,[2]ItemProto!$O$258:$O$299)</f>
        <v>11832</v>
      </c>
      <c r="AA170" s="10"/>
      <c r="AB170" s="2">
        <f>LOOKUP(O170,[2]ItemProto!$C$258:$C$299,[2]ItemProto!$O$258:$O$299)</f>
        <v>6160</v>
      </c>
      <c r="AC170" s="10"/>
      <c r="AD170" s="2">
        <f t="shared" si="97"/>
        <v>51844</v>
      </c>
      <c r="AE170" s="10"/>
      <c r="AF170" s="2">
        <v>1.5</v>
      </c>
      <c r="AG170" s="2">
        <v>3</v>
      </c>
      <c r="AH170" s="2">
        <f t="shared" si="98"/>
        <v>77766</v>
      </c>
      <c r="AI170" s="2">
        <f t="shared" si="99"/>
        <v>155532</v>
      </c>
      <c r="AK170" s="3" t="str">
        <f t="shared" si="100"/>
        <v>new JiaYuanPurchase{ ItemID = 10036023,ItemNum = 1, BuyMinZiJin = 77766,BuyMaxZiJin = 155532},  //美味奶汁</v>
      </c>
    </row>
    <row r="171" spans="1:37" s="4" customFormat="1" ht="20.100000000000001" customHeight="1" x14ac:dyDescent="0.2">
      <c r="A171" s="2">
        <f t="shared" si="94"/>
        <v>7</v>
      </c>
      <c r="B171" s="2">
        <f t="shared" si="95"/>
        <v>17</v>
      </c>
      <c r="C171" s="2">
        <v>11</v>
      </c>
      <c r="D171" s="2">
        <f t="shared" si="96"/>
        <v>23</v>
      </c>
      <c r="E171" s="2">
        <v>1</v>
      </c>
      <c r="F171" s="2">
        <v>10036024</v>
      </c>
      <c r="G171" s="2" t="s">
        <v>1725</v>
      </c>
      <c r="H171" s="2" t="s">
        <v>1630</v>
      </c>
      <c r="I171" s="2">
        <v>10033013</v>
      </c>
      <c r="J171" s="2" t="s">
        <v>1630</v>
      </c>
      <c r="K171" s="2">
        <v>10033013</v>
      </c>
      <c r="L171" s="2" t="s">
        <v>1691</v>
      </c>
      <c r="M171" s="2">
        <v>10035011</v>
      </c>
      <c r="N171" s="2" t="s">
        <v>1687</v>
      </c>
      <c r="O171" s="2">
        <v>10035007</v>
      </c>
      <c r="P171" s="3"/>
      <c r="Q171" s="3" t="str">
        <f t="shared" si="102"/>
        <v>10033013;1@10033013;1@10035011;1@10035007;1</v>
      </c>
      <c r="U171" s="10"/>
      <c r="V171" s="2">
        <f>LOOKUP(I171,[2]ItemProto!$C$258:$C$299,[2]ItemProto!$O$258:$O$299)</f>
        <v>13739</v>
      </c>
      <c r="W171" s="10"/>
      <c r="X171" s="2">
        <f>LOOKUP(K171,[2]ItemProto!$C$258:$C$299,[2]ItemProto!$O$258:$O$299)</f>
        <v>13739</v>
      </c>
      <c r="Y171" s="10"/>
      <c r="Z171" s="2">
        <f>LOOKUP(M171,[2]ItemProto!$C$258:$C$299,[2]ItemProto!$O$258:$O$299)</f>
        <v>13680</v>
      </c>
      <c r="AA171" s="10"/>
      <c r="AB171" s="2">
        <f>LOOKUP(O171,[2]ItemProto!$C$258:$C$299,[2]ItemProto!$O$258:$O$299)</f>
        <v>5980</v>
      </c>
      <c r="AC171" s="10"/>
      <c r="AD171" s="2">
        <f t="shared" si="97"/>
        <v>47138</v>
      </c>
      <c r="AE171" s="10"/>
      <c r="AF171" s="2">
        <v>1.5</v>
      </c>
      <c r="AG171" s="2">
        <v>3</v>
      </c>
      <c r="AH171" s="2">
        <f t="shared" si="98"/>
        <v>70707</v>
      </c>
      <c r="AI171" s="2">
        <f t="shared" si="99"/>
        <v>141414</v>
      </c>
      <c r="AK171" s="3" t="str">
        <f t="shared" si="100"/>
        <v>new JiaYuanPurchase{ ItemID = 10036024,ItemNum = 1, BuyMinZiJin = 70707,BuyMaxZiJin = 141414},  //玉米骨汤</v>
      </c>
    </row>
    <row r="172" spans="1:37" s="4" customFormat="1" ht="20.100000000000001" customHeight="1" x14ac:dyDescent="0.2">
      <c r="A172" s="2">
        <f t="shared" si="94"/>
        <v>7</v>
      </c>
      <c r="B172" s="2">
        <f t="shared" si="95"/>
        <v>17</v>
      </c>
      <c r="C172" s="2">
        <v>11</v>
      </c>
      <c r="D172" s="2">
        <f t="shared" si="96"/>
        <v>23</v>
      </c>
      <c r="E172" s="2">
        <v>1</v>
      </c>
      <c r="F172" s="2">
        <v>10036025</v>
      </c>
      <c r="G172" s="2" t="s">
        <v>1726</v>
      </c>
      <c r="H172" s="2" t="s">
        <v>1693</v>
      </c>
      <c r="I172" s="2">
        <v>10035013</v>
      </c>
      <c r="J172" s="2" t="s">
        <v>1693</v>
      </c>
      <c r="K172" s="2">
        <v>10035013</v>
      </c>
      <c r="L172" s="2" t="s">
        <v>1687</v>
      </c>
      <c r="M172" s="2">
        <v>10035007</v>
      </c>
      <c r="N172" s="2" t="s">
        <v>1623</v>
      </c>
      <c r="O172" s="2">
        <v>10033006</v>
      </c>
      <c r="P172" s="3"/>
      <c r="Q172" s="3" t="str">
        <f t="shared" si="102"/>
        <v>10035013;1@10035013;1@10035007;1@10033006;1</v>
      </c>
      <c r="U172" s="10"/>
      <c r="V172" s="2">
        <f>LOOKUP(I172,[2]ItemProto!$C$258:$C$299,[2]ItemProto!$O$258:$O$299)</f>
        <v>20608</v>
      </c>
      <c r="W172" s="10"/>
      <c r="X172" s="2">
        <f>LOOKUP(K172,[2]ItemProto!$C$258:$C$299,[2]ItemProto!$O$258:$O$299)</f>
        <v>20608</v>
      </c>
      <c r="Y172" s="10"/>
      <c r="Z172" s="2">
        <f>LOOKUP(M172,[2]ItemProto!$C$258:$C$299,[2]ItemProto!$O$258:$O$299)</f>
        <v>5980</v>
      </c>
      <c r="AA172" s="10"/>
      <c r="AB172" s="2">
        <f>LOOKUP(O172,[2]ItemProto!$C$258:$C$299,[2]ItemProto!$O$258:$O$299)</f>
        <v>3000</v>
      </c>
      <c r="AC172" s="10"/>
      <c r="AD172" s="2">
        <f t="shared" si="97"/>
        <v>50196</v>
      </c>
      <c r="AE172" s="10"/>
      <c r="AF172" s="2">
        <v>1.5</v>
      </c>
      <c r="AG172" s="2">
        <v>3</v>
      </c>
      <c r="AH172" s="2">
        <f t="shared" si="98"/>
        <v>75294</v>
      </c>
      <c r="AI172" s="2">
        <f t="shared" si="99"/>
        <v>150588</v>
      </c>
      <c r="AK172" s="3" t="str">
        <f t="shared" si="100"/>
        <v>new JiaYuanPurchase{ ItemID = 10036025,ItemNum = 1, BuyMinZiJin = 75294,BuyMaxZiJin = 150588},  //风味肉汁</v>
      </c>
    </row>
    <row r="173" spans="1:37" s="4" customFormat="1" ht="20.100000000000001" customHeight="1" x14ac:dyDescent="0.2">
      <c r="A173" s="2">
        <f t="shared" si="94"/>
        <v>8</v>
      </c>
      <c r="B173" s="2">
        <f t="shared" si="95"/>
        <v>17</v>
      </c>
      <c r="C173" s="2">
        <v>11.5</v>
      </c>
      <c r="D173" s="2">
        <f t="shared" si="96"/>
        <v>25</v>
      </c>
      <c r="E173" s="2">
        <v>1</v>
      </c>
      <c r="F173" s="2">
        <v>10036026</v>
      </c>
      <c r="G173" s="2" t="s">
        <v>1727</v>
      </c>
      <c r="H173" s="2" t="s">
        <v>1631</v>
      </c>
      <c r="I173" s="2">
        <v>10033014</v>
      </c>
      <c r="J173" s="2" t="s">
        <v>1631</v>
      </c>
      <c r="K173" s="2">
        <v>10033014</v>
      </c>
      <c r="L173" s="2" t="s">
        <v>1629</v>
      </c>
      <c r="M173" s="2">
        <v>10033012</v>
      </c>
      <c r="N173" s="2" t="s">
        <v>1627</v>
      </c>
      <c r="O173" s="2">
        <v>10033010</v>
      </c>
      <c r="P173" s="3"/>
      <c r="Q173" s="3" t="str">
        <f t="shared" si="102"/>
        <v>10033014;1@10033014;1@10033012;1@10033010;1</v>
      </c>
      <c r="U173" s="10"/>
      <c r="V173" s="2">
        <f>LOOKUP(I173,[2]ItemProto!$C$258:$C$299,[2]ItemProto!$O$258:$O$299)</f>
        <v>16500</v>
      </c>
      <c r="W173" s="10"/>
      <c r="X173" s="2">
        <f>LOOKUP(K173,[2]ItemProto!$C$258:$C$299,[2]ItemProto!$O$258:$O$299)</f>
        <v>16500</v>
      </c>
      <c r="Y173" s="10"/>
      <c r="Z173" s="2">
        <f>LOOKUP(M173,[2]ItemProto!$C$258:$C$299,[2]ItemProto!$O$258:$O$299)</f>
        <v>11284</v>
      </c>
      <c r="AA173" s="10"/>
      <c r="AB173" s="2">
        <f>LOOKUP(O173,[2]ItemProto!$C$258:$C$299,[2]ItemProto!$O$258:$O$299)</f>
        <v>7888</v>
      </c>
      <c r="AC173" s="10"/>
      <c r="AD173" s="2">
        <f t="shared" si="97"/>
        <v>52172</v>
      </c>
      <c r="AE173" s="10"/>
      <c r="AF173" s="2">
        <v>1.5</v>
      </c>
      <c r="AG173" s="2">
        <v>3</v>
      </c>
      <c r="AH173" s="2">
        <f t="shared" si="98"/>
        <v>78258</v>
      </c>
      <c r="AI173" s="2">
        <f t="shared" si="99"/>
        <v>156516</v>
      </c>
      <c r="AK173" s="3" t="str">
        <f t="shared" si="100"/>
        <v>new JiaYuanPurchase{ ItemID = 10036026,ItemNum = 1, BuyMinZiJin = 78258,BuyMaxZiJin = 156516},  //风味炒饭</v>
      </c>
    </row>
    <row r="174" spans="1:37" s="4" customFormat="1" ht="20.100000000000001" customHeight="1" x14ac:dyDescent="0.2">
      <c r="A174" s="2">
        <f t="shared" si="94"/>
        <v>8</v>
      </c>
      <c r="B174" s="2">
        <f t="shared" si="95"/>
        <v>17</v>
      </c>
      <c r="C174" s="2">
        <v>11.5</v>
      </c>
      <c r="D174" s="2">
        <f t="shared" si="96"/>
        <v>25</v>
      </c>
      <c r="E174" s="2">
        <v>1</v>
      </c>
      <c r="F174" s="2">
        <v>10036027</v>
      </c>
      <c r="G174" s="2" t="s">
        <v>1728</v>
      </c>
      <c r="H174" s="2" t="s">
        <v>1694</v>
      </c>
      <c r="I174" s="2">
        <v>10035014</v>
      </c>
      <c r="J174" s="2" t="s">
        <v>1694</v>
      </c>
      <c r="K174" s="2">
        <v>10035014</v>
      </c>
      <c r="L174" s="2" t="s">
        <v>1692</v>
      </c>
      <c r="M174" s="2">
        <v>10035012</v>
      </c>
      <c r="N174" s="2" t="s">
        <v>1629</v>
      </c>
      <c r="O174" s="2">
        <v>10033012</v>
      </c>
      <c r="P174" s="3"/>
      <c r="Q174" s="3" t="str">
        <f t="shared" si="102"/>
        <v>10035014;1@10035014;1@10035012;1@10033012;1</v>
      </c>
      <c r="U174" s="10"/>
      <c r="V174" s="2">
        <f>LOOKUP(I174,[2]ItemProto!$C$258:$C$299,[2]ItemProto!$O$258:$O$299)</f>
        <v>24750</v>
      </c>
      <c r="W174" s="10"/>
      <c r="X174" s="2">
        <f>LOOKUP(K174,[2]ItemProto!$C$258:$C$299,[2]ItemProto!$O$258:$O$299)</f>
        <v>24750</v>
      </c>
      <c r="Y174" s="10"/>
      <c r="Z174" s="2">
        <f>LOOKUP(M174,[2]ItemProto!$C$258:$C$299,[2]ItemProto!$O$258:$O$299)</f>
        <v>16926</v>
      </c>
      <c r="AA174" s="10"/>
      <c r="AB174" s="2">
        <f>LOOKUP(O174,[2]ItemProto!$C$258:$C$299,[2]ItemProto!$O$258:$O$299)</f>
        <v>11284</v>
      </c>
      <c r="AC174" s="10"/>
      <c r="AD174" s="2">
        <f t="shared" si="97"/>
        <v>77710</v>
      </c>
      <c r="AE174" s="10"/>
      <c r="AF174" s="2">
        <v>1.5</v>
      </c>
      <c r="AG174" s="2">
        <v>3</v>
      </c>
      <c r="AH174" s="2">
        <f t="shared" si="98"/>
        <v>116565</v>
      </c>
      <c r="AI174" s="2">
        <f t="shared" si="99"/>
        <v>233130</v>
      </c>
      <c r="AK174" s="3" t="str">
        <f t="shared" si="100"/>
        <v>new JiaYuanPurchase{ ItemID = 10036027,ItemNum = 1, BuyMinZiJin = 116565,BuyMaxZiJin = 233130},  //风味奶酪</v>
      </c>
    </row>
    <row r="175" spans="1:37" s="4" customFormat="1" ht="20.100000000000001" customHeight="1" x14ac:dyDescent="0.2">
      <c r="A175" s="2">
        <f t="shared" si="94"/>
        <v>5</v>
      </c>
      <c r="B175" s="2">
        <f t="shared" si="95"/>
        <v>12</v>
      </c>
      <c r="C175" s="129">
        <v>8</v>
      </c>
      <c r="D175" s="7">
        <f t="shared" si="96"/>
        <v>19</v>
      </c>
      <c r="E175" s="7">
        <v>1</v>
      </c>
      <c r="F175" s="7">
        <v>10036028</v>
      </c>
      <c r="G175" s="7" t="s">
        <v>1729</v>
      </c>
      <c r="H175" s="7" t="s">
        <v>1628</v>
      </c>
      <c r="I175" s="7">
        <v>10033011</v>
      </c>
      <c r="J175" s="7" t="s">
        <v>1628</v>
      </c>
      <c r="K175" s="7">
        <v>10033011</v>
      </c>
      <c r="L175" s="7"/>
      <c r="M175" s="7"/>
      <c r="N175" s="130"/>
      <c r="O175" s="130"/>
      <c r="Q175" s="3" t="str">
        <f>I175&amp;";1@"&amp;K175&amp;";1"</f>
        <v>10033011;1@10033011;1</v>
      </c>
      <c r="U175" s="10"/>
      <c r="V175" s="2">
        <f>LOOKUP(I175,[2]ItemProto!$C$258:$C$299,[2]ItemProto!$O$258:$O$299)</f>
        <v>9120</v>
      </c>
      <c r="W175" s="10"/>
      <c r="X175" s="2">
        <f>LOOKUP(K175,[2]ItemProto!$C$258:$C$299,[2]ItemProto!$O$258:$O$299)</f>
        <v>9120</v>
      </c>
      <c r="Y175" s="10"/>
      <c r="Z175" s="2"/>
      <c r="AA175" s="10"/>
      <c r="AB175" s="2"/>
      <c r="AC175" s="10"/>
      <c r="AD175" s="2">
        <f t="shared" si="97"/>
        <v>18240</v>
      </c>
      <c r="AE175" s="10"/>
      <c r="AF175" s="2">
        <v>1.5</v>
      </c>
      <c r="AG175" s="2">
        <v>3</v>
      </c>
      <c r="AH175" s="2">
        <f t="shared" si="98"/>
        <v>27360</v>
      </c>
      <c r="AI175" s="2">
        <f t="shared" si="99"/>
        <v>54720</v>
      </c>
      <c r="AK175" s="3" t="str">
        <f t="shared" si="100"/>
        <v>new JiaYuanPurchase{ ItemID = 10036028,ItemNum = 1, BuyMinZiJin = 27360,BuyMaxZiJin = 54720},  //西红柿组合</v>
      </c>
    </row>
    <row r="176" spans="1:37" s="4" customFormat="1" ht="20.100000000000001" customHeight="1" x14ac:dyDescent="0.2">
      <c r="A176" s="2">
        <f t="shared" si="94"/>
        <v>7</v>
      </c>
      <c r="B176" s="2">
        <f t="shared" si="95"/>
        <v>15</v>
      </c>
      <c r="C176" s="10">
        <v>10</v>
      </c>
      <c r="D176" s="2">
        <f t="shared" si="96"/>
        <v>19</v>
      </c>
      <c r="E176" s="2">
        <v>1</v>
      </c>
      <c r="F176" s="2">
        <v>10036029</v>
      </c>
      <c r="G176" s="2" t="s">
        <v>1730</v>
      </c>
      <c r="H176" s="2" t="s">
        <v>1628</v>
      </c>
      <c r="I176" s="2">
        <v>10033011</v>
      </c>
      <c r="J176" s="2" t="s">
        <v>1626</v>
      </c>
      <c r="K176" s="2">
        <v>10033009</v>
      </c>
      <c r="L176" s="2" t="s">
        <v>1627</v>
      </c>
      <c r="M176" s="2">
        <v>10033010</v>
      </c>
      <c r="N176" s="2" t="s">
        <v>1618</v>
      </c>
      <c r="O176" s="2">
        <v>10033001</v>
      </c>
      <c r="Q176" s="3" t="str">
        <f t="shared" si="102"/>
        <v>10033011;1@10033009;1@10033010;1@10033001;1</v>
      </c>
      <c r="U176" s="10"/>
      <c r="V176" s="2">
        <f>LOOKUP(I176,[2]ItemProto!$C$258:$C$299,[2]ItemProto!$O$258:$O$299)</f>
        <v>9120</v>
      </c>
      <c r="W176" s="10"/>
      <c r="X176" s="2">
        <f>LOOKUP(K176,[2]ItemProto!$C$258:$C$299,[2]ItemProto!$O$258:$O$299)</f>
        <v>6160</v>
      </c>
      <c r="Y176" s="10"/>
      <c r="Z176" s="2">
        <f>LOOKUP(M176,[2]ItemProto!$C$258:$C$299,[2]ItemProto!$O$258:$O$299)</f>
        <v>7888</v>
      </c>
      <c r="AA176" s="10"/>
      <c r="AB176" s="2">
        <f>LOOKUP(O176,[2]ItemProto!$C$258:$C$299,[2]ItemProto!$O$258:$O$299)</f>
        <v>533</v>
      </c>
      <c r="AC176" s="10"/>
      <c r="AD176" s="2">
        <f t="shared" si="97"/>
        <v>23701</v>
      </c>
      <c r="AE176" s="10"/>
      <c r="AF176" s="2">
        <v>1.5</v>
      </c>
      <c r="AG176" s="2">
        <v>3</v>
      </c>
      <c r="AH176" s="2">
        <f t="shared" si="98"/>
        <v>35552</v>
      </c>
      <c r="AI176" s="2">
        <f t="shared" si="99"/>
        <v>71103</v>
      </c>
      <c r="AK176" s="3" t="str">
        <f t="shared" si="100"/>
        <v>new JiaYuanPurchase{ ItemID = 10036029,ItemNum = 1, BuyMinZiJin = 35552,BuyMaxZiJin = 71103},  //风味南瓜粥</v>
      </c>
    </row>
    <row r="177" spans="1:37" s="4" customFormat="1" ht="20.100000000000001" customHeight="1" x14ac:dyDescent="0.2">
      <c r="A177" s="2">
        <f t="shared" si="94"/>
        <v>7</v>
      </c>
      <c r="B177" s="2">
        <f t="shared" si="95"/>
        <v>16</v>
      </c>
      <c r="C177" s="10">
        <v>10.5</v>
      </c>
      <c r="D177" s="2">
        <f t="shared" si="96"/>
        <v>21</v>
      </c>
      <c r="E177" s="2">
        <v>1</v>
      </c>
      <c r="F177" s="2">
        <v>10036030</v>
      </c>
      <c r="G177" s="2" t="s">
        <v>1731</v>
      </c>
      <c r="H177" s="2" t="s">
        <v>1629</v>
      </c>
      <c r="I177" s="2">
        <v>10033012</v>
      </c>
      <c r="J177" s="2" t="s">
        <v>1629</v>
      </c>
      <c r="K177" s="2">
        <v>10033012</v>
      </c>
      <c r="L177" s="2" t="s">
        <v>1624</v>
      </c>
      <c r="M177" s="2">
        <v>10033007</v>
      </c>
      <c r="N177" s="2" t="s">
        <v>1621</v>
      </c>
      <c r="O177" s="2">
        <v>10033004</v>
      </c>
      <c r="Q177" s="3" t="str">
        <f t="shared" si="102"/>
        <v>10033012;1@10033012;1@10033007;1@10033004;1</v>
      </c>
      <c r="U177" s="10"/>
      <c r="V177" s="2">
        <f>LOOKUP(I177,[2]ItemProto!$C$258:$C$299,[2]ItemProto!$O$258:$O$299)</f>
        <v>11284</v>
      </c>
      <c r="W177" s="10"/>
      <c r="X177" s="2">
        <f>LOOKUP(K177,[2]ItemProto!$C$258:$C$299,[2]ItemProto!$O$258:$O$299)</f>
        <v>11284</v>
      </c>
      <c r="Y177" s="10"/>
      <c r="Z177" s="2">
        <f>LOOKUP(M177,[2]ItemProto!$C$258:$C$299,[2]ItemProto!$O$258:$O$299)</f>
        <v>3987</v>
      </c>
      <c r="AA177" s="10"/>
      <c r="AB177" s="2">
        <f>LOOKUP(O177,[2]ItemProto!$C$258:$C$299,[2]ItemProto!$O$258:$O$299)</f>
        <v>1717</v>
      </c>
      <c r="AC177" s="10"/>
      <c r="AD177" s="2">
        <f t="shared" si="97"/>
        <v>28272</v>
      </c>
      <c r="AE177" s="10"/>
      <c r="AF177" s="2">
        <v>1.5</v>
      </c>
      <c r="AG177" s="2">
        <v>3</v>
      </c>
      <c r="AH177" s="2">
        <f t="shared" si="98"/>
        <v>42408</v>
      </c>
      <c r="AI177" s="2">
        <f t="shared" si="99"/>
        <v>84816</v>
      </c>
      <c r="AK177" s="3" t="str">
        <f t="shared" si="100"/>
        <v>new JiaYuanPurchase{ ItemID = 10036030,ItemNum = 1, BuyMinZiJin = 42408,BuyMaxZiJin = 84816},  //回味汤圆</v>
      </c>
    </row>
    <row r="178" spans="1:37" s="4" customFormat="1" ht="20.100000000000001" customHeight="1" x14ac:dyDescent="0.2">
      <c r="A178" s="2">
        <f t="shared" si="94"/>
        <v>4</v>
      </c>
      <c r="B178" s="2">
        <f t="shared" si="95"/>
        <v>9</v>
      </c>
      <c r="C178" s="10">
        <v>6</v>
      </c>
      <c r="D178" s="2">
        <f t="shared" si="96"/>
        <v>3</v>
      </c>
      <c r="E178" s="2">
        <v>1</v>
      </c>
      <c r="F178" s="2">
        <v>10036031</v>
      </c>
      <c r="G178" s="2" t="s">
        <v>1732</v>
      </c>
      <c r="H178" s="2" t="s">
        <v>1683</v>
      </c>
      <c r="I178" s="15">
        <v>10035003</v>
      </c>
      <c r="J178" s="2" t="s">
        <v>1683</v>
      </c>
      <c r="K178" s="15">
        <v>10035003</v>
      </c>
      <c r="L178" s="2" t="s">
        <v>1618</v>
      </c>
      <c r="M178" s="2">
        <v>10033001</v>
      </c>
      <c r="N178" s="2" t="s">
        <v>1619</v>
      </c>
      <c r="O178" s="2">
        <v>10033002</v>
      </c>
      <c r="Q178" s="3" t="str">
        <f t="shared" si="102"/>
        <v>10035003;1@10035003;1@10033001;1@10033002;1</v>
      </c>
      <c r="U178" s="10"/>
      <c r="V178" s="2">
        <f>LOOKUP(I178,[2]ItemProto!$C$258:$C$299,[2]ItemProto!$O$258:$O$299)</f>
        <v>1848</v>
      </c>
      <c r="W178" s="10"/>
      <c r="X178" s="2">
        <f>LOOKUP(K178,[2]ItemProto!$C$258:$C$299,[2]ItemProto!$O$258:$O$299)</f>
        <v>1848</v>
      </c>
      <c r="Y178" s="10"/>
      <c r="Z178" s="2">
        <f>LOOKUP(M178,[2]ItemProto!$C$258:$C$299,[2]ItemProto!$O$258:$O$299)</f>
        <v>533</v>
      </c>
      <c r="AA178" s="10"/>
      <c r="AB178" s="2">
        <f>LOOKUP(O178,[2]ItemProto!$C$258:$C$299,[2]ItemProto!$O$258:$O$299)</f>
        <v>840</v>
      </c>
      <c r="AC178" s="10"/>
      <c r="AD178" s="2">
        <f t="shared" si="97"/>
        <v>5069</v>
      </c>
      <c r="AE178" s="10"/>
      <c r="AF178" s="2">
        <v>1.5</v>
      </c>
      <c r="AG178" s="2">
        <v>3</v>
      </c>
      <c r="AH178" s="2">
        <f t="shared" si="98"/>
        <v>7604</v>
      </c>
      <c r="AI178" s="2">
        <f t="shared" si="99"/>
        <v>15207</v>
      </c>
      <c r="AK178" s="3" t="str">
        <f t="shared" si="100"/>
        <v>new JiaYuanPurchase{ ItemID = 10036031,ItemNum = 1, BuyMinZiJin = 7604,BuyMaxZiJin = 15207},  //烤鸡肉</v>
      </c>
    </row>
    <row r="179" spans="1:37" s="4" customFormat="1" ht="20.100000000000001" customHeight="1" x14ac:dyDescent="0.2">
      <c r="A179" s="2">
        <f t="shared" si="94"/>
        <v>5</v>
      </c>
      <c r="B179" s="2">
        <f t="shared" si="95"/>
        <v>11</v>
      </c>
      <c r="C179" s="10">
        <v>7.5</v>
      </c>
      <c r="D179" s="2">
        <f t="shared" si="96"/>
        <v>9</v>
      </c>
      <c r="E179" s="2">
        <v>1</v>
      </c>
      <c r="F179" s="2">
        <v>10036032</v>
      </c>
      <c r="G179" s="2" t="s">
        <v>1733</v>
      </c>
      <c r="H179" s="2" t="s">
        <v>1686</v>
      </c>
      <c r="I179" s="2">
        <v>10035006</v>
      </c>
      <c r="J179" s="2" t="s">
        <v>1686</v>
      </c>
      <c r="K179" s="2">
        <v>10035006</v>
      </c>
      <c r="L179" s="2" t="s">
        <v>1623</v>
      </c>
      <c r="M179" s="2">
        <v>10033006</v>
      </c>
      <c r="N179" s="2" t="s">
        <v>1619</v>
      </c>
      <c r="O179" s="2">
        <v>10033002</v>
      </c>
      <c r="Q179" s="3" t="str">
        <f t="shared" si="102"/>
        <v>10035006;1@10035006;1@10033006;1@10033002;1</v>
      </c>
      <c r="U179" s="10"/>
      <c r="V179" s="2">
        <f>LOOKUP(I179,[2]ItemProto!$C$258:$C$299,[2]ItemProto!$O$258:$O$299)</f>
        <v>4500</v>
      </c>
      <c r="W179" s="10"/>
      <c r="X179" s="2">
        <f>LOOKUP(K179,[2]ItemProto!$C$258:$C$299,[2]ItemProto!$O$258:$O$299)</f>
        <v>4500</v>
      </c>
      <c r="Y179" s="10"/>
      <c r="Z179" s="2">
        <f>LOOKUP(M179,[2]ItemProto!$C$258:$C$299,[2]ItemProto!$O$258:$O$299)</f>
        <v>3000</v>
      </c>
      <c r="AA179" s="10"/>
      <c r="AB179" s="2">
        <f>LOOKUP(O179,[2]ItemProto!$C$258:$C$299,[2]ItemProto!$O$258:$O$299)</f>
        <v>840</v>
      </c>
      <c r="AC179" s="10"/>
      <c r="AD179" s="2">
        <f t="shared" si="97"/>
        <v>12840</v>
      </c>
      <c r="AE179" s="10"/>
      <c r="AF179" s="2">
        <v>1.5</v>
      </c>
      <c r="AG179" s="2">
        <v>3</v>
      </c>
      <c r="AH179" s="2">
        <f t="shared" si="98"/>
        <v>19260</v>
      </c>
      <c r="AI179" s="2">
        <f t="shared" si="99"/>
        <v>38520</v>
      </c>
      <c r="AK179" s="3" t="str">
        <f t="shared" si="100"/>
        <v>new JiaYuanPurchase{ ItemID = 10036032,ItemNum = 1, BuyMinZiJin = 19260,BuyMaxZiJin = 38520},  //红烧烤肉</v>
      </c>
    </row>
    <row r="180" spans="1:37" s="4" customFormat="1" ht="20.100000000000001" customHeight="1" x14ac:dyDescent="0.2">
      <c r="A180" s="2">
        <f t="shared" si="94"/>
        <v>6</v>
      </c>
      <c r="B180" s="2">
        <f t="shared" si="95"/>
        <v>14</v>
      </c>
      <c r="C180" s="10">
        <v>9</v>
      </c>
      <c r="D180" s="2">
        <f t="shared" si="96"/>
        <v>15</v>
      </c>
      <c r="E180" s="2">
        <v>1</v>
      </c>
      <c r="F180" s="2">
        <v>10036033</v>
      </c>
      <c r="G180" s="2" t="s">
        <v>1734</v>
      </c>
      <c r="H180" s="2" t="s">
        <v>1689</v>
      </c>
      <c r="I180" s="2">
        <v>10035009</v>
      </c>
      <c r="J180" s="2" t="s">
        <v>1689</v>
      </c>
      <c r="K180" s="2">
        <v>10035009</v>
      </c>
      <c r="L180" s="2" t="s">
        <v>1688</v>
      </c>
      <c r="M180" s="2">
        <v>10035008</v>
      </c>
      <c r="N180" s="2" t="s">
        <v>1688</v>
      </c>
      <c r="O180" s="2">
        <v>10035008</v>
      </c>
      <c r="Q180" s="3" t="str">
        <f t="shared" si="102"/>
        <v>10035009;1@10035009;1@10035008;1@10035008;1</v>
      </c>
      <c r="U180" s="10"/>
      <c r="V180" s="2">
        <f>LOOKUP(I180,[2]ItemProto!$C$258:$C$299,[2]ItemProto!$O$258:$O$299)</f>
        <v>9240</v>
      </c>
      <c r="W180" s="10"/>
      <c r="X180" s="2">
        <f>LOOKUP(K180,[2]ItemProto!$C$258:$C$299,[2]ItemProto!$O$258:$O$299)</f>
        <v>9240</v>
      </c>
      <c r="Y180" s="10"/>
      <c r="Z180" s="2">
        <f>LOOKUP(M180,[2]ItemProto!$C$258:$C$299,[2]ItemProto!$O$258:$O$299)</f>
        <v>7722</v>
      </c>
      <c r="AA180" s="10"/>
      <c r="AB180" s="2">
        <f>LOOKUP(O180,[2]ItemProto!$C$258:$C$299,[2]ItemProto!$O$258:$O$299)</f>
        <v>7722</v>
      </c>
      <c r="AC180" s="10"/>
      <c r="AD180" s="2">
        <f t="shared" si="97"/>
        <v>33924</v>
      </c>
      <c r="AE180" s="10"/>
      <c r="AF180" s="2">
        <v>1.5</v>
      </c>
      <c r="AG180" s="2">
        <v>3</v>
      </c>
      <c r="AH180" s="2">
        <f t="shared" si="98"/>
        <v>50886</v>
      </c>
      <c r="AI180" s="2">
        <f t="shared" si="99"/>
        <v>101772</v>
      </c>
      <c r="AK180" s="3" t="str">
        <f t="shared" si="100"/>
        <v>new JiaYuanPurchase{ ItemID = 10036033,ItemNum = 1, BuyMinZiJin = 50886,BuyMaxZiJin = 101772},  //加厚皮裙</v>
      </c>
    </row>
    <row r="181" spans="1:37" s="4" customFormat="1" ht="20.100000000000001" customHeight="1" x14ac:dyDescent="0.2">
      <c r="A181" s="2">
        <f t="shared" si="94"/>
        <v>7</v>
      </c>
      <c r="B181" s="2">
        <f t="shared" si="95"/>
        <v>16</v>
      </c>
      <c r="C181" s="10">
        <v>10.5</v>
      </c>
      <c r="D181" s="2">
        <f t="shared" si="96"/>
        <v>21</v>
      </c>
      <c r="E181" s="2">
        <v>1</v>
      </c>
      <c r="F181" s="2">
        <v>10036034</v>
      </c>
      <c r="G181" s="2" t="s">
        <v>1735</v>
      </c>
      <c r="H181" s="2" t="s">
        <v>1692</v>
      </c>
      <c r="I181" s="2">
        <v>10035012</v>
      </c>
      <c r="J181" s="2" t="s">
        <v>1692</v>
      </c>
      <c r="K181" s="2">
        <v>10035012</v>
      </c>
      <c r="L181" s="2" t="s">
        <v>1690</v>
      </c>
      <c r="M181" s="2">
        <v>10035010</v>
      </c>
      <c r="Q181" s="3" t="str">
        <f t="shared" ref="Q181:Q182" si="103">I181&amp;";1@"&amp;K181&amp;";1@"&amp;M181&amp;";1"</f>
        <v>10035012;1@10035012;1@10035010;1</v>
      </c>
      <c r="U181" s="10"/>
      <c r="V181" s="2">
        <f>LOOKUP(I181,[2]ItemProto!$C$258:$C$299,[2]ItemProto!$O$258:$O$299)</f>
        <v>16926</v>
      </c>
      <c r="W181" s="10"/>
      <c r="X181" s="2">
        <f>LOOKUP(K181,[2]ItemProto!$C$258:$C$299,[2]ItemProto!$O$258:$O$299)</f>
        <v>16926</v>
      </c>
      <c r="Y181" s="10"/>
      <c r="Z181" s="2">
        <f>LOOKUP(M181,[2]ItemProto!$C$258:$C$299,[2]ItemProto!$O$258:$O$299)</f>
        <v>11832</v>
      </c>
      <c r="AA181" s="10"/>
      <c r="AB181" s="2"/>
      <c r="AC181" s="10"/>
      <c r="AD181" s="2">
        <f t="shared" si="97"/>
        <v>45684</v>
      </c>
      <c r="AE181" s="10"/>
      <c r="AF181" s="2">
        <v>1.5</v>
      </c>
      <c r="AG181" s="2">
        <v>3</v>
      </c>
      <c r="AH181" s="2">
        <f t="shared" si="98"/>
        <v>68526</v>
      </c>
      <c r="AI181" s="2">
        <f t="shared" si="99"/>
        <v>137052</v>
      </c>
      <c r="AK181" s="3" t="str">
        <f t="shared" si="100"/>
        <v>new JiaYuanPurchase{ ItemID = 10036034,ItemNum = 1, BuyMinZiJin = 68526,BuyMaxZiJin = 137052},  //香味奶汁</v>
      </c>
    </row>
    <row r="182" spans="1:37" s="4" customFormat="1" ht="20.100000000000001" customHeight="1" x14ac:dyDescent="0.2">
      <c r="A182" s="2">
        <f t="shared" si="94"/>
        <v>6</v>
      </c>
      <c r="B182" s="2">
        <f t="shared" si="95"/>
        <v>14</v>
      </c>
      <c r="C182" s="10">
        <v>9.5</v>
      </c>
      <c r="D182" s="2">
        <f t="shared" si="96"/>
        <v>17</v>
      </c>
      <c r="E182" s="2">
        <v>1</v>
      </c>
      <c r="F182" s="2">
        <v>10036035</v>
      </c>
      <c r="G182" s="2" t="s">
        <v>1736</v>
      </c>
      <c r="H182" s="16" t="s">
        <v>1627</v>
      </c>
      <c r="I182" s="15">
        <v>10033010</v>
      </c>
      <c r="J182" s="16" t="s">
        <v>1625</v>
      </c>
      <c r="K182" s="15">
        <v>10033008</v>
      </c>
      <c r="L182" s="16" t="s">
        <v>1625</v>
      </c>
      <c r="M182" s="15">
        <v>10033008</v>
      </c>
      <c r="N182" s="16"/>
      <c r="Q182" s="3" t="str">
        <f t="shared" si="103"/>
        <v>10033010;1@10033008;1@10033008;1</v>
      </c>
      <c r="U182" s="10"/>
      <c r="V182" s="2">
        <f>LOOKUP(I182,[2]ItemProto!$C$258:$C$299,[2]ItemProto!$O$258:$O$299)</f>
        <v>7888</v>
      </c>
      <c r="W182" s="10"/>
      <c r="X182" s="2">
        <f>LOOKUP(K182,[2]ItemProto!$C$258:$C$299,[2]ItemProto!$O$258:$O$299)</f>
        <v>5148</v>
      </c>
      <c r="Y182" s="10"/>
      <c r="Z182" s="2">
        <f>LOOKUP(M182,[2]ItemProto!$C$258:$C$299,[2]ItemProto!$O$258:$O$299)</f>
        <v>5148</v>
      </c>
      <c r="AA182" s="10"/>
      <c r="AB182" s="2"/>
      <c r="AC182" s="10"/>
      <c r="AD182" s="2">
        <f t="shared" si="97"/>
        <v>18184</v>
      </c>
      <c r="AE182" s="10"/>
      <c r="AF182" s="2">
        <v>1.5</v>
      </c>
      <c r="AG182" s="2">
        <v>3</v>
      </c>
      <c r="AH182" s="2">
        <f t="shared" si="98"/>
        <v>27276</v>
      </c>
      <c r="AI182" s="2">
        <f t="shared" si="99"/>
        <v>54552</v>
      </c>
      <c r="AK182" s="3" t="str">
        <f t="shared" si="100"/>
        <v>new JiaYuanPurchase{ ItemID = 10036035,ItemNum = 1, BuyMinZiJin = 27276,BuyMaxZiJin = 54552},  //绿色果汁</v>
      </c>
    </row>
    <row r="183" spans="1:37" s="4" customFormat="1" ht="20.100000000000001" customHeight="1" x14ac:dyDescent="0.2"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7" s="4" customFormat="1" ht="20.100000000000001" customHeight="1" x14ac:dyDescent="0.2">
      <c r="G184" s="2" t="s">
        <v>1601</v>
      </c>
      <c r="H184" s="3" t="s">
        <v>1737</v>
      </c>
    </row>
    <row r="185" spans="1:37" s="4" customFormat="1" ht="20.100000000000001" customHeight="1" x14ac:dyDescent="0.2">
      <c r="B185" s="10" t="str">
        <f>A148&amp;","&amp;B148</f>
        <v>3,8</v>
      </c>
      <c r="C185" s="10" t="str">
        <f>B185&amp;";0"</f>
        <v>3,8;0</v>
      </c>
      <c r="F185" s="2"/>
      <c r="G185" s="2" t="s">
        <v>1738</v>
      </c>
      <c r="H185" s="3" t="s">
        <v>1739</v>
      </c>
      <c r="L185" s="128" t="s">
        <v>1753</v>
      </c>
    </row>
    <row r="186" spans="1:37" ht="20.100000000000001" customHeight="1" x14ac:dyDescent="0.2">
      <c r="B186" s="10" t="str">
        <f t="shared" ref="B186:B219" si="104">A149&amp;","&amp;B149</f>
        <v>3,8</v>
      </c>
      <c r="C186" s="10" t="str">
        <f t="shared" ref="C186:C219" si="105">B186&amp;";0"</f>
        <v>3,8;0</v>
      </c>
      <c r="L186" s="128" t="s">
        <v>1754</v>
      </c>
    </row>
    <row r="187" spans="1:37" ht="20.100000000000001" customHeight="1" x14ac:dyDescent="0.2">
      <c r="B187" s="10" t="str">
        <f t="shared" si="104"/>
        <v>4,8</v>
      </c>
      <c r="C187" s="10" t="str">
        <f t="shared" si="105"/>
        <v>4,8;0</v>
      </c>
      <c r="G187" s="6" t="s">
        <v>1740</v>
      </c>
    </row>
    <row r="188" spans="1:37" ht="20.100000000000001" customHeight="1" x14ac:dyDescent="0.2">
      <c r="B188" s="10" t="str">
        <f t="shared" si="104"/>
        <v>4,8</v>
      </c>
      <c r="C188" s="10" t="str">
        <f t="shared" si="105"/>
        <v>4,8;0</v>
      </c>
    </row>
    <row r="189" spans="1:37" ht="20.100000000000001" customHeight="1" x14ac:dyDescent="0.2">
      <c r="B189" s="10" t="str">
        <f t="shared" si="104"/>
        <v>4,9</v>
      </c>
      <c r="C189" s="10" t="str">
        <f t="shared" si="105"/>
        <v>4,9;0</v>
      </c>
      <c r="G189" s="6" t="s">
        <v>1758</v>
      </c>
    </row>
    <row r="190" spans="1:37" ht="20.100000000000001" customHeight="1" x14ac:dyDescent="0.2">
      <c r="B190" s="10" t="str">
        <f t="shared" si="104"/>
        <v>4,9</v>
      </c>
      <c r="C190" s="10" t="str">
        <f t="shared" si="105"/>
        <v>4,9;0</v>
      </c>
      <c r="G190" s="6" t="s">
        <v>1741</v>
      </c>
    </row>
    <row r="191" spans="1:37" ht="20.100000000000001" customHeight="1" x14ac:dyDescent="0.2">
      <c r="B191" s="10" t="str">
        <f t="shared" si="104"/>
        <v>4,10</v>
      </c>
      <c r="C191" s="10" t="str">
        <f t="shared" si="105"/>
        <v>4,10;0</v>
      </c>
    </row>
    <row r="192" spans="1:37" ht="20.100000000000001" customHeight="1" x14ac:dyDescent="0.2">
      <c r="B192" s="10" t="str">
        <f t="shared" si="104"/>
        <v>4,10</v>
      </c>
      <c r="C192" s="10" t="str">
        <f t="shared" si="105"/>
        <v>4,10;0</v>
      </c>
    </row>
    <row r="193" spans="2:10" s="3" customFormat="1" ht="20.100000000000001" customHeight="1" x14ac:dyDescent="0.2">
      <c r="B193" s="10" t="str">
        <f t="shared" si="104"/>
        <v>5,11</v>
      </c>
      <c r="C193" s="10" t="str">
        <f t="shared" si="105"/>
        <v>5,11;0</v>
      </c>
    </row>
    <row r="194" spans="2:10" s="3" customFormat="1" ht="20.100000000000001" customHeight="1" x14ac:dyDescent="0.2">
      <c r="B194" s="10" t="str">
        <f t="shared" si="104"/>
        <v>5,11</v>
      </c>
      <c r="C194" s="10" t="str">
        <f t="shared" si="105"/>
        <v>5,11;0</v>
      </c>
      <c r="G194" s="3" t="s">
        <v>1742</v>
      </c>
    </row>
    <row r="195" spans="2:10" s="3" customFormat="1" ht="20.100000000000001" customHeight="1" x14ac:dyDescent="0.2">
      <c r="B195" s="10" t="str">
        <f t="shared" si="104"/>
        <v>5,11</v>
      </c>
      <c r="C195" s="10" t="str">
        <f t="shared" si="105"/>
        <v>5,11;0</v>
      </c>
      <c r="G195" s="3" t="s">
        <v>1743</v>
      </c>
    </row>
    <row r="196" spans="2:10" s="3" customFormat="1" ht="20.100000000000001" customHeight="1" x14ac:dyDescent="0.2">
      <c r="B196" s="10" t="str">
        <f t="shared" si="104"/>
        <v>5,12</v>
      </c>
      <c r="C196" s="10" t="str">
        <f t="shared" si="105"/>
        <v>5,12;0</v>
      </c>
      <c r="F196" s="2"/>
      <c r="G196" s="2"/>
      <c r="H196" s="2"/>
      <c r="I196" s="2"/>
      <c r="J196" s="2"/>
    </row>
    <row r="197" spans="2:10" s="1" customFormat="1" ht="20.100000000000001" customHeight="1" x14ac:dyDescent="0.2">
      <c r="B197" s="10" t="str">
        <f t="shared" si="104"/>
        <v>6,13</v>
      </c>
      <c r="C197" s="10" t="str">
        <f t="shared" si="105"/>
        <v>6,13;0</v>
      </c>
      <c r="F197" s="2"/>
      <c r="G197" s="2" t="s">
        <v>1744</v>
      </c>
      <c r="H197" s="2" t="s">
        <v>1745</v>
      </c>
      <c r="I197" s="2" t="s">
        <v>1746</v>
      </c>
      <c r="J197" s="2"/>
    </row>
    <row r="198" spans="2:10" s="1" customFormat="1" ht="20.100000000000001" customHeight="1" x14ac:dyDescent="0.2">
      <c r="B198" s="10" t="str">
        <f t="shared" si="104"/>
        <v>5,12</v>
      </c>
      <c r="C198" s="10" t="str">
        <f t="shared" si="105"/>
        <v>5,12;0</v>
      </c>
      <c r="F198" s="2"/>
      <c r="G198" s="2" t="s">
        <v>1747</v>
      </c>
      <c r="H198" s="2" t="s">
        <v>1748</v>
      </c>
      <c r="I198" s="2"/>
      <c r="J198" s="2"/>
    </row>
    <row r="199" spans="2:10" ht="20.100000000000001" customHeight="1" x14ac:dyDescent="0.2">
      <c r="B199" s="10" t="str">
        <f t="shared" si="104"/>
        <v>6,13</v>
      </c>
      <c r="C199" s="10" t="str">
        <f t="shared" si="105"/>
        <v>6,13;0</v>
      </c>
      <c r="G199" s="2" t="s">
        <v>1749</v>
      </c>
      <c r="H199" s="2" t="s">
        <v>1750</v>
      </c>
      <c r="I199" s="2"/>
    </row>
    <row r="200" spans="2:10" ht="20.100000000000001" customHeight="1" x14ac:dyDescent="0.2">
      <c r="B200" s="10" t="str">
        <f t="shared" si="104"/>
        <v>6,14</v>
      </c>
      <c r="C200" s="10" t="str">
        <f t="shared" si="105"/>
        <v>6,14;0</v>
      </c>
    </row>
    <row r="201" spans="2:10" ht="20.100000000000001" customHeight="1" x14ac:dyDescent="0.2">
      <c r="B201" s="10" t="str">
        <f t="shared" si="104"/>
        <v>6,14</v>
      </c>
      <c r="C201" s="10" t="str">
        <f t="shared" si="105"/>
        <v>6,14;0</v>
      </c>
    </row>
    <row r="202" spans="2:10" ht="20.100000000000001" customHeight="1" x14ac:dyDescent="0.2">
      <c r="B202" s="10" t="str">
        <f t="shared" si="104"/>
        <v>6,14</v>
      </c>
      <c r="C202" s="10" t="str">
        <f t="shared" si="105"/>
        <v>6,14;0</v>
      </c>
      <c r="G202" s="2" t="s">
        <v>1751</v>
      </c>
      <c r="H202" s="2">
        <v>100</v>
      </c>
      <c r="I202" s="127"/>
    </row>
    <row r="203" spans="2:10" ht="20.100000000000001" customHeight="1" x14ac:dyDescent="0.2">
      <c r="B203" s="10" t="str">
        <f t="shared" si="104"/>
        <v>6,14</v>
      </c>
      <c r="C203" s="10" t="str">
        <f t="shared" si="105"/>
        <v>6,14;0</v>
      </c>
      <c r="F203" s="10"/>
      <c r="G203" s="10"/>
      <c r="H203" s="10"/>
      <c r="I203" s="10"/>
    </row>
    <row r="204" spans="2:10" ht="20.100000000000001" customHeight="1" x14ac:dyDescent="0.2">
      <c r="B204" s="10" t="str">
        <f t="shared" si="104"/>
        <v>7,15</v>
      </c>
      <c r="C204" s="10" t="str">
        <f t="shared" si="105"/>
        <v>7,15;0</v>
      </c>
      <c r="F204" s="10"/>
      <c r="G204" s="2" t="s">
        <v>1755</v>
      </c>
      <c r="H204" s="2" t="s">
        <v>1756</v>
      </c>
      <c r="I204" s="10"/>
    </row>
    <row r="205" spans="2:10" ht="20.100000000000001" customHeight="1" x14ac:dyDescent="0.2">
      <c r="B205" s="10" t="str">
        <f t="shared" si="104"/>
        <v>7,15</v>
      </c>
      <c r="C205" s="10" t="str">
        <f t="shared" si="105"/>
        <v>7,15;0</v>
      </c>
      <c r="F205" s="10"/>
      <c r="G205" s="10"/>
      <c r="H205" s="2" t="s">
        <v>1757</v>
      </c>
      <c r="I205" s="10"/>
    </row>
    <row r="206" spans="2:10" ht="20.100000000000001" customHeight="1" x14ac:dyDescent="0.2">
      <c r="B206" s="10" t="str">
        <f t="shared" si="104"/>
        <v>7,16</v>
      </c>
      <c r="C206" s="10" t="str">
        <f t="shared" si="105"/>
        <v>7,16;0</v>
      </c>
      <c r="F206" s="10"/>
      <c r="G206" s="10"/>
      <c r="H206" s="10"/>
      <c r="I206" s="10"/>
    </row>
    <row r="207" spans="2:10" ht="20.100000000000001" customHeight="1" x14ac:dyDescent="0.2">
      <c r="B207" s="10" t="str">
        <f t="shared" si="104"/>
        <v>7,16</v>
      </c>
      <c r="C207" s="10" t="str">
        <f t="shared" si="105"/>
        <v>7,16;0</v>
      </c>
      <c r="E207" s="126"/>
    </row>
    <row r="208" spans="2:10" ht="20.100000000000001" customHeight="1" x14ac:dyDescent="0.2">
      <c r="B208" s="10" t="str">
        <f t="shared" si="104"/>
        <v>7,17</v>
      </c>
      <c r="C208" s="10" t="str">
        <f t="shared" si="105"/>
        <v>7,17;0</v>
      </c>
    </row>
    <row r="209" spans="2:3" ht="20.100000000000001" customHeight="1" x14ac:dyDescent="0.2">
      <c r="B209" s="10" t="str">
        <f t="shared" si="104"/>
        <v>7,17</v>
      </c>
      <c r="C209" s="10" t="str">
        <f t="shared" si="105"/>
        <v>7,17;0</v>
      </c>
    </row>
    <row r="210" spans="2:3" ht="20.100000000000001" customHeight="1" x14ac:dyDescent="0.2">
      <c r="B210" s="10" t="str">
        <f t="shared" si="104"/>
        <v>8,17</v>
      </c>
      <c r="C210" s="10" t="str">
        <f t="shared" si="105"/>
        <v>8,17;0</v>
      </c>
    </row>
    <row r="211" spans="2:3" x14ac:dyDescent="0.2">
      <c r="B211" s="10" t="str">
        <f t="shared" si="104"/>
        <v>8,17</v>
      </c>
      <c r="C211" s="10" t="str">
        <f t="shared" si="105"/>
        <v>8,17;0</v>
      </c>
    </row>
    <row r="212" spans="2:3" x14ac:dyDescent="0.2">
      <c r="B212" s="10" t="str">
        <f t="shared" si="104"/>
        <v>5,12</v>
      </c>
      <c r="C212" s="10" t="str">
        <f t="shared" si="105"/>
        <v>5,12;0</v>
      </c>
    </row>
    <row r="213" spans="2:3" x14ac:dyDescent="0.2">
      <c r="B213" s="10" t="str">
        <f t="shared" si="104"/>
        <v>7,15</v>
      </c>
      <c r="C213" s="10" t="str">
        <f t="shared" si="105"/>
        <v>7,15;0</v>
      </c>
    </row>
    <row r="214" spans="2:3" x14ac:dyDescent="0.2">
      <c r="B214" s="10" t="str">
        <f t="shared" si="104"/>
        <v>7,16</v>
      </c>
      <c r="C214" s="10" t="str">
        <f t="shared" si="105"/>
        <v>7,16;0</v>
      </c>
    </row>
    <row r="215" spans="2:3" x14ac:dyDescent="0.2">
      <c r="B215" s="10" t="str">
        <f t="shared" si="104"/>
        <v>4,9</v>
      </c>
      <c r="C215" s="10" t="str">
        <f t="shared" si="105"/>
        <v>4,9;0</v>
      </c>
    </row>
    <row r="216" spans="2:3" x14ac:dyDescent="0.2">
      <c r="B216" s="10" t="str">
        <f t="shared" si="104"/>
        <v>5,11</v>
      </c>
      <c r="C216" s="10" t="str">
        <f t="shared" si="105"/>
        <v>5,11;0</v>
      </c>
    </row>
    <row r="217" spans="2:3" x14ac:dyDescent="0.2">
      <c r="B217" s="10" t="str">
        <f t="shared" si="104"/>
        <v>6,14</v>
      </c>
      <c r="C217" s="10" t="str">
        <f t="shared" si="105"/>
        <v>6,14;0</v>
      </c>
    </row>
    <row r="218" spans="2:3" x14ac:dyDescent="0.2">
      <c r="B218" s="10" t="str">
        <f t="shared" si="104"/>
        <v>7,16</v>
      </c>
      <c r="C218" s="10" t="str">
        <f t="shared" si="105"/>
        <v>7,16;0</v>
      </c>
    </row>
    <row r="219" spans="2:3" x14ac:dyDescent="0.2">
      <c r="B219" s="10" t="str">
        <f t="shared" si="104"/>
        <v>6,14</v>
      </c>
      <c r="C219" s="10" t="str">
        <f t="shared" si="105"/>
        <v>6,14;0</v>
      </c>
    </row>
    <row r="220" spans="2:3" x14ac:dyDescent="0.2">
      <c r="B220" s="4"/>
    </row>
    <row r="221" spans="2:3" x14ac:dyDescent="0.2">
      <c r="B221" s="4"/>
    </row>
    <row r="222" spans="2:3" x14ac:dyDescent="0.2">
      <c r="B222" s="4"/>
    </row>
    <row r="223" spans="2:3" x14ac:dyDescent="0.2">
      <c r="B223" s="4"/>
    </row>
    <row r="224" spans="2:3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94" t="s">
        <v>0</v>
      </c>
      <c r="B1" s="94" t="s">
        <v>5</v>
      </c>
      <c r="C1" s="94" t="s">
        <v>73</v>
      </c>
      <c r="D1" s="94" t="s">
        <v>74</v>
      </c>
      <c r="E1" s="94" t="s">
        <v>75</v>
      </c>
      <c r="F1" s="94" t="s">
        <v>76</v>
      </c>
      <c r="G1" s="94" t="s">
        <v>77</v>
      </c>
      <c r="H1" s="94" t="s">
        <v>78</v>
      </c>
      <c r="Z1" s="2"/>
      <c r="AA1" s="2"/>
      <c r="AB1" s="2" t="s">
        <v>79</v>
      </c>
    </row>
    <row r="2" spans="1:54" ht="20.100000000000001" customHeight="1" x14ac:dyDescent="0.2">
      <c r="A2" s="95">
        <v>1</v>
      </c>
      <c r="B2" s="96">
        <v>10</v>
      </c>
      <c r="C2" s="96">
        <f>B2*$X$2</f>
        <v>12000</v>
      </c>
      <c r="D2" s="96">
        <v>0.2</v>
      </c>
      <c r="E2" s="96">
        <f>D2*C2</f>
        <v>2400</v>
      </c>
      <c r="F2" s="96">
        <f>$X$5*B2*$X$4</f>
        <v>18000</v>
      </c>
      <c r="G2" s="96">
        <v>1</v>
      </c>
      <c r="H2" s="9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0" t="s">
        <v>0</v>
      </c>
      <c r="AH2" s="10" t="s">
        <v>84</v>
      </c>
      <c r="AI2" s="2" t="s">
        <v>85</v>
      </c>
      <c r="AL2" s="83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31" t="s">
        <v>90</v>
      </c>
      <c r="AW2" s="131"/>
      <c r="AX2" s="131"/>
      <c r="AY2" s="131"/>
      <c r="AZ2" s="131"/>
      <c r="BA2" s="131"/>
      <c r="BB2" s="131"/>
    </row>
    <row r="3" spans="1:54" ht="20.100000000000001" customHeight="1" x14ac:dyDescent="0.2">
      <c r="A3" s="95">
        <v>2</v>
      </c>
      <c r="B3" s="96">
        <f>B2+5</f>
        <v>15</v>
      </c>
      <c r="C3" s="96">
        <f t="shared" ref="C3:C66" si="0">B3*$X$2</f>
        <v>18000</v>
      </c>
      <c r="D3" s="96">
        <v>0.2</v>
      </c>
      <c r="E3" s="96">
        <f t="shared" ref="E3:E66" si="1">D3*C3</f>
        <v>3600</v>
      </c>
      <c r="F3" s="96">
        <f t="shared" ref="F3:F66" si="2">$X$5*B3*$X$4</f>
        <v>27000</v>
      </c>
      <c r="G3" s="96">
        <v>1</v>
      </c>
      <c r="H3" s="9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0">
        <v>10010045</v>
      </c>
      <c r="R3" s="21" t="s">
        <v>92</v>
      </c>
      <c r="S3" s="2">
        <v>1</v>
      </c>
      <c r="T3" s="10"/>
      <c r="U3">
        <f>P3*1000000</f>
        <v>20000</v>
      </c>
      <c r="W3" s="2" t="s">
        <v>93</v>
      </c>
      <c r="X3" s="97">
        <v>0.05</v>
      </c>
      <c r="Z3" s="2" t="s">
        <v>94</v>
      </c>
      <c r="AA3" s="2">
        <v>0.3</v>
      </c>
      <c r="AB3" s="2">
        <f>X2*AA3</f>
        <v>360</v>
      </c>
      <c r="AE3" s="39">
        <v>12000001</v>
      </c>
      <c r="AF3" s="41" t="s">
        <v>95</v>
      </c>
      <c r="AG3" s="2">
        <v>10</v>
      </c>
      <c r="AH3" s="108">
        <v>3</v>
      </c>
      <c r="AI3" s="2">
        <f t="shared" ref="AI3:AI11" si="4">LOOKUP(AG3,A:A,B:B)*LOOKUP(AH3,$X$10:$X$14,$Z$10:$Z$14)</f>
        <v>165</v>
      </c>
      <c r="AL3" s="39">
        <v>14010001</v>
      </c>
      <c r="AM3" s="41" t="s">
        <v>96</v>
      </c>
      <c r="AN3" s="41">
        <v>1</v>
      </c>
      <c r="AO3" s="41">
        <v>2</v>
      </c>
      <c r="AP3" s="41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95">
        <v>3</v>
      </c>
      <c r="B4" s="96">
        <f t="shared" ref="B4:B67" si="8">B3+5</f>
        <v>20</v>
      </c>
      <c r="C4" s="96">
        <f t="shared" si="0"/>
        <v>24000</v>
      </c>
      <c r="D4" s="96">
        <v>0.2</v>
      </c>
      <c r="E4" s="96">
        <f t="shared" si="1"/>
        <v>4800</v>
      </c>
      <c r="F4" s="96">
        <f t="shared" si="2"/>
        <v>36000</v>
      </c>
      <c r="G4" s="96">
        <v>1</v>
      </c>
      <c r="H4" s="9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0">
        <v>10010026</v>
      </c>
      <c r="R4" s="21" t="s">
        <v>98</v>
      </c>
      <c r="S4" s="2">
        <v>1</v>
      </c>
      <c r="T4" s="10"/>
      <c r="U4">
        <f t="shared" ref="U4:U10" si="9">P4*1000000</f>
        <v>50000</v>
      </c>
      <c r="W4" s="2" t="s">
        <v>99</v>
      </c>
      <c r="X4" s="2">
        <f>X3*X2</f>
        <v>60</v>
      </c>
      <c r="AD4" s="104" t="s">
        <v>100</v>
      </c>
      <c r="AE4" s="39">
        <v>12001001</v>
      </c>
      <c r="AF4" s="41" t="s">
        <v>101</v>
      </c>
      <c r="AG4" s="2">
        <v>10</v>
      </c>
      <c r="AH4" s="41">
        <v>2</v>
      </c>
      <c r="AI4" s="2">
        <f t="shared" si="4"/>
        <v>55</v>
      </c>
      <c r="AL4" s="39">
        <v>14010002</v>
      </c>
      <c r="AM4" s="41" t="s">
        <v>102</v>
      </c>
      <c r="AN4" s="41">
        <v>5</v>
      </c>
      <c r="AO4" s="41">
        <v>2</v>
      </c>
      <c r="AP4" s="41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95">
        <v>4</v>
      </c>
      <c r="B5" s="96">
        <f t="shared" si="8"/>
        <v>25</v>
      </c>
      <c r="C5" s="96">
        <f t="shared" si="0"/>
        <v>30000</v>
      </c>
      <c r="D5" s="96">
        <v>0.2</v>
      </c>
      <c r="E5" s="96">
        <f t="shared" si="1"/>
        <v>6000</v>
      </c>
      <c r="F5" s="96">
        <f t="shared" si="2"/>
        <v>45000</v>
      </c>
      <c r="G5" s="96">
        <v>1</v>
      </c>
      <c r="H5" s="9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0">
        <v>10000141</v>
      </c>
      <c r="R5" s="21" t="s">
        <v>104</v>
      </c>
      <c r="S5" s="2">
        <v>1</v>
      </c>
      <c r="T5" s="2"/>
      <c r="U5">
        <f t="shared" si="9"/>
        <v>150000</v>
      </c>
      <c r="W5" s="2" t="s">
        <v>21</v>
      </c>
      <c r="X5" s="97">
        <v>30</v>
      </c>
      <c r="Z5" s="2">
        <v>1</v>
      </c>
      <c r="AA5" s="2">
        <v>0.2</v>
      </c>
      <c r="AB5" s="2">
        <f>SUM(AA5:AA7)</f>
        <v>0.30000000000000004</v>
      </c>
      <c r="AD5" s="104" t="s">
        <v>105</v>
      </c>
      <c r="AE5" s="39">
        <v>12001002</v>
      </c>
      <c r="AF5" s="41" t="s">
        <v>106</v>
      </c>
      <c r="AG5" s="2">
        <v>10</v>
      </c>
      <c r="AH5" s="41">
        <v>3</v>
      </c>
      <c r="AI5" s="2">
        <f t="shared" si="4"/>
        <v>165</v>
      </c>
      <c r="AL5" s="39">
        <v>14010003</v>
      </c>
      <c r="AM5" s="41" t="s">
        <v>107</v>
      </c>
      <c r="AN5" s="41">
        <v>9</v>
      </c>
      <c r="AO5" s="41">
        <v>3</v>
      </c>
      <c r="AP5" s="41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95">
        <v>5</v>
      </c>
      <c r="B6" s="96">
        <f t="shared" si="8"/>
        <v>30</v>
      </c>
      <c r="C6" s="96">
        <f t="shared" si="0"/>
        <v>36000</v>
      </c>
      <c r="D6" s="96">
        <v>0.2</v>
      </c>
      <c r="E6" s="96">
        <f t="shared" si="1"/>
        <v>7200</v>
      </c>
      <c r="F6" s="96">
        <f t="shared" si="2"/>
        <v>54000</v>
      </c>
      <c r="G6" s="96">
        <v>1</v>
      </c>
      <c r="H6" s="96">
        <f t="shared" si="3"/>
        <v>43200</v>
      </c>
      <c r="L6" s="1"/>
      <c r="M6" s="1"/>
      <c r="N6" s="1"/>
      <c r="O6" s="1"/>
      <c r="P6" s="2">
        <v>0.15</v>
      </c>
      <c r="Q6" s="20">
        <v>10000142</v>
      </c>
      <c r="R6" s="21" t="s">
        <v>108</v>
      </c>
      <c r="S6" s="2">
        <v>1</v>
      </c>
      <c r="T6" s="2"/>
      <c r="U6">
        <f t="shared" si="9"/>
        <v>150000</v>
      </c>
      <c r="W6" s="2" t="s">
        <v>12</v>
      </c>
      <c r="X6" s="97">
        <v>10</v>
      </c>
      <c r="Z6" s="2">
        <v>1</v>
      </c>
      <c r="AA6" s="2">
        <v>0.1</v>
      </c>
      <c r="AB6" s="2"/>
      <c r="AD6" s="104" t="s">
        <v>109</v>
      </c>
      <c r="AE6" s="39">
        <v>12001003</v>
      </c>
      <c r="AF6" s="41" t="s">
        <v>110</v>
      </c>
      <c r="AG6" s="2">
        <v>10</v>
      </c>
      <c r="AH6" s="41">
        <v>4</v>
      </c>
      <c r="AI6" s="2">
        <f t="shared" si="4"/>
        <v>550</v>
      </c>
      <c r="AL6" s="39">
        <v>14010004</v>
      </c>
      <c r="AM6" s="41" t="s">
        <v>111</v>
      </c>
      <c r="AN6" s="41">
        <v>12</v>
      </c>
      <c r="AO6" s="41">
        <v>4</v>
      </c>
      <c r="AP6" s="41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95">
        <v>6</v>
      </c>
      <c r="B7" s="96">
        <f t="shared" si="8"/>
        <v>35</v>
      </c>
      <c r="C7" s="96">
        <f t="shared" si="0"/>
        <v>42000</v>
      </c>
      <c r="D7" s="96">
        <v>0.2</v>
      </c>
      <c r="E7" s="96">
        <f t="shared" si="1"/>
        <v>8400</v>
      </c>
      <c r="F7" s="96">
        <f t="shared" si="2"/>
        <v>63000</v>
      </c>
      <c r="G7" s="96">
        <v>1</v>
      </c>
      <c r="H7" s="9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0">
        <v>10000132</v>
      </c>
      <c r="R7" s="2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4" t="s">
        <v>115</v>
      </c>
      <c r="AE7" s="39">
        <v>12001004</v>
      </c>
      <c r="AF7" s="41" t="s">
        <v>116</v>
      </c>
      <c r="AG7" s="2">
        <v>5</v>
      </c>
      <c r="AH7" s="41">
        <v>2</v>
      </c>
      <c r="AI7" s="2">
        <f t="shared" si="4"/>
        <v>30</v>
      </c>
      <c r="AL7" s="39">
        <v>14010005</v>
      </c>
      <c r="AM7" s="41" t="s">
        <v>117</v>
      </c>
      <c r="AN7" s="41">
        <v>1</v>
      </c>
      <c r="AO7" s="41">
        <v>2</v>
      </c>
      <c r="AP7" s="41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95">
        <v>7</v>
      </c>
      <c r="B8" s="96">
        <f t="shared" si="8"/>
        <v>40</v>
      </c>
      <c r="C8" s="96">
        <f t="shared" si="0"/>
        <v>48000</v>
      </c>
      <c r="D8" s="96">
        <v>0.2</v>
      </c>
      <c r="E8" s="96">
        <f t="shared" si="1"/>
        <v>9600</v>
      </c>
      <c r="F8" s="96">
        <f t="shared" si="2"/>
        <v>72000</v>
      </c>
      <c r="G8" s="96">
        <v>1</v>
      </c>
      <c r="H8" s="9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0">
        <v>10000104</v>
      </c>
      <c r="R8" s="21" t="s">
        <v>118</v>
      </c>
      <c r="S8" s="2">
        <v>1</v>
      </c>
      <c r="T8" s="2"/>
      <c r="U8">
        <f t="shared" si="9"/>
        <v>100000</v>
      </c>
      <c r="AA8" s="97"/>
      <c r="AB8" s="97"/>
      <c r="AC8" s="97"/>
      <c r="AD8" s="104" t="s">
        <v>119</v>
      </c>
      <c r="AE8" s="39">
        <v>12001005</v>
      </c>
      <c r="AF8" s="41" t="s">
        <v>120</v>
      </c>
      <c r="AG8" s="2">
        <v>8</v>
      </c>
      <c r="AH8" s="41">
        <v>2</v>
      </c>
      <c r="AI8" s="2">
        <f t="shared" si="4"/>
        <v>45</v>
      </c>
      <c r="AL8" s="39">
        <v>14010006</v>
      </c>
      <c r="AM8" s="41" t="s">
        <v>121</v>
      </c>
      <c r="AN8" s="41">
        <v>5</v>
      </c>
      <c r="AO8" s="41">
        <v>2</v>
      </c>
      <c r="AP8" s="41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95">
        <v>8</v>
      </c>
      <c r="B9" s="96">
        <f t="shared" si="8"/>
        <v>45</v>
      </c>
      <c r="C9" s="96">
        <f t="shared" si="0"/>
        <v>54000</v>
      </c>
      <c r="D9" s="96">
        <v>0.2</v>
      </c>
      <c r="E9" s="96">
        <f t="shared" si="1"/>
        <v>10800</v>
      </c>
      <c r="F9" s="96">
        <f t="shared" si="2"/>
        <v>81000</v>
      </c>
      <c r="G9" s="96">
        <v>1</v>
      </c>
      <c r="H9" s="9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0">
        <v>10000143</v>
      </c>
      <c r="R9" s="21" t="s">
        <v>122</v>
      </c>
      <c r="S9" s="2">
        <v>1</v>
      </c>
      <c r="T9" s="2">
        <v>5</v>
      </c>
      <c r="U9">
        <f t="shared" si="9"/>
        <v>50000</v>
      </c>
      <c r="W9" s="98"/>
      <c r="X9" s="99"/>
      <c r="Y9" s="97" t="s">
        <v>21</v>
      </c>
      <c r="Z9" s="97" t="s">
        <v>22</v>
      </c>
      <c r="AA9" s="97"/>
      <c r="AB9" s="97"/>
      <c r="AC9" s="97"/>
      <c r="AD9" s="104" t="s">
        <v>123</v>
      </c>
      <c r="AE9" s="39">
        <v>12001006</v>
      </c>
      <c r="AF9" s="41" t="s">
        <v>124</v>
      </c>
      <c r="AG9" s="2">
        <v>10</v>
      </c>
      <c r="AH9" s="41">
        <v>2</v>
      </c>
      <c r="AI9" s="2">
        <f t="shared" si="4"/>
        <v>55</v>
      </c>
      <c r="AL9" s="39">
        <v>14010007</v>
      </c>
      <c r="AM9" s="41" t="s">
        <v>125</v>
      </c>
      <c r="AN9" s="41">
        <v>9</v>
      </c>
      <c r="AO9" s="41">
        <v>3</v>
      </c>
      <c r="AP9" s="41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95">
        <v>9</v>
      </c>
      <c r="B10" s="96">
        <f t="shared" si="8"/>
        <v>50</v>
      </c>
      <c r="C10" s="96">
        <f t="shared" si="0"/>
        <v>60000</v>
      </c>
      <c r="D10" s="96">
        <v>0.2</v>
      </c>
      <c r="E10" s="96">
        <f t="shared" si="1"/>
        <v>12000</v>
      </c>
      <c r="F10" s="96">
        <f t="shared" si="2"/>
        <v>90000</v>
      </c>
      <c r="G10" s="96">
        <v>1</v>
      </c>
      <c r="H10" s="9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20">
        <v>10010042</v>
      </c>
      <c r="R10" s="22" t="s">
        <v>126</v>
      </c>
      <c r="S10" s="2">
        <v>5</v>
      </c>
      <c r="T10" s="2"/>
      <c r="U10">
        <f t="shared" si="9"/>
        <v>280000</v>
      </c>
      <c r="W10" s="100" t="s">
        <v>24</v>
      </c>
      <c r="X10" s="97">
        <v>1</v>
      </c>
      <c r="Y10" s="97">
        <v>15</v>
      </c>
      <c r="Z10" s="97">
        <v>0.75</v>
      </c>
      <c r="AA10" s="97"/>
      <c r="AB10" s="97"/>
      <c r="AC10" s="97"/>
      <c r="AD10" s="104" t="s">
        <v>127</v>
      </c>
      <c r="AE10" s="39">
        <v>12001007</v>
      </c>
      <c r="AF10" s="41" t="s">
        <v>128</v>
      </c>
      <c r="AG10" s="2">
        <v>12</v>
      </c>
      <c r="AH10" s="41">
        <v>2</v>
      </c>
      <c r="AI10" s="2">
        <f t="shared" si="4"/>
        <v>65</v>
      </c>
      <c r="AL10" s="39">
        <v>14010008</v>
      </c>
      <c r="AM10" s="41" t="s">
        <v>129</v>
      </c>
      <c r="AN10" s="41">
        <v>12</v>
      </c>
      <c r="AO10" s="41">
        <v>4</v>
      </c>
      <c r="AP10" s="41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95">
        <v>10</v>
      </c>
      <c r="B11" s="96">
        <f t="shared" si="8"/>
        <v>55</v>
      </c>
      <c r="C11" s="96">
        <f t="shared" si="0"/>
        <v>66000</v>
      </c>
      <c r="D11" s="96">
        <v>0.2</v>
      </c>
      <c r="E11" s="96">
        <f t="shared" si="1"/>
        <v>13200</v>
      </c>
      <c r="F11" s="96">
        <f t="shared" si="2"/>
        <v>99000</v>
      </c>
      <c r="G11" s="96">
        <v>1</v>
      </c>
      <c r="H11" s="96">
        <f t="shared" si="3"/>
        <v>79200</v>
      </c>
      <c r="L11" s="1"/>
      <c r="M11" s="1"/>
      <c r="P11" s="2">
        <f>SUM(P3:P10)</f>
        <v>1</v>
      </c>
      <c r="S11" s="1"/>
      <c r="T11" s="1"/>
      <c r="W11" s="98"/>
      <c r="X11" s="97">
        <v>2</v>
      </c>
      <c r="Y11" s="97">
        <v>20</v>
      </c>
      <c r="Z11" s="97">
        <v>1</v>
      </c>
      <c r="AA11" s="97"/>
      <c r="AB11" s="97"/>
      <c r="AC11" s="97"/>
      <c r="AD11" s="104" t="s">
        <v>130</v>
      </c>
      <c r="AE11" s="39">
        <v>12001008</v>
      </c>
      <c r="AF11" s="41" t="s">
        <v>131</v>
      </c>
      <c r="AG11" s="2">
        <v>15</v>
      </c>
      <c r="AH11" s="41">
        <v>2</v>
      </c>
      <c r="AI11" s="2">
        <f t="shared" si="4"/>
        <v>80</v>
      </c>
      <c r="AL11" s="39">
        <v>14010009</v>
      </c>
      <c r="AM11" s="41" t="s">
        <v>132</v>
      </c>
      <c r="AN11" s="41">
        <v>1</v>
      </c>
      <c r="AO11" s="41">
        <v>2</v>
      </c>
      <c r="AP11" s="41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95">
        <v>11</v>
      </c>
      <c r="B12" s="96">
        <f t="shared" si="8"/>
        <v>60</v>
      </c>
      <c r="C12" s="96">
        <f t="shared" si="0"/>
        <v>72000</v>
      </c>
      <c r="D12" s="96">
        <v>0.2</v>
      </c>
      <c r="E12" s="96">
        <f t="shared" si="1"/>
        <v>14400</v>
      </c>
      <c r="F12" s="96">
        <f t="shared" si="2"/>
        <v>108000</v>
      </c>
      <c r="G12" s="96">
        <v>1</v>
      </c>
      <c r="H12" s="96">
        <f t="shared" si="3"/>
        <v>86400</v>
      </c>
      <c r="L12" s="1"/>
      <c r="M12" s="1"/>
      <c r="S12" s="1"/>
      <c r="T12" s="1"/>
      <c r="W12" s="98"/>
      <c r="X12" s="97">
        <v>3</v>
      </c>
      <c r="Y12" s="97">
        <v>25</v>
      </c>
      <c r="Z12" s="97">
        <v>3</v>
      </c>
      <c r="AA12" s="97"/>
      <c r="AB12" s="97"/>
      <c r="AC12" s="97"/>
      <c r="AL12" s="39">
        <v>14010010</v>
      </c>
      <c r="AM12" s="41" t="s">
        <v>133</v>
      </c>
      <c r="AN12" s="41">
        <v>5</v>
      </c>
      <c r="AO12" s="41">
        <v>2</v>
      </c>
      <c r="AP12" s="41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95">
        <v>12</v>
      </c>
      <c r="B13" s="96">
        <f t="shared" si="8"/>
        <v>65</v>
      </c>
      <c r="C13" s="96">
        <f t="shared" si="0"/>
        <v>78000</v>
      </c>
      <c r="D13" s="96">
        <v>0.2</v>
      </c>
      <c r="E13" s="96">
        <f t="shared" si="1"/>
        <v>15600</v>
      </c>
      <c r="F13" s="96">
        <f t="shared" si="2"/>
        <v>117000</v>
      </c>
      <c r="G13" s="96">
        <v>1</v>
      </c>
      <c r="H13" s="9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8"/>
      <c r="X13" s="97">
        <v>4</v>
      </c>
      <c r="Y13" s="97">
        <v>30</v>
      </c>
      <c r="Z13" s="97">
        <v>10</v>
      </c>
      <c r="AA13" s="97"/>
      <c r="AB13" s="97"/>
      <c r="AC13" s="97"/>
      <c r="AL13" s="39">
        <v>14010011</v>
      </c>
      <c r="AM13" s="41" t="s">
        <v>136</v>
      </c>
      <c r="AN13" s="41">
        <v>9</v>
      </c>
      <c r="AO13" s="41">
        <v>3</v>
      </c>
      <c r="AP13" s="41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95">
        <v>13</v>
      </c>
      <c r="B14" s="96">
        <f t="shared" si="8"/>
        <v>70</v>
      </c>
      <c r="C14" s="96">
        <f t="shared" si="0"/>
        <v>84000</v>
      </c>
      <c r="D14" s="96">
        <v>0.2</v>
      </c>
      <c r="E14" s="96">
        <f t="shared" si="1"/>
        <v>16800</v>
      </c>
      <c r="F14" s="96">
        <f t="shared" si="2"/>
        <v>126000</v>
      </c>
      <c r="G14" s="96">
        <v>1</v>
      </c>
      <c r="H14" s="96">
        <f t="shared" si="3"/>
        <v>100800</v>
      </c>
      <c r="K14" s="2">
        <v>1</v>
      </c>
      <c r="L14" s="2">
        <v>40</v>
      </c>
      <c r="M14" s="1"/>
      <c r="S14" s="1"/>
      <c r="T14" s="1"/>
      <c r="W14" s="98"/>
      <c r="X14" s="97">
        <v>5</v>
      </c>
      <c r="Y14" s="97">
        <v>75</v>
      </c>
      <c r="Z14" s="97">
        <v>20</v>
      </c>
      <c r="AA14" s="102"/>
      <c r="AB14" s="102"/>
      <c r="AC14" s="102"/>
      <c r="AD14" s="2" t="s">
        <v>137</v>
      </c>
      <c r="AF14" s="39" t="s">
        <v>138</v>
      </c>
      <c r="AG14" s="2">
        <v>20</v>
      </c>
      <c r="AH14" s="41">
        <v>3</v>
      </c>
      <c r="AI14" s="2">
        <f t="shared" ref="AI14:AI24" si="14">LOOKUP(AG14,A:A,B:B)*LOOKUP(AH14,$X$10:$X$14,$Z$10:$Z$14)</f>
        <v>315</v>
      </c>
      <c r="AL14" s="39">
        <v>14010012</v>
      </c>
      <c r="AM14" s="41" t="s">
        <v>139</v>
      </c>
      <c r="AN14" s="41">
        <v>12</v>
      </c>
      <c r="AO14" s="41">
        <v>4</v>
      </c>
      <c r="AP14" s="41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95">
        <v>14</v>
      </c>
      <c r="B15" s="96">
        <f t="shared" si="8"/>
        <v>75</v>
      </c>
      <c r="C15" s="96">
        <f t="shared" si="0"/>
        <v>90000</v>
      </c>
      <c r="D15" s="96">
        <v>0.2</v>
      </c>
      <c r="E15" s="96">
        <f t="shared" si="1"/>
        <v>18000</v>
      </c>
      <c r="F15" s="96">
        <f t="shared" si="2"/>
        <v>135000</v>
      </c>
      <c r="G15" s="96">
        <v>1</v>
      </c>
      <c r="H15" s="96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1"/>
      <c r="X15" s="102"/>
      <c r="Y15" s="102"/>
      <c r="Z15" s="102"/>
      <c r="AA15" s="97"/>
      <c r="AB15" s="97"/>
      <c r="AC15" s="97"/>
      <c r="AD15" s="2"/>
      <c r="AF15" s="39" t="s">
        <v>141</v>
      </c>
      <c r="AG15" s="2">
        <v>20</v>
      </c>
      <c r="AH15" s="41">
        <v>2</v>
      </c>
      <c r="AI15" s="2">
        <f t="shared" si="14"/>
        <v>105</v>
      </c>
      <c r="AL15" s="39">
        <v>14020001</v>
      </c>
      <c r="AM15" s="41" t="s">
        <v>142</v>
      </c>
      <c r="AN15" s="41">
        <v>1</v>
      </c>
      <c r="AO15" s="41">
        <v>2</v>
      </c>
      <c r="AP15" s="41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95">
        <v>15</v>
      </c>
      <c r="B16" s="96">
        <f t="shared" si="8"/>
        <v>80</v>
      </c>
      <c r="C16" s="96">
        <f t="shared" si="0"/>
        <v>96000</v>
      </c>
      <c r="D16" s="96">
        <v>0.2</v>
      </c>
      <c r="E16" s="96">
        <f t="shared" si="1"/>
        <v>19200</v>
      </c>
      <c r="F16" s="96">
        <f t="shared" si="2"/>
        <v>144000</v>
      </c>
      <c r="G16" s="96">
        <v>1</v>
      </c>
      <c r="H16" s="9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0" t="s">
        <v>25</v>
      </c>
      <c r="X16" s="97">
        <v>1</v>
      </c>
      <c r="Y16" s="97">
        <v>3</v>
      </c>
      <c r="Z16" s="97" t="s">
        <v>26</v>
      </c>
      <c r="AA16" s="97"/>
      <c r="AB16" s="97"/>
      <c r="AC16" s="97"/>
      <c r="AD16" s="2"/>
      <c r="AF16" s="39" t="s">
        <v>144</v>
      </c>
      <c r="AG16" s="2">
        <v>20</v>
      </c>
      <c r="AH16" s="41">
        <v>2</v>
      </c>
      <c r="AI16" s="2">
        <f t="shared" si="14"/>
        <v>105</v>
      </c>
      <c r="AL16" s="39">
        <v>14020002</v>
      </c>
      <c r="AM16" s="41" t="s">
        <v>145</v>
      </c>
      <c r="AN16" s="41">
        <v>5</v>
      </c>
      <c r="AO16" s="41">
        <v>2</v>
      </c>
      <c r="AP16" s="41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95">
        <v>16</v>
      </c>
      <c r="B17" s="96">
        <f t="shared" si="8"/>
        <v>85</v>
      </c>
      <c r="C17" s="96">
        <f t="shared" si="0"/>
        <v>102000</v>
      </c>
      <c r="D17" s="96">
        <v>0.2</v>
      </c>
      <c r="E17" s="96">
        <f t="shared" si="1"/>
        <v>20400</v>
      </c>
      <c r="F17" s="96">
        <f t="shared" si="2"/>
        <v>153000</v>
      </c>
      <c r="G17" s="96">
        <v>1</v>
      </c>
      <c r="H17" s="96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0.66666666666666663</v>
      </c>
      <c r="S17">
        <v>0.5</v>
      </c>
      <c r="T17">
        <v>1</v>
      </c>
      <c r="W17" s="100"/>
      <c r="X17" s="97">
        <v>2</v>
      </c>
      <c r="Y17" s="97">
        <v>1.5</v>
      </c>
      <c r="Z17" s="97" t="s">
        <v>27</v>
      </c>
      <c r="AA17" s="97"/>
      <c r="AB17" s="97"/>
      <c r="AC17" s="97"/>
      <c r="AD17" s="2"/>
      <c r="AF17" s="39" t="s">
        <v>147</v>
      </c>
      <c r="AG17" s="2">
        <v>20</v>
      </c>
      <c r="AH17" s="41">
        <v>2</v>
      </c>
      <c r="AI17" s="2">
        <f t="shared" si="14"/>
        <v>105</v>
      </c>
      <c r="AL17" s="39">
        <v>14020003</v>
      </c>
      <c r="AM17" s="41" t="s">
        <v>148</v>
      </c>
      <c r="AN17" s="41">
        <v>9</v>
      </c>
      <c r="AO17" s="41">
        <v>3</v>
      </c>
      <c r="AP17" s="41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95">
        <v>17</v>
      </c>
      <c r="B18" s="96">
        <f t="shared" si="8"/>
        <v>90</v>
      </c>
      <c r="C18" s="96">
        <f t="shared" si="0"/>
        <v>108000</v>
      </c>
      <c r="D18" s="96">
        <v>0.2</v>
      </c>
      <c r="E18" s="96">
        <f t="shared" si="1"/>
        <v>21600</v>
      </c>
      <c r="F18" s="96">
        <f t="shared" si="2"/>
        <v>162000</v>
      </c>
      <c r="G18" s="96">
        <v>1</v>
      </c>
      <c r="H18" s="9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8"/>
      <c r="X18" s="97">
        <v>3</v>
      </c>
      <c r="Y18" s="97">
        <v>1.2</v>
      </c>
      <c r="Z18" s="97" t="s">
        <v>28</v>
      </c>
      <c r="AA18" s="97"/>
      <c r="AB18" s="97"/>
      <c r="AC18" s="97"/>
      <c r="AD18" s="2"/>
      <c r="AF18" s="39" t="s">
        <v>149</v>
      </c>
      <c r="AG18" s="2">
        <v>20</v>
      </c>
      <c r="AH18" s="41">
        <v>2</v>
      </c>
      <c r="AI18" s="2">
        <f t="shared" si="14"/>
        <v>105</v>
      </c>
      <c r="AL18" s="39">
        <v>14020004</v>
      </c>
      <c r="AM18" s="41" t="s">
        <v>150</v>
      </c>
      <c r="AN18" s="41">
        <v>12</v>
      </c>
      <c r="AO18" s="41">
        <v>4</v>
      </c>
      <c r="AP18" s="41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95">
        <v>18</v>
      </c>
      <c r="B19" s="96">
        <f t="shared" si="8"/>
        <v>95</v>
      </c>
      <c r="C19" s="96">
        <f t="shared" si="0"/>
        <v>114000</v>
      </c>
      <c r="D19" s="96">
        <v>0.2</v>
      </c>
      <c r="E19" s="96">
        <f t="shared" si="1"/>
        <v>22800</v>
      </c>
      <c r="F19" s="96">
        <f t="shared" si="2"/>
        <v>171000</v>
      </c>
      <c r="G19" s="96">
        <v>1</v>
      </c>
      <c r="H19" s="96">
        <f t="shared" si="3"/>
        <v>136800</v>
      </c>
      <c r="M19" s="2"/>
      <c r="Q19" s="4" t="s">
        <v>151</v>
      </c>
      <c r="R19" s="4">
        <v>30</v>
      </c>
      <c r="W19" s="98"/>
      <c r="X19" s="97">
        <v>4</v>
      </c>
      <c r="Y19" s="97">
        <v>0.8</v>
      </c>
      <c r="Z19" s="97" t="s">
        <v>29</v>
      </c>
      <c r="AA19" s="97"/>
      <c r="AB19" s="97"/>
      <c r="AC19" s="97"/>
      <c r="AD19" s="2"/>
      <c r="AF19" s="39" t="s">
        <v>152</v>
      </c>
      <c r="AG19" s="2">
        <v>20</v>
      </c>
      <c r="AH19" s="41">
        <v>2</v>
      </c>
      <c r="AI19" s="2">
        <f t="shared" si="14"/>
        <v>105</v>
      </c>
      <c r="AL19" s="39">
        <v>14020005</v>
      </c>
      <c r="AM19" s="41" t="s">
        <v>153</v>
      </c>
      <c r="AN19" s="41">
        <v>1</v>
      </c>
      <c r="AO19" s="41">
        <v>2</v>
      </c>
      <c r="AP19" s="41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95">
        <v>19</v>
      </c>
      <c r="B20" s="96">
        <f t="shared" si="8"/>
        <v>100</v>
      </c>
      <c r="C20" s="96">
        <f t="shared" si="0"/>
        <v>120000</v>
      </c>
      <c r="D20" s="96">
        <v>0.2</v>
      </c>
      <c r="E20" s="96">
        <f t="shared" si="1"/>
        <v>24000</v>
      </c>
      <c r="F20" s="96">
        <f t="shared" si="2"/>
        <v>180000</v>
      </c>
      <c r="G20" s="96">
        <v>1</v>
      </c>
      <c r="H20" s="96">
        <f t="shared" si="3"/>
        <v>144000</v>
      </c>
      <c r="M20" s="2"/>
      <c r="R20">
        <f>R19*10</f>
        <v>300</v>
      </c>
      <c r="W20" s="103"/>
      <c r="X20" s="97">
        <v>5</v>
      </c>
      <c r="Y20" s="97">
        <v>1.9</v>
      </c>
      <c r="Z20" s="97" t="s">
        <v>30</v>
      </c>
      <c r="AA20" s="97"/>
      <c r="AB20" s="97"/>
      <c r="AC20" s="97"/>
      <c r="AD20" s="2"/>
      <c r="AF20" s="39" t="s">
        <v>154</v>
      </c>
      <c r="AG20" s="2">
        <v>20</v>
      </c>
      <c r="AH20" s="41">
        <v>2</v>
      </c>
      <c r="AI20" s="2">
        <f t="shared" si="14"/>
        <v>105</v>
      </c>
      <c r="AL20" s="39">
        <v>14020006</v>
      </c>
      <c r="AM20" s="41" t="s">
        <v>155</v>
      </c>
      <c r="AN20" s="41">
        <v>5</v>
      </c>
      <c r="AO20" s="41">
        <v>2</v>
      </c>
      <c r="AP20" s="41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95">
        <v>20</v>
      </c>
      <c r="B21" s="96">
        <f t="shared" si="8"/>
        <v>105</v>
      </c>
      <c r="C21" s="96">
        <f t="shared" si="0"/>
        <v>126000</v>
      </c>
      <c r="D21" s="96">
        <v>0.2</v>
      </c>
      <c r="E21" s="96">
        <f t="shared" si="1"/>
        <v>25200</v>
      </c>
      <c r="F21" s="96">
        <f t="shared" si="2"/>
        <v>189000</v>
      </c>
      <c r="G21" s="96">
        <v>1</v>
      </c>
      <c r="H21" s="9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3"/>
      <c r="X21" s="97">
        <v>6</v>
      </c>
      <c r="Y21" s="97">
        <v>0.4</v>
      </c>
      <c r="Z21" s="97" t="s">
        <v>31</v>
      </c>
      <c r="AA21" s="97"/>
      <c r="AB21" s="97"/>
      <c r="AC21" s="97"/>
      <c r="AD21" s="2"/>
      <c r="AF21" s="39" t="s">
        <v>157</v>
      </c>
      <c r="AG21" s="2">
        <v>20</v>
      </c>
      <c r="AH21" s="41">
        <v>2</v>
      </c>
      <c r="AI21" s="2">
        <f t="shared" si="14"/>
        <v>105</v>
      </c>
      <c r="AL21" s="39">
        <v>14020007</v>
      </c>
      <c r="AM21" s="41" t="s">
        <v>158</v>
      </c>
      <c r="AN21" s="41">
        <v>9</v>
      </c>
      <c r="AO21" s="41">
        <v>3</v>
      </c>
      <c r="AP21" s="41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95">
        <v>21</v>
      </c>
      <c r="B22" s="96">
        <f t="shared" si="8"/>
        <v>110</v>
      </c>
      <c r="C22" s="96">
        <f t="shared" si="0"/>
        <v>132000</v>
      </c>
      <c r="D22" s="96">
        <v>0.2</v>
      </c>
      <c r="E22" s="96">
        <f t="shared" si="1"/>
        <v>26400</v>
      </c>
      <c r="F22" s="96">
        <f t="shared" si="2"/>
        <v>198000</v>
      </c>
      <c r="G22" s="96">
        <v>1</v>
      </c>
      <c r="H22" s="9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3"/>
      <c r="X22" s="97">
        <v>7</v>
      </c>
      <c r="Y22" s="97">
        <v>0.6</v>
      </c>
      <c r="Z22" s="97" t="s">
        <v>32</v>
      </c>
      <c r="AA22" s="97"/>
      <c r="AB22" s="97"/>
      <c r="AC22" s="97"/>
      <c r="AD22" s="2"/>
      <c r="AF22" s="39" t="s">
        <v>159</v>
      </c>
      <c r="AG22" s="2">
        <v>20</v>
      </c>
      <c r="AH22" s="41">
        <v>2</v>
      </c>
      <c r="AI22" s="2">
        <f t="shared" si="14"/>
        <v>105</v>
      </c>
      <c r="AL22" s="39">
        <v>14020008</v>
      </c>
      <c r="AM22" s="41" t="s">
        <v>160</v>
      </c>
      <c r="AN22" s="41">
        <v>12</v>
      </c>
      <c r="AO22" s="41">
        <v>4</v>
      </c>
      <c r="AP22" s="41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95">
        <v>22</v>
      </c>
      <c r="B23" s="96">
        <f t="shared" si="8"/>
        <v>115</v>
      </c>
      <c r="C23" s="96">
        <f t="shared" si="0"/>
        <v>138000</v>
      </c>
      <c r="D23" s="96">
        <v>0.2</v>
      </c>
      <c r="E23" s="96">
        <f t="shared" si="1"/>
        <v>27600</v>
      </c>
      <c r="F23" s="96">
        <f t="shared" si="2"/>
        <v>207000</v>
      </c>
      <c r="G23" s="96">
        <v>1</v>
      </c>
      <c r="H23" s="9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3"/>
      <c r="X23" s="97">
        <v>8</v>
      </c>
      <c r="Y23" s="97">
        <v>0.4</v>
      </c>
      <c r="Z23" s="97" t="s">
        <v>33</v>
      </c>
      <c r="AA23" s="97"/>
      <c r="AB23" s="97"/>
      <c r="AC23" s="97"/>
      <c r="AD23" s="2" t="s">
        <v>162</v>
      </c>
      <c r="AF23" s="39" t="s">
        <v>163</v>
      </c>
      <c r="AG23" s="2">
        <v>20</v>
      </c>
      <c r="AH23" s="41">
        <v>4</v>
      </c>
      <c r="AI23" s="2">
        <f t="shared" si="14"/>
        <v>1050</v>
      </c>
      <c r="AL23" s="39">
        <v>14020009</v>
      </c>
      <c r="AM23" s="41" t="s">
        <v>164</v>
      </c>
      <c r="AN23" s="41">
        <v>1</v>
      </c>
      <c r="AO23" s="41">
        <v>2</v>
      </c>
      <c r="AP23" s="41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95">
        <v>23</v>
      </c>
      <c r="B24" s="96">
        <f t="shared" si="8"/>
        <v>120</v>
      </c>
      <c r="C24" s="96">
        <f t="shared" si="0"/>
        <v>144000</v>
      </c>
      <c r="D24" s="96">
        <v>0.2</v>
      </c>
      <c r="E24" s="96">
        <f t="shared" si="1"/>
        <v>28800</v>
      </c>
      <c r="F24" s="96">
        <f t="shared" si="2"/>
        <v>216000</v>
      </c>
      <c r="G24" s="96">
        <v>1</v>
      </c>
      <c r="H24" s="9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3"/>
      <c r="X24" s="97">
        <v>9</v>
      </c>
      <c r="Y24" s="97">
        <v>0.5</v>
      </c>
      <c r="Z24" s="97" t="s">
        <v>34</v>
      </c>
      <c r="AA24" s="97"/>
      <c r="AB24" s="97"/>
      <c r="AC24" s="97"/>
      <c r="AD24" s="2" t="s">
        <v>165</v>
      </c>
      <c r="AF24" s="39" t="s">
        <v>166</v>
      </c>
      <c r="AG24" s="2">
        <v>20</v>
      </c>
      <c r="AH24" s="41">
        <v>4</v>
      </c>
      <c r="AI24" s="2">
        <f t="shared" si="14"/>
        <v>1050</v>
      </c>
      <c r="AL24" s="39">
        <v>14020010</v>
      </c>
      <c r="AM24" s="41" t="s">
        <v>167</v>
      </c>
      <c r="AN24" s="41">
        <v>5</v>
      </c>
      <c r="AO24" s="41">
        <v>2</v>
      </c>
      <c r="AP24" s="41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95">
        <v>24</v>
      </c>
      <c r="B25" s="96">
        <f t="shared" si="8"/>
        <v>125</v>
      </c>
      <c r="C25" s="96">
        <f t="shared" si="0"/>
        <v>150000</v>
      </c>
      <c r="D25" s="96">
        <v>0.2</v>
      </c>
      <c r="E25" s="96">
        <f t="shared" si="1"/>
        <v>30000</v>
      </c>
      <c r="F25" s="96">
        <f t="shared" si="2"/>
        <v>225000</v>
      </c>
      <c r="G25" s="96">
        <v>1</v>
      </c>
      <c r="H25" s="96">
        <f t="shared" si="3"/>
        <v>180000</v>
      </c>
      <c r="Q25" s="2" t="s">
        <v>26</v>
      </c>
      <c r="R25" s="2">
        <v>60</v>
      </c>
      <c r="T25">
        <f>T24/9</f>
        <v>50</v>
      </c>
      <c r="W25" s="103"/>
      <c r="X25" s="97">
        <v>10</v>
      </c>
      <c r="Y25" s="97">
        <v>0.55000000000000004</v>
      </c>
      <c r="Z25" s="97" t="s">
        <v>35</v>
      </c>
      <c r="AA25" s="97"/>
      <c r="AB25" s="97"/>
      <c r="AC25" s="97"/>
      <c r="AL25" s="39">
        <v>14020011</v>
      </c>
      <c r="AM25" s="41" t="s">
        <v>168</v>
      </c>
      <c r="AN25" s="41">
        <v>9</v>
      </c>
      <c r="AO25" s="41">
        <v>3</v>
      </c>
      <c r="AP25" s="41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95">
        <v>25</v>
      </c>
      <c r="B26" s="96">
        <f t="shared" si="8"/>
        <v>130</v>
      </c>
      <c r="C26" s="96">
        <f t="shared" si="0"/>
        <v>156000</v>
      </c>
      <c r="D26" s="96">
        <v>0.2</v>
      </c>
      <c r="E26" s="96">
        <f t="shared" si="1"/>
        <v>31200</v>
      </c>
      <c r="F26" s="96">
        <f t="shared" si="2"/>
        <v>234000</v>
      </c>
      <c r="G26" s="96">
        <v>1</v>
      </c>
      <c r="H26" s="9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3"/>
      <c r="X26" s="97">
        <v>11</v>
      </c>
      <c r="Y26" s="97">
        <v>0.65</v>
      </c>
      <c r="Z26" s="97" t="s">
        <v>170</v>
      </c>
      <c r="AF26" s="39" t="s">
        <v>171</v>
      </c>
      <c r="AG26" s="2">
        <v>30</v>
      </c>
      <c r="AH26" s="41">
        <v>3</v>
      </c>
      <c r="AI26" s="2">
        <f t="shared" ref="AI26:AI35" si="16">LOOKUP(AG26,A:A,B:B)*LOOKUP(AH26,$X$10:$X$14,$Z$10:$Z$14)</f>
        <v>465</v>
      </c>
      <c r="AL26" s="39">
        <v>14020012</v>
      </c>
      <c r="AM26" s="41" t="s">
        <v>172</v>
      </c>
      <c r="AN26" s="41">
        <v>12</v>
      </c>
      <c r="AO26" s="41">
        <v>4</v>
      </c>
      <c r="AP26" s="41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95">
        <v>26</v>
      </c>
      <c r="B27" s="96">
        <f t="shared" si="8"/>
        <v>135</v>
      </c>
      <c r="C27" s="96">
        <f t="shared" si="0"/>
        <v>162000</v>
      </c>
      <c r="D27" s="96">
        <v>0.2</v>
      </c>
      <c r="E27" s="96">
        <f t="shared" si="1"/>
        <v>32400</v>
      </c>
      <c r="F27" s="96">
        <f t="shared" si="2"/>
        <v>243000</v>
      </c>
      <c r="G27" s="96">
        <v>1</v>
      </c>
      <c r="H27" s="9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1">
        <v>2</v>
      </c>
      <c r="AI27" s="2">
        <f t="shared" si="16"/>
        <v>155</v>
      </c>
      <c r="AL27" s="39">
        <v>14030001</v>
      </c>
      <c r="AM27" s="41" t="s">
        <v>174</v>
      </c>
      <c r="AN27" s="41">
        <v>1</v>
      </c>
      <c r="AO27" s="41">
        <v>2</v>
      </c>
      <c r="AP27" s="41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95">
        <v>27</v>
      </c>
      <c r="B28" s="96">
        <f t="shared" si="8"/>
        <v>140</v>
      </c>
      <c r="C28" s="96">
        <f t="shared" si="0"/>
        <v>168000</v>
      </c>
      <c r="D28" s="96">
        <v>0.2</v>
      </c>
      <c r="E28" s="96">
        <f t="shared" si="1"/>
        <v>33600</v>
      </c>
      <c r="F28" s="96">
        <f t="shared" si="2"/>
        <v>252000</v>
      </c>
      <c r="G28" s="96">
        <v>1</v>
      </c>
      <c r="H28" s="9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7">
        <v>0</v>
      </c>
      <c r="Z28" s="2">
        <v>1</v>
      </c>
      <c r="AF28" s="2" t="s">
        <v>177</v>
      </c>
      <c r="AG28" s="2">
        <v>30</v>
      </c>
      <c r="AH28" s="41">
        <v>2</v>
      </c>
      <c r="AI28" s="2">
        <f t="shared" si="16"/>
        <v>155</v>
      </c>
      <c r="AL28" s="39">
        <v>14030002</v>
      </c>
      <c r="AM28" s="41" t="s">
        <v>178</v>
      </c>
      <c r="AN28" s="41">
        <v>5</v>
      </c>
      <c r="AO28" s="41">
        <v>2</v>
      </c>
      <c r="AP28" s="41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95">
        <v>28</v>
      </c>
      <c r="B29" s="96">
        <f t="shared" si="8"/>
        <v>145</v>
      </c>
      <c r="C29" s="96">
        <f t="shared" si="0"/>
        <v>174000</v>
      </c>
      <c r="D29" s="96">
        <v>0.2</v>
      </c>
      <c r="E29" s="96">
        <f t="shared" si="1"/>
        <v>34800</v>
      </c>
      <c r="F29" s="96">
        <f t="shared" si="2"/>
        <v>261000</v>
      </c>
      <c r="G29" s="96">
        <v>1</v>
      </c>
      <c r="H29" s="9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7">
        <v>1</v>
      </c>
      <c r="Z29" s="2">
        <v>2</v>
      </c>
      <c r="AF29" s="2" t="s">
        <v>180</v>
      </c>
      <c r="AG29" s="2">
        <v>30</v>
      </c>
      <c r="AH29" s="41">
        <v>2</v>
      </c>
      <c r="AI29" s="2">
        <f t="shared" si="16"/>
        <v>155</v>
      </c>
      <c r="AL29" s="39">
        <v>14030003</v>
      </c>
      <c r="AM29" s="41" t="s">
        <v>181</v>
      </c>
      <c r="AN29" s="41">
        <v>9</v>
      </c>
      <c r="AO29" s="41">
        <v>3</v>
      </c>
      <c r="AP29" s="41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95">
        <v>29</v>
      </c>
      <c r="B30" s="96">
        <f t="shared" si="8"/>
        <v>150</v>
      </c>
      <c r="C30" s="96">
        <f t="shared" si="0"/>
        <v>180000</v>
      </c>
      <c r="D30" s="96">
        <v>0.2</v>
      </c>
      <c r="E30" s="96">
        <f t="shared" si="1"/>
        <v>36000</v>
      </c>
      <c r="F30" s="96">
        <f t="shared" si="2"/>
        <v>270000</v>
      </c>
      <c r="G30" s="96">
        <v>1</v>
      </c>
      <c r="H30" s="9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7">
        <v>2</v>
      </c>
      <c r="Z30" s="2">
        <v>5</v>
      </c>
      <c r="AF30" s="2" t="s">
        <v>182</v>
      </c>
      <c r="AG30" s="2">
        <v>30</v>
      </c>
      <c r="AH30" s="41">
        <v>2</v>
      </c>
      <c r="AI30" s="2">
        <f t="shared" si="16"/>
        <v>155</v>
      </c>
      <c r="AL30" s="39">
        <v>14030004</v>
      </c>
      <c r="AM30" s="41" t="s">
        <v>183</v>
      </c>
      <c r="AN30" s="41">
        <v>12</v>
      </c>
      <c r="AO30" s="41">
        <v>4</v>
      </c>
      <c r="AP30" s="41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95">
        <v>30</v>
      </c>
      <c r="B31" s="96">
        <f t="shared" si="8"/>
        <v>155</v>
      </c>
      <c r="C31" s="96">
        <f t="shared" si="0"/>
        <v>186000</v>
      </c>
      <c r="D31" s="96">
        <v>0.2</v>
      </c>
      <c r="E31" s="96">
        <f t="shared" si="1"/>
        <v>37200</v>
      </c>
      <c r="F31" s="96">
        <f t="shared" si="2"/>
        <v>279000</v>
      </c>
      <c r="G31" s="96">
        <v>1</v>
      </c>
      <c r="H31" s="9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7">
        <v>5</v>
      </c>
      <c r="Z31" s="2">
        <v>10</v>
      </c>
      <c r="AF31" s="2" t="s">
        <v>184</v>
      </c>
      <c r="AG31" s="2">
        <v>30</v>
      </c>
      <c r="AH31" s="41">
        <v>2</v>
      </c>
      <c r="AI31" s="2">
        <f t="shared" si="16"/>
        <v>155</v>
      </c>
      <c r="AL31" s="39">
        <v>14030005</v>
      </c>
      <c r="AM31" s="41" t="s">
        <v>185</v>
      </c>
      <c r="AN31" s="41">
        <v>1</v>
      </c>
      <c r="AO31" s="41">
        <v>2</v>
      </c>
      <c r="AP31" s="41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95">
        <v>31</v>
      </c>
      <c r="B32" s="96">
        <f t="shared" si="8"/>
        <v>160</v>
      </c>
      <c r="C32" s="96">
        <f t="shared" si="0"/>
        <v>192000</v>
      </c>
      <c r="D32" s="96">
        <v>0.2</v>
      </c>
      <c r="E32" s="96">
        <f t="shared" si="1"/>
        <v>38400</v>
      </c>
      <c r="F32" s="96">
        <f t="shared" si="2"/>
        <v>288000</v>
      </c>
      <c r="G32" s="96">
        <v>1</v>
      </c>
      <c r="H32" s="9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7">
        <v>10</v>
      </c>
      <c r="Z32" s="2">
        <v>30</v>
      </c>
      <c r="AF32" s="2" t="s">
        <v>186</v>
      </c>
      <c r="AG32" s="2">
        <v>30</v>
      </c>
      <c r="AH32" s="41">
        <v>2</v>
      </c>
      <c r="AI32" s="2">
        <f t="shared" si="16"/>
        <v>155</v>
      </c>
      <c r="AL32" s="39">
        <v>14030006</v>
      </c>
      <c r="AM32" s="41" t="s">
        <v>187</v>
      </c>
      <c r="AN32" s="41">
        <v>5</v>
      </c>
      <c r="AO32" s="41">
        <v>2</v>
      </c>
      <c r="AP32" s="41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95">
        <v>32</v>
      </c>
      <c r="B33" s="96">
        <f t="shared" si="8"/>
        <v>165</v>
      </c>
      <c r="C33" s="96">
        <f t="shared" si="0"/>
        <v>198000</v>
      </c>
      <c r="D33" s="96">
        <v>0.2</v>
      </c>
      <c r="E33" s="96">
        <f t="shared" si="1"/>
        <v>39600</v>
      </c>
      <c r="F33" s="96">
        <f t="shared" si="2"/>
        <v>297000</v>
      </c>
      <c r="G33" s="96">
        <v>1</v>
      </c>
      <c r="H33" s="9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1">
        <v>2</v>
      </c>
      <c r="AI33" s="2">
        <f t="shared" si="16"/>
        <v>155</v>
      </c>
      <c r="AL33" s="39">
        <v>14030007</v>
      </c>
      <c r="AM33" s="41" t="s">
        <v>189</v>
      </c>
      <c r="AN33" s="41">
        <v>9</v>
      </c>
      <c r="AO33" s="41">
        <v>3</v>
      </c>
      <c r="AP33" s="41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95">
        <v>33</v>
      </c>
      <c r="B34" s="96">
        <f t="shared" si="8"/>
        <v>170</v>
      </c>
      <c r="C34" s="96">
        <f t="shared" si="0"/>
        <v>204000</v>
      </c>
      <c r="D34" s="96">
        <v>0.2</v>
      </c>
      <c r="E34" s="96">
        <f t="shared" si="1"/>
        <v>40800</v>
      </c>
      <c r="F34" s="96">
        <f t="shared" si="2"/>
        <v>306000</v>
      </c>
      <c r="G34" s="96">
        <v>1</v>
      </c>
      <c r="H34" s="9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1">
        <v>4</v>
      </c>
      <c r="AI34" s="2">
        <f t="shared" si="16"/>
        <v>1550</v>
      </c>
      <c r="AL34" s="39">
        <v>14030008</v>
      </c>
      <c r="AM34" s="41" t="s">
        <v>192</v>
      </c>
      <c r="AN34" s="41">
        <v>12</v>
      </c>
      <c r="AO34" s="41">
        <v>4</v>
      </c>
      <c r="AP34" s="41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95">
        <v>34</v>
      </c>
      <c r="B35" s="96">
        <f t="shared" si="8"/>
        <v>175</v>
      </c>
      <c r="C35" s="96">
        <f t="shared" si="0"/>
        <v>210000</v>
      </c>
      <c r="D35" s="96">
        <v>0.2</v>
      </c>
      <c r="E35" s="96">
        <f t="shared" si="1"/>
        <v>42000</v>
      </c>
      <c r="F35" s="96">
        <f t="shared" si="2"/>
        <v>315000</v>
      </c>
      <c r="G35" s="96">
        <v>1</v>
      </c>
      <c r="H35" s="9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1">
        <v>4</v>
      </c>
      <c r="AI35" s="2">
        <f t="shared" si="16"/>
        <v>1550</v>
      </c>
      <c r="AL35" s="39">
        <v>14030009</v>
      </c>
      <c r="AM35" s="41" t="s">
        <v>194</v>
      </c>
      <c r="AN35" s="41">
        <v>1</v>
      </c>
      <c r="AO35" s="41">
        <v>2</v>
      </c>
      <c r="AP35" s="41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95">
        <v>35</v>
      </c>
      <c r="B36" s="96">
        <f t="shared" si="8"/>
        <v>180</v>
      </c>
      <c r="C36" s="96">
        <f t="shared" si="0"/>
        <v>216000</v>
      </c>
      <c r="D36" s="96">
        <v>0.2</v>
      </c>
      <c r="E36" s="96">
        <f t="shared" si="1"/>
        <v>43200</v>
      </c>
      <c r="F36" s="96">
        <f t="shared" si="2"/>
        <v>324000</v>
      </c>
      <c r="G36" s="96">
        <v>1</v>
      </c>
      <c r="H36" s="9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9">
        <v>14030010</v>
      </c>
      <c r="AM36" s="41" t="s">
        <v>196</v>
      </c>
      <c r="AN36" s="41">
        <v>5</v>
      </c>
      <c r="AO36" s="41">
        <v>2</v>
      </c>
      <c r="AP36" s="41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95">
        <v>36</v>
      </c>
      <c r="B37" s="96">
        <f t="shared" si="8"/>
        <v>185</v>
      </c>
      <c r="C37" s="96">
        <f t="shared" si="0"/>
        <v>222000</v>
      </c>
      <c r="D37" s="96">
        <v>0.2</v>
      </c>
      <c r="E37" s="96">
        <f t="shared" si="1"/>
        <v>44400</v>
      </c>
      <c r="F37" s="96">
        <f t="shared" si="2"/>
        <v>333000</v>
      </c>
      <c r="G37" s="96">
        <v>1</v>
      </c>
      <c r="H37" s="9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1">
        <v>3</v>
      </c>
      <c r="AI37" s="2">
        <f t="shared" ref="AI37:AI46" si="19">LOOKUP(AG37,A:A,B:B)*LOOKUP(AH37,$X$10:$X$14,$Z$10:$Z$14)</f>
        <v>615</v>
      </c>
      <c r="AL37" s="39">
        <v>14030011</v>
      </c>
      <c r="AM37" s="41" t="s">
        <v>200</v>
      </c>
      <c r="AN37" s="41">
        <v>9</v>
      </c>
      <c r="AO37" s="41">
        <v>3</v>
      </c>
      <c r="AP37" s="41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95">
        <v>37</v>
      </c>
      <c r="B38" s="96">
        <f t="shared" si="8"/>
        <v>190</v>
      </c>
      <c r="C38" s="96">
        <f t="shared" si="0"/>
        <v>228000</v>
      </c>
      <c r="D38" s="96">
        <v>0.2</v>
      </c>
      <c r="E38" s="96">
        <f t="shared" si="1"/>
        <v>45600</v>
      </c>
      <c r="F38" s="96">
        <f t="shared" si="2"/>
        <v>342000</v>
      </c>
      <c r="G38" s="96">
        <v>1</v>
      </c>
      <c r="H38" s="9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1">
        <v>2</v>
      </c>
      <c r="AI38" s="2">
        <f t="shared" si="19"/>
        <v>205</v>
      </c>
      <c r="AL38" s="39">
        <v>14030012</v>
      </c>
      <c r="AM38" s="41" t="s">
        <v>205</v>
      </c>
      <c r="AN38" s="41">
        <v>12</v>
      </c>
      <c r="AO38" s="41">
        <v>4</v>
      </c>
      <c r="AP38" s="41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95">
        <v>38</v>
      </c>
      <c r="B39" s="96">
        <f t="shared" si="8"/>
        <v>195</v>
      </c>
      <c r="C39" s="96">
        <f t="shared" si="0"/>
        <v>234000</v>
      </c>
      <c r="D39" s="96">
        <v>0.2</v>
      </c>
      <c r="E39" s="96">
        <f t="shared" si="1"/>
        <v>46800</v>
      </c>
      <c r="F39" s="96">
        <f t="shared" si="2"/>
        <v>351000</v>
      </c>
      <c r="G39" s="96">
        <v>1</v>
      </c>
      <c r="H39" s="9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1">
        <v>2</v>
      </c>
      <c r="AI39" s="2">
        <f t="shared" si="19"/>
        <v>205</v>
      </c>
      <c r="AL39" s="39">
        <v>14040001</v>
      </c>
      <c r="AM39" s="41" t="s">
        <v>207</v>
      </c>
      <c r="AN39" s="41">
        <v>1</v>
      </c>
      <c r="AO39" s="41">
        <v>2</v>
      </c>
      <c r="AP39" s="41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95">
        <v>39</v>
      </c>
      <c r="B40" s="96">
        <f t="shared" si="8"/>
        <v>200</v>
      </c>
      <c r="C40" s="96">
        <f t="shared" si="0"/>
        <v>240000</v>
      </c>
      <c r="D40" s="96">
        <v>0.2</v>
      </c>
      <c r="E40" s="96">
        <f t="shared" si="1"/>
        <v>48000</v>
      </c>
      <c r="F40" s="96">
        <f t="shared" si="2"/>
        <v>360000</v>
      </c>
      <c r="G40" s="96">
        <v>1</v>
      </c>
      <c r="H40" s="9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1">
        <v>2</v>
      </c>
      <c r="AI40" s="2">
        <f t="shared" si="19"/>
        <v>205</v>
      </c>
      <c r="AL40" s="39">
        <v>14040002</v>
      </c>
      <c r="AM40" s="41" t="s">
        <v>209</v>
      </c>
      <c r="AN40" s="41">
        <v>5</v>
      </c>
      <c r="AO40" s="41">
        <v>2</v>
      </c>
      <c r="AP40" s="41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95">
        <v>40</v>
      </c>
      <c r="B41" s="96">
        <f t="shared" si="8"/>
        <v>205</v>
      </c>
      <c r="C41" s="96">
        <f t="shared" si="0"/>
        <v>246000</v>
      </c>
      <c r="D41" s="96">
        <v>0.2</v>
      </c>
      <c r="E41" s="96">
        <f t="shared" si="1"/>
        <v>49200</v>
      </c>
      <c r="F41" s="96">
        <f t="shared" si="2"/>
        <v>369000</v>
      </c>
      <c r="G41" s="96">
        <v>1</v>
      </c>
      <c r="H41" s="9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1">
        <v>2</v>
      </c>
      <c r="AI41" s="2">
        <f t="shared" si="19"/>
        <v>205</v>
      </c>
      <c r="AL41" s="39">
        <v>14040003</v>
      </c>
      <c r="AM41" s="41" t="s">
        <v>211</v>
      </c>
      <c r="AN41" s="41">
        <v>9</v>
      </c>
      <c r="AO41" s="41">
        <v>3</v>
      </c>
      <c r="AP41" s="41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95">
        <v>41</v>
      </c>
      <c r="B42" s="96">
        <f t="shared" si="8"/>
        <v>210</v>
      </c>
      <c r="C42" s="96">
        <f t="shared" si="0"/>
        <v>252000</v>
      </c>
      <c r="D42" s="96">
        <v>0.2</v>
      </c>
      <c r="E42" s="96">
        <f t="shared" si="1"/>
        <v>50400</v>
      </c>
      <c r="F42" s="96">
        <f t="shared" si="2"/>
        <v>378000</v>
      </c>
      <c r="G42" s="96">
        <v>1</v>
      </c>
      <c r="H42" s="9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1">
        <v>2</v>
      </c>
      <c r="AI42" s="2">
        <f t="shared" si="19"/>
        <v>205</v>
      </c>
      <c r="AL42" s="39">
        <v>14040004</v>
      </c>
      <c r="AM42" s="41" t="s">
        <v>213</v>
      </c>
      <c r="AN42" s="41">
        <v>12</v>
      </c>
      <c r="AO42" s="41">
        <v>4</v>
      </c>
      <c r="AP42" s="41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95">
        <v>42</v>
      </c>
      <c r="B43" s="96">
        <f t="shared" si="8"/>
        <v>215</v>
      </c>
      <c r="C43" s="96">
        <f t="shared" si="0"/>
        <v>258000</v>
      </c>
      <c r="D43" s="96">
        <v>0.2</v>
      </c>
      <c r="E43" s="96">
        <f t="shared" si="1"/>
        <v>51600</v>
      </c>
      <c r="F43" s="96">
        <f t="shared" si="2"/>
        <v>387000</v>
      </c>
      <c r="G43" s="96">
        <v>1</v>
      </c>
      <c r="H43" s="9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1">
        <v>2</v>
      </c>
      <c r="AI43" s="2">
        <f t="shared" si="19"/>
        <v>205</v>
      </c>
      <c r="AL43" s="39">
        <v>14040005</v>
      </c>
      <c r="AM43" s="41" t="s">
        <v>215</v>
      </c>
      <c r="AN43" s="41">
        <v>1</v>
      </c>
      <c r="AO43" s="41">
        <v>2</v>
      </c>
      <c r="AP43" s="41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95">
        <v>43</v>
      </c>
      <c r="B44" s="96">
        <f t="shared" si="8"/>
        <v>220</v>
      </c>
      <c r="C44" s="96">
        <f t="shared" si="0"/>
        <v>264000</v>
      </c>
      <c r="D44" s="96">
        <v>0.2</v>
      </c>
      <c r="E44" s="96">
        <f t="shared" si="1"/>
        <v>52800</v>
      </c>
      <c r="F44" s="96">
        <f t="shared" si="2"/>
        <v>396000</v>
      </c>
      <c r="G44" s="96">
        <v>1</v>
      </c>
      <c r="H44" s="9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1">
        <v>2</v>
      </c>
      <c r="AI44" s="2">
        <f t="shared" si="19"/>
        <v>205</v>
      </c>
      <c r="AL44" s="39">
        <v>14040006</v>
      </c>
      <c r="AM44" s="41" t="s">
        <v>217</v>
      </c>
      <c r="AN44" s="41">
        <v>5</v>
      </c>
      <c r="AO44" s="41">
        <v>2</v>
      </c>
      <c r="AP44" s="41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95">
        <v>44</v>
      </c>
      <c r="B45" s="96">
        <f t="shared" si="8"/>
        <v>225</v>
      </c>
      <c r="C45" s="96">
        <f t="shared" si="0"/>
        <v>270000</v>
      </c>
      <c r="D45" s="96">
        <v>0.2</v>
      </c>
      <c r="E45" s="96">
        <f t="shared" si="1"/>
        <v>54000</v>
      </c>
      <c r="F45" s="96">
        <f t="shared" si="2"/>
        <v>405000</v>
      </c>
      <c r="G45" s="96">
        <v>1</v>
      </c>
      <c r="H45" s="9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41">
        <v>4</v>
      </c>
      <c r="AI45" s="2">
        <f t="shared" si="19"/>
        <v>2050</v>
      </c>
      <c r="AL45" s="39">
        <v>14040007</v>
      </c>
      <c r="AM45" s="41" t="s">
        <v>220</v>
      </c>
      <c r="AN45" s="41">
        <v>9</v>
      </c>
      <c r="AO45" s="41">
        <v>3</v>
      </c>
      <c r="AP45" s="41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95">
        <v>45</v>
      </c>
      <c r="B46" s="96">
        <f t="shared" si="8"/>
        <v>230</v>
      </c>
      <c r="C46" s="96">
        <f t="shared" si="0"/>
        <v>276000</v>
      </c>
      <c r="D46" s="96">
        <v>0.2</v>
      </c>
      <c r="E46" s="96">
        <f t="shared" si="1"/>
        <v>55200</v>
      </c>
      <c r="F46" s="96">
        <f t="shared" si="2"/>
        <v>414000</v>
      </c>
      <c r="G46" s="96">
        <v>1</v>
      </c>
      <c r="H46" s="9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1">
        <v>4</v>
      </c>
      <c r="AI46" s="2">
        <f t="shared" si="19"/>
        <v>2050</v>
      </c>
      <c r="AL46" s="39">
        <v>14040008</v>
      </c>
      <c r="AM46" s="41" t="s">
        <v>222</v>
      </c>
      <c r="AN46" s="41">
        <v>12</v>
      </c>
      <c r="AO46" s="41">
        <v>4</v>
      </c>
      <c r="AP46" s="41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95">
        <v>46</v>
      </c>
      <c r="B47" s="96">
        <f t="shared" si="8"/>
        <v>235</v>
      </c>
      <c r="C47" s="96">
        <f t="shared" si="0"/>
        <v>282000</v>
      </c>
      <c r="D47" s="96">
        <v>0.2</v>
      </c>
      <c r="E47" s="96">
        <f t="shared" si="1"/>
        <v>56400</v>
      </c>
      <c r="F47" s="96">
        <f t="shared" si="2"/>
        <v>423000</v>
      </c>
      <c r="G47" s="96">
        <v>1</v>
      </c>
      <c r="H47" s="9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9">
        <v>14040009</v>
      </c>
      <c r="AM47" s="41" t="s">
        <v>223</v>
      </c>
      <c r="AN47" s="41">
        <v>1</v>
      </c>
      <c r="AO47" s="41">
        <v>2</v>
      </c>
      <c r="AP47" s="41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95">
        <v>47</v>
      </c>
      <c r="B48" s="96">
        <f t="shared" si="8"/>
        <v>240</v>
      </c>
      <c r="C48" s="96">
        <f t="shared" si="0"/>
        <v>288000</v>
      </c>
      <c r="D48" s="96">
        <v>0.2</v>
      </c>
      <c r="E48" s="96">
        <f t="shared" si="1"/>
        <v>57600</v>
      </c>
      <c r="F48" s="96">
        <f t="shared" si="2"/>
        <v>432000</v>
      </c>
      <c r="G48" s="96">
        <v>1</v>
      </c>
      <c r="H48" s="9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9">
        <v>14040010</v>
      </c>
      <c r="AM48" s="41" t="s">
        <v>224</v>
      </c>
      <c r="AN48" s="41">
        <v>5</v>
      </c>
      <c r="AO48" s="41">
        <v>2</v>
      </c>
      <c r="AP48" s="41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95">
        <v>48</v>
      </c>
      <c r="B49" s="96">
        <f t="shared" si="8"/>
        <v>245</v>
      </c>
      <c r="C49" s="96">
        <f t="shared" si="0"/>
        <v>294000</v>
      </c>
      <c r="D49" s="96">
        <v>0.2</v>
      </c>
      <c r="E49" s="96">
        <f t="shared" si="1"/>
        <v>58800</v>
      </c>
      <c r="F49" s="96">
        <f t="shared" si="2"/>
        <v>441000</v>
      </c>
      <c r="G49" s="96">
        <v>1</v>
      </c>
      <c r="H49" s="96">
        <f t="shared" si="3"/>
        <v>352800</v>
      </c>
      <c r="AL49" s="39">
        <v>14040011</v>
      </c>
      <c r="AM49" s="41" t="s">
        <v>225</v>
      </c>
      <c r="AN49" s="41">
        <v>9</v>
      </c>
      <c r="AO49" s="41">
        <v>3</v>
      </c>
      <c r="AP49" s="41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95">
        <v>49</v>
      </c>
      <c r="B50" s="96">
        <f t="shared" si="8"/>
        <v>250</v>
      </c>
      <c r="C50" s="96">
        <f t="shared" si="0"/>
        <v>300000</v>
      </c>
      <c r="D50" s="96">
        <v>0.2</v>
      </c>
      <c r="E50" s="96">
        <f t="shared" si="1"/>
        <v>60000</v>
      </c>
      <c r="F50" s="96">
        <f t="shared" si="2"/>
        <v>450000</v>
      </c>
      <c r="G50" s="96">
        <v>1</v>
      </c>
      <c r="H50" s="9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3" t="s">
        <v>86</v>
      </c>
      <c r="AL50" s="39">
        <v>14040012</v>
      </c>
      <c r="AM50" s="41" t="s">
        <v>226</v>
      </c>
      <c r="AN50" s="41">
        <v>12</v>
      </c>
      <c r="AO50" s="41">
        <v>4</v>
      </c>
      <c r="AP50" s="41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95">
        <v>50</v>
      </c>
      <c r="B51" s="96">
        <f t="shared" si="8"/>
        <v>255</v>
      </c>
      <c r="C51" s="96">
        <f t="shared" si="0"/>
        <v>306000</v>
      </c>
      <c r="D51" s="96">
        <v>0.2</v>
      </c>
      <c r="E51" s="96">
        <f t="shared" si="1"/>
        <v>61200</v>
      </c>
      <c r="F51" s="96">
        <f t="shared" si="2"/>
        <v>459000</v>
      </c>
      <c r="G51" s="96">
        <v>1</v>
      </c>
      <c r="H51" s="96">
        <f t="shared" si="3"/>
        <v>367200</v>
      </c>
      <c r="S51" s="42">
        <v>10020002</v>
      </c>
      <c r="T51" s="38">
        <v>10021001</v>
      </c>
      <c r="U51" s="40" t="s">
        <v>204</v>
      </c>
      <c r="Z51" s="42">
        <v>10020001</v>
      </c>
      <c r="AA51" s="105" t="s">
        <v>227</v>
      </c>
      <c r="AC51" s="106">
        <v>3</v>
      </c>
      <c r="AF51" s="42">
        <v>10020002</v>
      </c>
      <c r="AG51" s="40" t="s">
        <v>204</v>
      </c>
      <c r="AI51" s="42">
        <v>2</v>
      </c>
      <c r="AL51" s="39">
        <v>14050001</v>
      </c>
      <c r="AM51" s="41" t="s">
        <v>228</v>
      </c>
      <c r="AN51" s="41">
        <v>1</v>
      </c>
      <c r="AO51" s="41">
        <v>2</v>
      </c>
      <c r="AP51" s="41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95">
        <v>51</v>
      </c>
      <c r="B52" s="96">
        <f t="shared" si="8"/>
        <v>260</v>
      </c>
      <c r="C52" s="96">
        <f t="shared" si="0"/>
        <v>312000</v>
      </c>
      <c r="D52" s="96">
        <v>0.2</v>
      </c>
      <c r="E52" s="96">
        <f t="shared" si="1"/>
        <v>62400</v>
      </c>
      <c r="F52" s="96">
        <f t="shared" si="2"/>
        <v>468000</v>
      </c>
      <c r="G52" s="96">
        <v>1</v>
      </c>
      <c r="H52" s="96">
        <f t="shared" si="3"/>
        <v>374400</v>
      </c>
      <c r="S52" s="42">
        <v>10020003</v>
      </c>
      <c r="T52" s="38">
        <v>10021002</v>
      </c>
      <c r="U52" s="40" t="s">
        <v>229</v>
      </c>
      <c r="Z52" s="42">
        <v>10020002</v>
      </c>
      <c r="AA52" s="40" t="s">
        <v>204</v>
      </c>
      <c r="AC52" s="42">
        <v>2</v>
      </c>
      <c r="AF52" s="42">
        <v>10020003</v>
      </c>
      <c r="AG52" s="40" t="s">
        <v>229</v>
      </c>
      <c r="AI52" s="106" t="s">
        <v>230</v>
      </c>
      <c r="AL52" s="39">
        <v>14050002</v>
      </c>
      <c r="AM52" s="41" t="s">
        <v>231</v>
      </c>
      <c r="AN52" s="41">
        <v>5</v>
      </c>
      <c r="AO52" s="41">
        <v>2</v>
      </c>
      <c r="AP52" s="41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95">
        <v>52</v>
      </c>
      <c r="B53" s="96">
        <f t="shared" si="8"/>
        <v>265</v>
      </c>
      <c r="C53" s="96">
        <f t="shared" si="0"/>
        <v>318000</v>
      </c>
      <c r="D53" s="96">
        <v>0.2</v>
      </c>
      <c r="E53" s="96">
        <f t="shared" si="1"/>
        <v>63600</v>
      </c>
      <c r="F53" s="96">
        <f t="shared" si="2"/>
        <v>477000</v>
      </c>
      <c r="G53" s="96">
        <v>1</v>
      </c>
      <c r="H53" s="9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2">
        <v>10020005</v>
      </c>
      <c r="T53" s="38">
        <v>10021003</v>
      </c>
      <c r="U53" s="40" t="s">
        <v>232</v>
      </c>
      <c r="Z53" s="42">
        <v>10020003</v>
      </c>
      <c r="AA53" s="40" t="s">
        <v>229</v>
      </c>
      <c r="AC53" s="106" t="s">
        <v>230</v>
      </c>
      <c r="AF53" s="42">
        <v>10020005</v>
      </c>
      <c r="AG53" s="40" t="s">
        <v>232</v>
      </c>
      <c r="AI53" s="106" t="s">
        <v>230</v>
      </c>
      <c r="AL53" s="39">
        <v>14050003</v>
      </c>
      <c r="AM53" s="41" t="s">
        <v>233</v>
      </c>
      <c r="AN53" s="41">
        <v>9</v>
      </c>
      <c r="AO53" s="41">
        <v>3</v>
      </c>
      <c r="AP53" s="41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95">
        <v>53</v>
      </c>
      <c r="B54" s="96">
        <f t="shared" si="8"/>
        <v>270</v>
      </c>
      <c r="C54" s="96">
        <f t="shared" si="0"/>
        <v>324000</v>
      </c>
      <c r="D54" s="96">
        <v>0.2</v>
      </c>
      <c r="E54" s="96">
        <f t="shared" si="1"/>
        <v>64800</v>
      </c>
      <c r="F54" s="96">
        <f t="shared" si="2"/>
        <v>486000</v>
      </c>
      <c r="G54" s="96">
        <v>1</v>
      </c>
      <c r="H54" s="96">
        <f t="shared" si="3"/>
        <v>388800</v>
      </c>
      <c r="K54" s="2">
        <v>0.5</v>
      </c>
      <c r="L54" s="2">
        <v>170</v>
      </c>
      <c r="M54" s="2">
        <f>L54*K54</f>
        <v>85</v>
      </c>
      <c r="S54" s="42">
        <v>10020011</v>
      </c>
      <c r="T54" s="38">
        <v>10021004</v>
      </c>
      <c r="U54" s="40" t="s">
        <v>234</v>
      </c>
      <c r="Z54" s="42">
        <v>10020004</v>
      </c>
      <c r="AA54" s="40" t="s">
        <v>235</v>
      </c>
      <c r="AC54" s="106" t="s">
        <v>230</v>
      </c>
      <c r="AF54" s="42">
        <v>10020011</v>
      </c>
      <c r="AG54" s="40" t="s">
        <v>234</v>
      </c>
      <c r="AI54" s="106" t="s">
        <v>230</v>
      </c>
      <c r="AL54" s="39">
        <v>14050004</v>
      </c>
      <c r="AM54" s="41" t="s">
        <v>236</v>
      </c>
      <c r="AN54" s="41">
        <v>12</v>
      </c>
      <c r="AO54" s="41">
        <v>4</v>
      </c>
      <c r="AP54" s="41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95">
        <v>54</v>
      </c>
      <c r="B55" s="96">
        <f t="shared" si="8"/>
        <v>275</v>
      </c>
      <c r="C55" s="96">
        <f t="shared" si="0"/>
        <v>330000</v>
      </c>
      <c r="D55" s="96">
        <v>0.2</v>
      </c>
      <c r="E55" s="96">
        <f t="shared" si="1"/>
        <v>66000</v>
      </c>
      <c r="F55" s="96">
        <f t="shared" si="2"/>
        <v>495000</v>
      </c>
      <c r="G55" s="96">
        <v>1</v>
      </c>
      <c r="H55" s="9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2">
        <v>10020012</v>
      </c>
      <c r="T55" s="38">
        <v>10021005</v>
      </c>
      <c r="U55" s="40" t="s">
        <v>237</v>
      </c>
      <c r="Z55" s="42">
        <v>10020005</v>
      </c>
      <c r="AA55" s="40" t="s">
        <v>232</v>
      </c>
      <c r="AC55" s="106" t="s">
        <v>230</v>
      </c>
      <c r="AF55" s="42">
        <v>10020012</v>
      </c>
      <c r="AG55" s="40" t="s">
        <v>238</v>
      </c>
      <c r="AI55" s="106" t="s">
        <v>230</v>
      </c>
      <c r="AL55" s="39">
        <v>14050005</v>
      </c>
      <c r="AM55" s="41" t="s">
        <v>239</v>
      </c>
      <c r="AN55" s="41">
        <v>1</v>
      </c>
      <c r="AO55" s="41">
        <v>2</v>
      </c>
      <c r="AP55" s="41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95">
        <v>55</v>
      </c>
      <c r="B56" s="96">
        <f t="shared" si="8"/>
        <v>280</v>
      </c>
      <c r="C56" s="96">
        <f t="shared" si="0"/>
        <v>336000</v>
      </c>
      <c r="D56" s="96">
        <v>0.2</v>
      </c>
      <c r="E56" s="96">
        <f t="shared" si="1"/>
        <v>67200</v>
      </c>
      <c r="F56" s="96">
        <f t="shared" si="2"/>
        <v>504000</v>
      </c>
      <c r="G56" s="96">
        <v>1</v>
      </c>
      <c r="H56" s="9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2">
        <v>10020013</v>
      </c>
      <c r="T56" s="38">
        <v>10021006</v>
      </c>
      <c r="U56" s="40" t="s">
        <v>240</v>
      </c>
      <c r="Z56" s="42">
        <v>10020007</v>
      </c>
      <c r="AA56" s="40" t="s">
        <v>241</v>
      </c>
      <c r="AC56" s="106" t="s">
        <v>230</v>
      </c>
      <c r="AF56" s="42">
        <v>10020013</v>
      </c>
      <c r="AG56" s="40" t="s">
        <v>240</v>
      </c>
      <c r="AI56" s="106" t="s">
        <v>230</v>
      </c>
      <c r="AL56" s="39">
        <v>14050006</v>
      </c>
      <c r="AM56" s="41" t="s">
        <v>242</v>
      </c>
      <c r="AN56" s="41">
        <v>5</v>
      </c>
      <c r="AO56" s="41">
        <v>2</v>
      </c>
      <c r="AP56" s="41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95">
        <v>56</v>
      </c>
      <c r="B57" s="96">
        <f t="shared" si="8"/>
        <v>285</v>
      </c>
      <c r="C57" s="96">
        <f t="shared" si="0"/>
        <v>342000</v>
      </c>
      <c r="D57" s="96">
        <v>0.2</v>
      </c>
      <c r="E57" s="96">
        <f t="shared" si="1"/>
        <v>68400</v>
      </c>
      <c r="F57" s="96">
        <f t="shared" si="2"/>
        <v>513000</v>
      </c>
      <c r="G57" s="96">
        <v>1</v>
      </c>
      <c r="H57" s="96">
        <f t="shared" si="3"/>
        <v>410400</v>
      </c>
      <c r="S57" s="42">
        <v>10020014</v>
      </c>
      <c r="T57" s="38">
        <v>10021007</v>
      </c>
      <c r="U57" s="40" t="s">
        <v>243</v>
      </c>
      <c r="Z57" s="42">
        <v>10020008</v>
      </c>
      <c r="AA57" s="40" t="s">
        <v>244</v>
      </c>
      <c r="AC57" s="106" t="s">
        <v>230</v>
      </c>
      <c r="AF57" s="42">
        <v>10020014</v>
      </c>
      <c r="AG57" s="40" t="s">
        <v>243</v>
      </c>
      <c r="AI57" s="106" t="s">
        <v>230</v>
      </c>
      <c r="AL57" s="39">
        <v>14050007</v>
      </c>
      <c r="AM57" s="41" t="s">
        <v>245</v>
      </c>
      <c r="AN57" s="41">
        <v>9</v>
      </c>
      <c r="AO57" s="41">
        <v>3</v>
      </c>
      <c r="AP57" s="41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95">
        <v>57</v>
      </c>
      <c r="B58" s="96">
        <f t="shared" si="8"/>
        <v>290</v>
      </c>
      <c r="C58" s="96">
        <f t="shared" si="0"/>
        <v>348000</v>
      </c>
      <c r="D58" s="96">
        <v>0.2</v>
      </c>
      <c r="E58" s="96">
        <f t="shared" si="1"/>
        <v>69600</v>
      </c>
      <c r="F58" s="96">
        <f t="shared" si="2"/>
        <v>522000</v>
      </c>
      <c r="G58" s="96">
        <v>1</v>
      </c>
      <c r="H58" s="96">
        <f t="shared" si="3"/>
        <v>417600</v>
      </c>
      <c r="L58" s="2" t="s">
        <v>169</v>
      </c>
      <c r="M58" s="2">
        <f>SUM(M54:M56)</f>
        <v>127.5</v>
      </c>
      <c r="T58" s="38">
        <v>10021008</v>
      </c>
      <c r="U58" s="39" t="s">
        <v>246</v>
      </c>
      <c r="Z58" s="42">
        <v>10020009</v>
      </c>
      <c r="AA58" s="107" t="s">
        <v>247</v>
      </c>
      <c r="AC58" s="106" t="s">
        <v>230</v>
      </c>
      <c r="AE58" s="2" t="s">
        <v>162</v>
      </c>
      <c r="AG58" s="39" t="s">
        <v>246</v>
      </c>
      <c r="AH58" s="2">
        <v>20</v>
      </c>
      <c r="AI58" s="41">
        <v>4</v>
      </c>
      <c r="AJ58" s="2">
        <f>LOOKUP(AH58,B:B,C:C)*LOOKUP(AI58,$X$10:$X$14,$Z$10:$Z$14)</f>
        <v>240000</v>
      </c>
      <c r="AL58" s="39">
        <v>14050008</v>
      </c>
      <c r="AM58" s="41" t="s">
        <v>248</v>
      </c>
      <c r="AN58" s="41">
        <v>12</v>
      </c>
      <c r="AO58" s="41">
        <v>4</v>
      </c>
      <c r="AP58" s="41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95">
        <v>58</v>
      </c>
      <c r="B59" s="96">
        <f t="shared" si="8"/>
        <v>295</v>
      </c>
      <c r="C59" s="96">
        <f t="shared" si="0"/>
        <v>354000</v>
      </c>
      <c r="D59" s="96">
        <v>0.2</v>
      </c>
      <c r="E59" s="96">
        <f t="shared" si="1"/>
        <v>70800</v>
      </c>
      <c r="F59" s="96">
        <f t="shared" si="2"/>
        <v>531000</v>
      </c>
      <c r="G59" s="96">
        <v>1</v>
      </c>
      <c r="H59" s="96">
        <f t="shared" si="3"/>
        <v>424800</v>
      </c>
      <c r="T59" s="38">
        <v>10021009</v>
      </c>
      <c r="U59" s="39" t="s">
        <v>249</v>
      </c>
      <c r="Z59" s="42">
        <v>10020010</v>
      </c>
      <c r="AA59" s="107" t="s">
        <v>250</v>
      </c>
      <c r="AC59" s="106">
        <v>3</v>
      </c>
      <c r="AE59" s="2" t="s">
        <v>165</v>
      </c>
      <c r="AG59" s="39" t="s">
        <v>249</v>
      </c>
      <c r="AH59" s="2">
        <v>20</v>
      </c>
      <c r="AI59" s="41">
        <v>4</v>
      </c>
      <c r="AJ59" s="2">
        <f>LOOKUP(AH59,B:B,C:C)*LOOKUP(AI59,$X$10:$X$14,$Z$10:$Z$14)</f>
        <v>240000</v>
      </c>
      <c r="AL59" s="39">
        <v>14050009</v>
      </c>
      <c r="AM59" s="41" t="s">
        <v>251</v>
      </c>
      <c r="AN59" s="41">
        <v>1</v>
      </c>
      <c r="AO59" s="41">
        <v>2</v>
      </c>
      <c r="AP59" s="41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95">
        <v>59</v>
      </c>
      <c r="B60" s="96">
        <f t="shared" si="8"/>
        <v>300</v>
      </c>
      <c r="C60" s="96">
        <f t="shared" si="0"/>
        <v>360000</v>
      </c>
      <c r="D60" s="96">
        <v>0.2</v>
      </c>
      <c r="E60" s="96">
        <f t="shared" si="1"/>
        <v>72000</v>
      </c>
      <c r="F60" s="96">
        <f t="shared" si="2"/>
        <v>540000</v>
      </c>
      <c r="G60" s="96">
        <v>1</v>
      </c>
      <c r="H60" s="96">
        <f t="shared" si="3"/>
        <v>432000</v>
      </c>
      <c r="S60" s="42">
        <v>10020052</v>
      </c>
      <c r="T60" s="38">
        <v>10022001</v>
      </c>
      <c r="U60" s="40" t="s">
        <v>252</v>
      </c>
      <c r="Z60" s="42">
        <v>10020011</v>
      </c>
      <c r="AA60" s="40" t="s">
        <v>234</v>
      </c>
      <c r="AC60" s="106" t="s">
        <v>230</v>
      </c>
      <c r="AL60" s="39">
        <v>14050010</v>
      </c>
      <c r="AM60" s="41" t="s">
        <v>253</v>
      </c>
      <c r="AN60" s="41">
        <v>5</v>
      </c>
      <c r="AO60" s="41">
        <v>2</v>
      </c>
      <c r="AP60" s="41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95">
        <v>60</v>
      </c>
      <c r="B61" s="96">
        <f t="shared" si="8"/>
        <v>305</v>
      </c>
      <c r="C61" s="96">
        <f t="shared" si="0"/>
        <v>366000</v>
      </c>
      <c r="D61" s="96">
        <v>0.2</v>
      </c>
      <c r="E61" s="96">
        <f t="shared" si="1"/>
        <v>73200</v>
      </c>
      <c r="F61" s="96">
        <f t="shared" si="2"/>
        <v>549000</v>
      </c>
      <c r="G61" s="96">
        <v>1</v>
      </c>
      <c r="H61" s="96">
        <f t="shared" si="3"/>
        <v>439200</v>
      </c>
      <c r="S61" s="42">
        <v>10020053</v>
      </c>
      <c r="T61" s="38">
        <v>10022002</v>
      </c>
      <c r="U61" s="40" t="s">
        <v>254</v>
      </c>
      <c r="Z61" s="42">
        <v>10020012</v>
      </c>
      <c r="AA61" s="40" t="s">
        <v>238</v>
      </c>
      <c r="AC61" s="106" t="s">
        <v>230</v>
      </c>
      <c r="AL61" s="39">
        <v>14050011</v>
      </c>
      <c r="AM61" s="41" t="s">
        <v>255</v>
      </c>
      <c r="AN61" s="41">
        <v>9</v>
      </c>
      <c r="AO61" s="41">
        <v>3</v>
      </c>
      <c r="AP61" s="41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95">
        <v>61</v>
      </c>
      <c r="B62" s="96">
        <f t="shared" si="8"/>
        <v>310</v>
      </c>
      <c r="C62" s="96">
        <f t="shared" si="0"/>
        <v>372000</v>
      </c>
      <c r="D62" s="96">
        <v>0.2</v>
      </c>
      <c r="E62" s="96">
        <f t="shared" si="1"/>
        <v>74400</v>
      </c>
      <c r="F62" s="96">
        <f t="shared" si="2"/>
        <v>558000</v>
      </c>
      <c r="G62" s="96">
        <v>1</v>
      </c>
      <c r="H62" s="96">
        <f t="shared" si="3"/>
        <v>446400</v>
      </c>
      <c r="S62" s="42">
        <v>10020054</v>
      </c>
      <c r="T62" s="38">
        <v>10022003</v>
      </c>
      <c r="U62" s="40" t="s">
        <v>256</v>
      </c>
      <c r="Z62" s="42">
        <v>10020013</v>
      </c>
      <c r="AA62" s="40" t="s">
        <v>240</v>
      </c>
      <c r="AC62" s="106" t="s">
        <v>230</v>
      </c>
      <c r="AL62" s="39">
        <v>14050012</v>
      </c>
      <c r="AM62" s="41" t="s">
        <v>257</v>
      </c>
      <c r="AN62" s="41">
        <v>12</v>
      </c>
      <c r="AO62" s="41">
        <v>4</v>
      </c>
      <c r="AP62" s="41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95">
        <v>62</v>
      </c>
      <c r="B63" s="96">
        <f t="shared" si="8"/>
        <v>315</v>
      </c>
      <c r="C63" s="96">
        <f t="shared" si="0"/>
        <v>378000</v>
      </c>
      <c r="D63" s="96">
        <v>0.2</v>
      </c>
      <c r="E63" s="96">
        <f t="shared" si="1"/>
        <v>75600</v>
      </c>
      <c r="F63" s="96">
        <f t="shared" si="2"/>
        <v>567000</v>
      </c>
      <c r="G63" s="96">
        <v>1</v>
      </c>
      <c r="H63" s="96">
        <f t="shared" si="3"/>
        <v>453600</v>
      </c>
      <c r="S63" s="42">
        <v>10020055</v>
      </c>
      <c r="T63" s="38">
        <v>10022004</v>
      </c>
      <c r="U63" s="40" t="s">
        <v>258</v>
      </c>
      <c r="Z63" s="42">
        <v>10020014</v>
      </c>
      <c r="AA63" s="40" t="s">
        <v>243</v>
      </c>
      <c r="AC63" s="106" t="s">
        <v>230</v>
      </c>
      <c r="AL63" s="39">
        <v>14060001</v>
      </c>
      <c r="AM63" s="41" t="s">
        <v>259</v>
      </c>
      <c r="AN63" s="41">
        <v>1</v>
      </c>
      <c r="AO63" s="41">
        <v>2</v>
      </c>
      <c r="AP63" s="41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95">
        <v>63</v>
      </c>
      <c r="B64" s="96">
        <f t="shared" si="8"/>
        <v>320</v>
      </c>
      <c r="C64" s="96">
        <f t="shared" si="0"/>
        <v>384000</v>
      </c>
      <c r="D64" s="96">
        <v>0.2</v>
      </c>
      <c r="E64" s="96">
        <f t="shared" si="1"/>
        <v>76800</v>
      </c>
      <c r="F64" s="96">
        <f t="shared" si="2"/>
        <v>576000</v>
      </c>
      <c r="G64" s="96">
        <v>1</v>
      </c>
      <c r="H64" s="96">
        <f t="shared" si="3"/>
        <v>460800</v>
      </c>
      <c r="S64" s="42">
        <v>10020057</v>
      </c>
      <c r="T64" s="38">
        <v>10022005</v>
      </c>
      <c r="U64" s="40" t="s">
        <v>260</v>
      </c>
      <c r="Z64" s="42">
        <v>10020015</v>
      </c>
      <c r="AA64" s="40" t="s">
        <v>261</v>
      </c>
      <c r="AC64" s="106" t="s">
        <v>262</v>
      </c>
      <c r="AL64" s="39">
        <v>14060002</v>
      </c>
      <c r="AM64" s="41" t="s">
        <v>263</v>
      </c>
      <c r="AN64" s="41">
        <v>5</v>
      </c>
      <c r="AO64" s="41">
        <v>2</v>
      </c>
      <c r="AP64" s="41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95">
        <v>64</v>
      </c>
      <c r="B65" s="96">
        <f t="shared" si="8"/>
        <v>325</v>
      </c>
      <c r="C65" s="96">
        <f t="shared" si="0"/>
        <v>390000</v>
      </c>
      <c r="D65" s="96">
        <v>0.2</v>
      </c>
      <c r="E65" s="96">
        <f t="shared" si="1"/>
        <v>78000</v>
      </c>
      <c r="F65" s="96">
        <f t="shared" si="2"/>
        <v>585000</v>
      </c>
      <c r="G65" s="96">
        <v>1</v>
      </c>
      <c r="H65" s="96">
        <f t="shared" si="3"/>
        <v>468000</v>
      </c>
      <c r="S65" s="42">
        <v>10020060</v>
      </c>
      <c r="T65" s="38">
        <v>10022006</v>
      </c>
      <c r="U65" s="44" t="s">
        <v>264</v>
      </c>
      <c r="AL65" s="39">
        <v>14060003</v>
      </c>
      <c r="AM65" s="41" t="s">
        <v>265</v>
      </c>
      <c r="AN65" s="41">
        <v>9</v>
      </c>
      <c r="AO65" s="41">
        <v>3</v>
      </c>
      <c r="AP65" s="41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95">
        <v>65</v>
      </c>
      <c r="B66" s="96">
        <f t="shared" si="8"/>
        <v>330</v>
      </c>
      <c r="C66" s="96">
        <f t="shared" si="0"/>
        <v>396000</v>
      </c>
      <c r="D66" s="96">
        <v>0.2</v>
      </c>
      <c r="E66" s="96">
        <f t="shared" si="1"/>
        <v>79200</v>
      </c>
      <c r="F66" s="96">
        <f t="shared" si="2"/>
        <v>594000</v>
      </c>
      <c r="G66" s="96">
        <v>1</v>
      </c>
      <c r="H66" s="96">
        <f t="shared" si="3"/>
        <v>475200</v>
      </c>
      <c r="S66" s="42">
        <v>10020061</v>
      </c>
      <c r="T66" s="38">
        <v>10022007</v>
      </c>
      <c r="U66" s="40" t="s">
        <v>266</v>
      </c>
      <c r="AF66" s="83" t="s">
        <v>179</v>
      </c>
      <c r="AL66" s="39">
        <v>14060004</v>
      </c>
      <c r="AM66" s="41" t="s">
        <v>267</v>
      </c>
      <c r="AN66" s="41">
        <v>12</v>
      </c>
      <c r="AO66" s="41">
        <v>4</v>
      </c>
      <c r="AP66" s="41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95">
        <v>66</v>
      </c>
      <c r="B67" s="96">
        <f t="shared" si="8"/>
        <v>335</v>
      </c>
      <c r="C67" s="96">
        <f t="shared" ref="C67:C71" si="29">B67*$X$2</f>
        <v>402000</v>
      </c>
      <c r="D67" s="96">
        <v>0.2</v>
      </c>
      <c r="E67" s="96">
        <f t="shared" ref="E67:E71" si="30">D67*C67</f>
        <v>80400</v>
      </c>
      <c r="F67" s="96">
        <f t="shared" ref="F67:F71" si="31">$X$5*B67*$X$4</f>
        <v>603000</v>
      </c>
      <c r="G67" s="96">
        <v>1</v>
      </c>
      <c r="H67" s="96">
        <f t="shared" ref="H67:H71" si="32">(C67+E67)*G67</f>
        <v>482400</v>
      </c>
      <c r="T67" s="38">
        <v>10022008</v>
      </c>
      <c r="U67" s="39" t="s">
        <v>268</v>
      </c>
      <c r="Z67" s="42">
        <v>10020052</v>
      </c>
      <c r="AA67" s="40" t="s">
        <v>252</v>
      </c>
      <c r="AC67" s="106" t="s">
        <v>230</v>
      </c>
      <c r="AF67" s="42">
        <v>10020052</v>
      </c>
      <c r="AG67" s="40" t="s">
        <v>252</v>
      </c>
      <c r="AI67" s="106" t="s">
        <v>230</v>
      </c>
      <c r="AL67" s="39">
        <v>14070001</v>
      </c>
      <c r="AM67" s="41" t="s">
        <v>269</v>
      </c>
      <c r="AN67" s="41">
        <v>3</v>
      </c>
      <c r="AO67" s="41">
        <v>2</v>
      </c>
      <c r="AP67" s="41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95">
        <v>67</v>
      </c>
      <c r="B68" s="96">
        <f t="shared" ref="B68:B71" si="36">B67+5</f>
        <v>340</v>
      </c>
      <c r="C68" s="96">
        <f t="shared" si="29"/>
        <v>408000</v>
      </c>
      <c r="D68" s="96">
        <v>0.2</v>
      </c>
      <c r="E68" s="96">
        <f t="shared" si="30"/>
        <v>81600</v>
      </c>
      <c r="F68" s="96">
        <f t="shared" si="31"/>
        <v>612000</v>
      </c>
      <c r="G68" s="96">
        <v>1</v>
      </c>
      <c r="H68" s="96">
        <f t="shared" si="32"/>
        <v>489600</v>
      </c>
      <c r="T68" s="38">
        <v>10022009</v>
      </c>
      <c r="U68" s="39" t="s">
        <v>270</v>
      </c>
      <c r="Z68" s="42">
        <v>10020053</v>
      </c>
      <c r="AA68" s="40" t="s">
        <v>254</v>
      </c>
      <c r="AC68" s="106" t="s">
        <v>230</v>
      </c>
      <c r="AF68" s="42">
        <v>10020053</v>
      </c>
      <c r="AG68" s="40" t="s">
        <v>254</v>
      </c>
      <c r="AI68" s="106" t="s">
        <v>230</v>
      </c>
      <c r="AL68" s="39">
        <v>14070002</v>
      </c>
      <c r="AM68" s="41" t="s">
        <v>271</v>
      </c>
      <c r="AN68" s="41">
        <v>7</v>
      </c>
      <c r="AO68" s="41">
        <v>2</v>
      </c>
      <c r="AP68" s="41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95">
        <v>68</v>
      </c>
      <c r="B69" s="96">
        <f t="shared" si="36"/>
        <v>345</v>
      </c>
      <c r="C69" s="96">
        <f t="shared" si="29"/>
        <v>414000</v>
      </c>
      <c r="D69" s="96">
        <v>0.2</v>
      </c>
      <c r="E69" s="96">
        <f t="shared" si="30"/>
        <v>82800</v>
      </c>
      <c r="F69" s="96">
        <f t="shared" si="31"/>
        <v>621000</v>
      </c>
      <c r="G69" s="96">
        <v>1</v>
      </c>
      <c r="H69" s="96">
        <f t="shared" si="32"/>
        <v>496800</v>
      </c>
      <c r="S69" s="38">
        <v>10020101</v>
      </c>
      <c r="T69" s="38">
        <v>10023001</v>
      </c>
      <c r="U69" s="40" t="s">
        <v>272</v>
      </c>
      <c r="Z69" s="42">
        <v>10020054</v>
      </c>
      <c r="AA69" s="40" t="s">
        <v>256</v>
      </c>
      <c r="AC69" s="106" t="s">
        <v>230</v>
      </c>
      <c r="AF69" s="42">
        <v>10020054</v>
      </c>
      <c r="AG69" s="40" t="s">
        <v>256</v>
      </c>
      <c r="AI69" s="106" t="s">
        <v>230</v>
      </c>
      <c r="AL69" s="39">
        <v>14070003</v>
      </c>
      <c r="AM69" s="41" t="s">
        <v>273</v>
      </c>
      <c r="AN69" s="41">
        <v>10</v>
      </c>
      <c r="AO69" s="41">
        <v>3</v>
      </c>
      <c r="AP69" s="41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95">
        <v>69</v>
      </c>
      <c r="B70" s="96">
        <f t="shared" si="36"/>
        <v>350</v>
      </c>
      <c r="C70" s="96">
        <f t="shared" si="29"/>
        <v>420000</v>
      </c>
      <c r="D70" s="96">
        <v>0.2</v>
      </c>
      <c r="E70" s="96">
        <f t="shared" si="30"/>
        <v>84000</v>
      </c>
      <c r="F70" s="96">
        <f t="shared" si="31"/>
        <v>630000</v>
      </c>
      <c r="G70" s="96">
        <v>1</v>
      </c>
      <c r="H70" s="96">
        <f t="shared" si="32"/>
        <v>504000</v>
      </c>
      <c r="S70" s="38">
        <v>10020102</v>
      </c>
      <c r="T70" s="38">
        <v>10023002</v>
      </c>
      <c r="U70" s="40" t="s">
        <v>274</v>
      </c>
      <c r="Z70" s="42">
        <v>10020055</v>
      </c>
      <c r="AA70" s="40" t="s">
        <v>258</v>
      </c>
      <c r="AC70" s="106" t="s">
        <v>230</v>
      </c>
      <c r="AF70" s="42">
        <v>10020055</v>
      </c>
      <c r="AG70" s="40" t="s">
        <v>258</v>
      </c>
      <c r="AI70" s="106" t="s">
        <v>230</v>
      </c>
      <c r="AL70" s="39">
        <v>14070004</v>
      </c>
      <c r="AM70" s="41" t="s">
        <v>275</v>
      </c>
      <c r="AN70" s="41">
        <v>13</v>
      </c>
      <c r="AO70" s="41">
        <v>4</v>
      </c>
      <c r="AP70" s="41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95">
        <v>70</v>
      </c>
      <c r="B71" s="96">
        <f t="shared" si="36"/>
        <v>355</v>
      </c>
      <c r="C71" s="96">
        <f t="shared" si="29"/>
        <v>426000</v>
      </c>
      <c r="D71" s="96">
        <v>0.2</v>
      </c>
      <c r="E71" s="96">
        <f t="shared" si="30"/>
        <v>85200</v>
      </c>
      <c r="F71" s="96">
        <f t="shared" si="31"/>
        <v>639000</v>
      </c>
      <c r="G71" s="96">
        <v>1</v>
      </c>
      <c r="H71" s="96">
        <f t="shared" si="32"/>
        <v>511200</v>
      </c>
      <c r="S71" s="38">
        <v>10020103</v>
      </c>
      <c r="T71" s="38">
        <v>10023003</v>
      </c>
      <c r="U71" s="40" t="s">
        <v>276</v>
      </c>
      <c r="Z71" s="42">
        <v>10020056</v>
      </c>
      <c r="AA71" s="40" t="s">
        <v>260</v>
      </c>
      <c r="AC71" s="106">
        <v>3</v>
      </c>
      <c r="AF71" s="42">
        <v>10020057</v>
      </c>
      <c r="AG71" s="40" t="s">
        <v>260</v>
      </c>
      <c r="AI71" s="106" t="s">
        <v>230</v>
      </c>
      <c r="AL71" s="39">
        <v>14080001</v>
      </c>
      <c r="AM71" s="41" t="s">
        <v>277</v>
      </c>
      <c r="AN71" s="41">
        <v>3</v>
      </c>
      <c r="AO71" s="41">
        <v>3</v>
      </c>
      <c r="AP71" s="41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03"/>
      <c r="B72" s="103"/>
      <c r="C72" s="103"/>
      <c r="D72" s="103"/>
      <c r="E72" s="103"/>
      <c r="F72" s="103"/>
      <c r="G72" s="103"/>
      <c r="H72" s="103"/>
      <c r="S72" s="38">
        <v>10020104</v>
      </c>
      <c r="T72" s="38">
        <v>10023004</v>
      </c>
      <c r="U72" s="40" t="s">
        <v>278</v>
      </c>
      <c r="Z72" s="42">
        <v>10020057</v>
      </c>
      <c r="AA72" s="40" t="s">
        <v>279</v>
      </c>
      <c r="AC72" s="106" t="s">
        <v>230</v>
      </c>
      <c r="AF72" s="42">
        <v>10020060</v>
      </c>
      <c r="AG72" s="40" t="s">
        <v>280</v>
      </c>
      <c r="AI72" s="106" t="s">
        <v>230</v>
      </c>
      <c r="AL72" s="39">
        <v>14080002</v>
      </c>
      <c r="AM72" s="41" t="s">
        <v>281</v>
      </c>
      <c r="AN72" s="41">
        <v>7</v>
      </c>
      <c r="AO72" s="41">
        <v>3</v>
      </c>
      <c r="AP72" s="41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03"/>
      <c r="B73" s="103"/>
      <c r="C73" s="103"/>
      <c r="D73" s="103"/>
      <c r="E73" s="103"/>
      <c r="F73" s="103"/>
      <c r="G73" s="103"/>
      <c r="H73" s="103"/>
      <c r="S73" s="38">
        <v>10020105</v>
      </c>
      <c r="T73" s="38">
        <v>10023005</v>
      </c>
      <c r="U73" s="40" t="s">
        <v>282</v>
      </c>
      <c r="Z73" s="42">
        <v>10020058</v>
      </c>
      <c r="AA73" s="40" t="s">
        <v>283</v>
      </c>
      <c r="AC73" s="106" t="s">
        <v>230</v>
      </c>
      <c r="AF73" s="42">
        <v>10020061</v>
      </c>
      <c r="AG73" s="40" t="s">
        <v>266</v>
      </c>
      <c r="AI73" s="106" t="s">
        <v>230</v>
      </c>
      <c r="AL73" s="39">
        <v>14080003</v>
      </c>
      <c r="AM73" s="41" t="s">
        <v>284</v>
      </c>
      <c r="AN73" s="41">
        <v>10</v>
      </c>
      <c r="AO73" s="41">
        <v>4</v>
      </c>
      <c r="AP73" s="41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03"/>
      <c r="B74" s="103"/>
      <c r="C74" s="103"/>
      <c r="D74" s="103"/>
      <c r="E74" s="103"/>
      <c r="F74" s="103"/>
      <c r="G74" s="103"/>
      <c r="H74" s="103"/>
      <c r="S74" s="38">
        <v>10020106</v>
      </c>
      <c r="T74" s="38">
        <v>10023006</v>
      </c>
      <c r="U74" s="40" t="s">
        <v>285</v>
      </c>
      <c r="Z74" s="42">
        <v>10020059</v>
      </c>
      <c r="AA74" s="40" t="s">
        <v>286</v>
      </c>
      <c r="AC74" s="106" t="s">
        <v>230</v>
      </c>
      <c r="AE74" s="2" t="s">
        <v>162</v>
      </c>
      <c r="AG74" s="39" t="s">
        <v>268</v>
      </c>
      <c r="AH74" s="2">
        <v>20</v>
      </c>
      <c r="AI74" s="41">
        <v>4</v>
      </c>
      <c r="AJ74" s="2">
        <f>LOOKUP(AH74,B:B,C:C)*LOOKUP(AI74,$X$10:$X$14,$Z$10:$Z$14)</f>
        <v>240000</v>
      </c>
      <c r="AL74" s="39">
        <v>14090001</v>
      </c>
      <c r="AM74" s="41" t="s">
        <v>287</v>
      </c>
      <c r="AN74" s="41">
        <v>3</v>
      </c>
      <c r="AO74" s="41">
        <v>3</v>
      </c>
      <c r="AP74" s="41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03"/>
      <c r="B75" s="103"/>
      <c r="C75" s="103"/>
      <c r="D75" s="103"/>
      <c r="E75" s="103"/>
      <c r="F75" s="103"/>
      <c r="G75" s="103"/>
      <c r="H75" s="103"/>
      <c r="S75" s="38">
        <v>10020107</v>
      </c>
      <c r="T75" s="38">
        <v>10023007</v>
      </c>
      <c r="U75" s="40" t="s">
        <v>288</v>
      </c>
      <c r="Z75" s="42">
        <v>10020060</v>
      </c>
      <c r="AA75" s="40" t="s">
        <v>280</v>
      </c>
      <c r="AC75" s="106" t="s">
        <v>230</v>
      </c>
      <c r="AE75" s="2" t="s">
        <v>165</v>
      </c>
      <c r="AG75" s="39" t="s">
        <v>270</v>
      </c>
      <c r="AH75" s="2">
        <v>20</v>
      </c>
      <c r="AI75" s="41">
        <v>4</v>
      </c>
      <c r="AJ75" s="2">
        <f>LOOKUP(AH75,B:B,C:C)*LOOKUP(AI75,$X$10:$X$14,$Z$10:$Z$14)</f>
        <v>240000</v>
      </c>
      <c r="AL75" s="39">
        <v>14090002</v>
      </c>
      <c r="AM75" s="41" t="s">
        <v>289</v>
      </c>
      <c r="AN75" s="41">
        <v>7</v>
      </c>
      <c r="AO75" s="41">
        <v>3</v>
      </c>
      <c r="AP75" s="41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03"/>
      <c r="B76" s="103"/>
      <c r="C76" s="103"/>
      <c r="D76" s="103"/>
      <c r="E76" s="103"/>
      <c r="F76" s="103"/>
      <c r="G76" s="103"/>
      <c r="H76" s="103"/>
      <c r="T76" s="38">
        <v>10023008</v>
      </c>
      <c r="U76" s="39" t="s">
        <v>290</v>
      </c>
      <c r="Z76" s="42">
        <v>10020061</v>
      </c>
      <c r="AA76" s="40" t="s">
        <v>266</v>
      </c>
      <c r="AC76" s="106" t="s">
        <v>230</v>
      </c>
      <c r="AL76" s="39">
        <v>14090003</v>
      </c>
      <c r="AM76" s="41" t="s">
        <v>291</v>
      </c>
      <c r="AN76" s="41">
        <v>10</v>
      </c>
      <c r="AO76" s="41">
        <v>4</v>
      </c>
      <c r="AP76" s="41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03"/>
      <c r="B77" s="103"/>
      <c r="C77" s="103"/>
      <c r="D77" s="103"/>
      <c r="E77" s="103"/>
      <c r="F77" s="103"/>
      <c r="G77" s="103"/>
      <c r="H77" s="103"/>
      <c r="T77" s="38">
        <v>10023009</v>
      </c>
      <c r="U77" s="39" t="s">
        <v>292</v>
      </c>
      <c r="Z77" s="42">
        <v>10020062</v>
      </c>
      <c r="AA77" s="40" t="s">
        <v>293</v>
      </c>
      <c r="AC77" s="106" t="s">
        <v>294</v>
      </c>
      <c r="AL77" s="39">
        <v>14100001</v>
      </c>
      <c r="AM77" s="41" t="s">
        <v>295</v>
      </c>
      <c r="AN77" s="41">
        <v>1</v>
      </c>
      <c r="AO77" s="41">
        <v>2</v>
      </c>
      <c r="AP77" s="41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03"/>
      <c r="B78" s="103"/>
      <c r="C78" s="103"/>
      <c r="D78" s="103"/>
      <c r="E78" s="103"/>
      <c r="F78" s="103"/>
      <c r="G78" s="103"/>
      <c r="H78" s="103"/>
      <c r="S78" s="38">
        <v>10020151</v>
      </c>
      <c r="T78" s="38">
        <v>10024001</v>
      </c>
      <c r="U78" s="40" t="s">
        <v>296</v>
      </c>
      <c r="Z78" s="42">
        <v>10020063</v>
      </c>
      <c r="AA78" s="109" t="s">
        <v>297</v>
      </c>
      <c r="AC78" s="106" t="s">
        <v>262</v>
      </c>
      <c r="AL78" s="39">
        <v>14100002</v>
      </c>
      <c r="AM78" s="41" t="s">
        <v>298</v>
      </c>
      <c r="AN78" s="41">
        <v>5</v>
      </c>
      <c r="AO78" s="41">
        <v>2</v>
      </c>
      <c r="AP78" s="41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03"/>
      <c r="B79" s="103"/>
      <c r="C79" s="103"/>
      <c r="D79" s="103"/>
      <c r="E79" s="103"/>
      <c r="F79" s="103"/>
      <c r="G79" s="103"/>
      <c r="H79" s="103"/>
      <c r="S79" s="38">
        <v>10020152</v>
      </c>
      <c r="T79" s="38">
        <v>10024002</v>
      </c>
      <c r="U79" s="40" t="s">
        <v>299</v>
      </c>
      <c r="AL79" s="39">
        <v>14100003</v>
      </c>
      <c r="AM79" s="41" t="s">
        <v>300</v>
      </c>
      <c r="AN79" s="41">
        <v>9</v>
      </c>
      <c r="AO79" s="41">
        <v>3</v>
      </c>
      <c r="AP79" s="41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03"/>
      <c r="B80" s="103"/>
      <c r="C80" s="103"/>
      <c r="D80" s="103"/>
      <c r="E80" s="103"/>
      <c r="F80" s="103"/>
      <c r="G80" s="103"/>
      <c r="H80" s="103"/>
      <c r="S80" s="38">
        <v>10020153</v>
      </c>
      <c r="T80" s="38">
        <v>10024003</v>
      </c>
      <c r="U80" s="40" t="s">
        <v>301</v>
      </c>
      <c r="AF80" s="110" t="s">
        <v>197</v>
      </c>
      <c r="AL80" s="39">
        <v>14100004</v>
      </c>
      <c r="AM80" s="41" t="s">
        <v>302</v>
      </c>
      <c r="AN80" s="41">
        <v>12</v>
      </c>
      <c r="AO80" s="41">
        <v>4</v>
      </c>
      <c r="AP80" s="41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03"/>
      <c r="B81" s="103"/>
      <c r="C81" s="103"/>
      <c r="D81" s="103"/>
      <c r="E81" s="103"/>
      <c r="F81" s="103"/>
      <c r="G81" s="103"/>
      <c r="H81" s="103"/>
      <c r="S81" s="38">
        <v>10020154</v>
      </c>
      <c r="T81" s="38">
        <v>10024004</v>
      </c>
      <c r="U81" s="40" t="s">
        <v>303</v>
      </c>
      <c r="Z81" s="38">
        <v>10020101</v>
      </c>
      <c r="AA81" s="40" t="s">
        <v>272</v>
      </c>
      <c r="AC81" s="106" t="s">
        <v>230</v>
      </c>
      <c r="AF81" s="38">
        <v>10020101</v>
      </c>
      <c r="AG81" s="40" t="s">
        <v>272</v>
      </c>
      <c r="AI81" s="106" t="s">
        <v>230</v>
      </c>
      <c r="AL81" s="39">
        <v>14100005</v>
      </c>
      <c r="AM81" s="41" t="s">
        <v>304</v>
      </c>
      <c r="AN81" s="41">
        <v>1</v>
      </c>
      <c r="AO81" s="41">
        <v>2</v>
      </c>
      <c r="AP81" s="41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03"/>
      <c r="B82" s="103"/>
      <c r="C82" s="103"/>
      <c r="D82" s="103"/>
      <c r="E82" s="103"/>
      <c r="F82" s="103"/>
      <c r="G82" s="103"/>
      <c r="H82" s="103"/>
      <c r="S82" s="38">
        <v>10020155</v>
      </c>
      <c r="T82" s="38">
        <v>10024005</v>
      </c>
      <c r="U82" s="40" t="s">
        <v>305</v>
      </c>
      <c r="Z82" s="38">
        <v>10020102</v>
      </c>
      <c r="AA82" s="40" t="s">
        <v>274</v>
      </c>
      <c r="AC82" s="106" t="s">
        <v>230</v>
      </c>
      <c r="AF82" s="38">
        <v>10020102</v>
      </c>
      <c r="AG82" s="40" t="s">
        <v>274</v>
      </c>
      <c r="AI82" s="106" t="s">
        <v>230</v>
      </c>
      <c r="AL82" s="39">
        <v>14100006</v>
      </c>
      <c r="AM82" s="41" t="s">
        <v>306</v>
      </c>
      <c r="AN82" s="41">
        <v>5</v>
      </c>
      <c r="AO82" s="41">
        <v>2</v>
      </c>
      <c r="AP82" s="41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03"/>
      <c r="B83" s="103"/>
      <c r="C83" s="103"/>
      <c r="D83" s="103"/>
      <c r="E83" s="103"/>
      <c r="F83" s="103"/>
      <c r="G83" s="103"/>
      <c r="H83" s="103"/>
      <c r="S83" s="38">
        <v>10020156</v>
      </c>
      <c r="T83" s="38">
        <v>10024006</v>
      </c>
      <c r="U83" s="40" t="s">
        <v>307</v>
      </c>
      <c r="Z83" s="38">
        <v>10020103</v>
      </c>
      <c r="AA83" s="40" t="s">
        <v>276</v>
      </c>
      <c r="AC83" s="106" t="s">
        <v>230</v>
      </c>
      <c r="AF83" s="38">
        <v>10020103</v>
      </c>
      <c r="AG83" s="40" t="s">
        <v>276</v>
      </c>
      <c r="AI83" s="106" t="s">
        <v>230</v>
      </c>
      <c r="AL83" s="39">
        <v>14100007</v>
      </c>
      <c r="AM83" s="41" t="s">
        <v>308</v>
      </c>
      <c r="AN83" s="41">
        <v>9</v>
      </c>
      <c r="AO83" s="41">
        <v>3</v>
      </c>
      <c r="AP83" s="41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03"/>
      <c r="B84" s="103"/>
      <c r="C84" s="103"/>
      <c r="D84" s="103"/>
      <c r="E84" s="103"/>
      <c r="F84" s="103"/>
      <c r="G84" s="103"/>
      <c r="H84" s="103"/>
      <c r="S84" s="38">
        <v>10020157</v>
      </c>
      <c r="T84" s="38">
        <v>10024007</v>
      </c>
      <c r="U84" s="40" t="s">
        <v>309</v>
      </c>
      <c r="Z84" s="38">
        <v>10020104</v>
      </c>
      <c r="AA84" s="40" t="s">
        <v>278</v>
      </c>
      <c r="AC84" s="106" t="s">
        <v>230</v>
      </c>
      <c r="AF84" s="38">
        <v>10020104</v>
      </c>
      <c r="AG84" s="40" t="s">
        <v>278</v>
      </c>
      <c r="AI84" s="106" t="s">
        <v>230</v>
      </c>
      <c r="AL84" s="39">
        <v>14100008</v>
      </c>
      <c r="AM84" s="41" t="s">
        <v>310</v>
      </c>
      <c r="AN84" s="41">
        <v>12</v>
      </c>
      <c r="AO84" s="41">
        <v>4</v>
      </c>
      <c r="AP84" s="41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03"/>
      <c r="B85" s="103"/>
      <c r="C85" s="103"/>
      <c r="D85" s="103"/>
      <c r="E85" s="103"/>
      <c r="F85" s="103"/>
      <c r="G85" s="103"/>
      <c r="H85" s="103"/>
      <c r="T85" s="38">
        <v>10024008</v>
      </c>
      <c r="U85" s="39" t="s">
        <v>311</v>
      </c>
      <c r="Z85" s="38">
        <v>10020105</v>
      </c>
      <c r="AA85" s="40" t="s">
        <v>282</v>
      </c>
      <c r="AC85" s="106" t="s">
        <v>230</v>
      </c>
      <c r="AF85" s="38">
        <v>10020105</v>
      </c>
      <c r="AG85" s="40" t="s">
        <v>282</v>
      </c>
      <c r="AI85" s="106" t="s">
        <v>230</v>
      </c>
      <c r="AL85" s="39">
        <v>14110001</v>
      </c>
      <c r="AM85" s="41" t="s">
        <v>312</v>
      </c>
      <c r="AN85" s="41">
        <v>1</v>
      </c>
      <c r="AO85" s="41">
        <v>2</v>
      </c>
      <c r="AP85" s="41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03"/>
      <c r="B86" s="103"/>
      <c r="C86" s="103"/>
      <c r="D86" s="103"/>
      <c r="E86" s="103"/>
      <c r="F86" s="103"/>
      <c r="G86" s="103"/>
      <c r="H86" s="103"/>
      <c r="T86" s="38">
        <v>10024009</v>
      </c>
      <c r="U86" s="39" t="s">
        <v>313</v>
      </c>
      <c r="Z86" s="38">
        <v>10020106</v>
      </c>
      <c r="AA86" s="40" t="s">
        <v>285</v>
      </c>
      <c r="AC86" s="106" t="s">
        <v>314</v>
      </c>
      <c r="AF86" s="38">
        <v>10020106</v>
      </c>
      <c r="AG86" s="40" t="s">
        <v>285</v>
      </c>
      <c r="AI86" s="106" t="s">
        <v>314</v>
      </c>
      <c r="AL86" s="39">
        <v>14110002</v>
      </c>
      <c r="AM86" s="41" t="s">
        <v>315</v>
      </c>
      <c r="AN86" s="41">
        <v>5</v>
      </c>
      <c r="AO86" s="41">
        <v>2</v>
      </c>
      <c r="AP86" s="41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03"/>
      <c r="B87" s="103"/>
      <c r="C87" s="103"/>
      <c r="D87" s="103"/>
      <c r="E87" s="103"/>
      <c r="F87" s="103"/>
      <c r="G87" s="103"/>
      <c r="H87" s="103"/>
      <c r="S87" s="38">
        <v>10020201</v>
      </c>
      <c r="T87" s="38">
        <v>10025001</v>
      </c>
      <c r="U87" s="40" t="s">
        <v>316</v>
      </c>
      <c r="Z87" s="38">
        <v>10020107</v>
      </c>
      <c r="AA87" s="40" t="s">
        <v>288</v>
      </c>
      <c r="AC87" s="106">
        <v>3</v>
      </c>
      <c r="AF87" s="38">
        <v>10020107</v>
      </c>
      <c r="AG87" s="40" t="s">
        <v>288</v>
      </c>
      <c r="AI87" s="106">
        <v>3</v>
      </c>
      <c r="AL87" s="39">
        <v>14110003</v>
      </c>
      <c r="AM87" s="41" t="s">
        <v>317</v>
      </c>
      <c r="AN87" s="41">
        <v>9</v>
      </c>
      <c r="AO87" s="41">
        <v>3</v>
      </c>
      <c r="AP87" s="41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03"/>
      <c r="B88" s="103"/>
      <c r="C88" s="103"/>
      <c r="D88" s="103"/>
      <c r="E88" s="103"/>
      <c r="F88" s="103"/>
      <c r="G88" s="103"/>
      <c r="H88" s="103"/>
      <c r="S88" s="38">
        <v>10020202</v>
      </c>
      <c r="T88" s="38">
        <v>10025002</v>
      </c>
      <c r="U88" s="40" t="s">
        <v>318</v>
      </c>
      <c r="Z88" s="38">
        <v>10020108</v>
      </c>
      <c r="AA88" s="40" t="s">
        <v>319</v>
      </c>
      <c r="AC88" s="106" t="s">
        <v>230</v>
      </c>
      <c r="AE88" s="2" t="s">
        <v>162</v>
      </c>
      <c r="AG88" s="39" t="s">
        <v>290</v>
      </c>
      <c r="AH88" s="2">
        <v>20</v>
      </c>
      <c r="AI88" s="41">
        <v>4</v>
      </c>
      <c r="AJ88" s="2">
        <f>LOOKUP(AH88,B:B,C:C)*LOOKUP(AI88,$X$10:$X$14,$Z$10:$Z$14)</f>
        <v>240000</v>
      </c>
      <c r="AL88" s="39">
        <v>14110004</v>
      </c>
      <c r="AM88" s="41" t="s">
        <v>320</v>
      </c>
      <c r="AN88" s="41">
        <v>12</v>
      </c>
      <c r="AO88" s="41">
        <v>4</v>
      </c>
      <c r="AP88" s="41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03"/>
      <c r="B89" s="103"/>
      <c r="C89" s="103"/>
      <c r="D89" s="103"/>
      <c r="E89" s="103"/>
      <c r="F89" s="103"/>
      <c r="G89" s="103"/>
      <c r="H89" s="103"/>
      <c r="S89" s="38">
        <v>10020203</v>
      </c>
      <c r="T89" s="38">
        <v>10025003</v>
      </c>
      <c r="U89" s="40" t="s">
        <v>321</v>
      </c>
      <c r="Z89" s="38">
        <v>10020109</v>
      </c>
      <c r="AA89" s="40" t="s">
        <v>322</v>
      </c>
      <c r="AC89" s="106" t="s">
        <v>230</v>
      </c>
      <c r="AE89" s="2" t="s">
        <v>165</v>
      </c>
      <c r="AG89" s="39" t="s">
        <v>292</v>
      </c>
      <c r="AH89" s="2">
        <v>20</v>
      </c>
      <c r="AI89" s="41">
        <v>4</v>
      </c>
      <c r="AJ89" s="2">
        <f>LOOKUP(AH89,B:B,C:C)*LOOKUP(AI89,$X$10:$X$14,$Z$10:$Z$14)</f>
        <v>240000</v>
      </c>
      <c r="AL89" s="39">
        <v>14110005</v>
      </c>
      <c r="AM89" s="41" t="s">
        <v>323</v>
      </c>
      <c r="AN89" s="41">
        <v>1</v>
      </c>
      <c r="AO89" s="41">
        <v>2</v>
      </c>
      <c r="AP89" s="41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03"/>
      <c r="B90" s="103"/>
      <c r="C90" s="103"/>
      <c r="D90" s="103"/>
      <c r="E90" s="103"/>
      <c r="F90" s="103"/>
      <c r="G90" s="103"/>
      <c r="H90" s="103"/>
      <c r="S90" s="38">
        <v>10020204</v>
      </c>
      <c r="T90" s="38">
        <v>10025004</v>
      </c>
      <c r="U90" s="40" t="s">
        <v>324</v>
      </c>
      <c r="Z90" s="38">
        <v>10020110</v>
      </c>
      <c r="AA90" s="109" t="s">
        <v>325</v>
      </c>
      <c r="AC90" s="106" t="s">
        <v>262</v>
      </c>
      <c r="AL90" s="39">
        <v>14110006</v>
      </c>
      <c r="AM90" s="41" t="s">
        <v>326</v>
      </c>
      <c r="AN90" s="41">
        <v>5</v>
      </c>
      <c r="AO90" s="41">
        <v>2</v>
      </c>
      <c r="AP90" s="41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03"/>
      <c r="B91" s="103"/>
      <c r="C91" s="103"/>
      <c r="D91" s="103"/>
      <c r="E91" s="103"/>
      <c r="F91" s="103"/>
      <c r="G91" s="103"/>
      <c r="H91" s="103"/>
      <c r="S91" s="38">
        <v>10020205</v>
      </c>
      <c r="T91" s="38">
        <v>10025005</v>
      </c>
      <c r="U91" s="40" t="s">
        <v>327</v>
      </c>
      <c r="AF91" s="110" t="s">
        <v>218</v>
      </c>
      <c r="AL91" s="39">
        <v>14110007</v>
      </c>
      <c r="AM91" s="41" t="s">
        <v>328</v>
      </c>
      <c r="AN91" s="41">
        <v>9</v>
      </c>
      <c r="AO91" s="41">
        <v>3</v>
      </c>
      <c r="AP91" s="41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03"/>
      <c r="B92" s="103"/>
      <c r="C92" s="103"/>
      <c r="D92" s="103"/>
      <c r="E92" s="103"/>
      <c r="F92" s="103"/>
      <c r="G92" s="103"/>
      <c r="H92" s="103"/>
      <c r="S92" s="38">
        <v>10020206</v>
      </c>
      <c r="T92" s="38">
        <v>10025006</v>
      </c>
      <c r="U92" s="40" t="s">
        <v>329</v>
      </c>
      <c r="Z92" s="38">
        <v>10020151</v>
      </c>
      <c r="AA92" s="40" t="s">
        <v>296</v>
      </c>
      <c r="AC92" s="106" t="s">
        <v>230</v>
      </c>
      <c r="AF92" s="38">
        <v>10020151</v>
      </c>
      <c r="AG92" s="40" t="s">
        <v>296</v>
      </c>
      <c r="AI92" s="106" t="s">
        <v>230</v>
      </c>
      <c r="AL92" s="39">
        <v>14110008</v>
      </c>
      <c r="AM92" s="41" t="s">
        <v>330</v>
      </c>
      <c r="AN92" s="41">
        <v>12</v>
      </c>
      <c r="AO92" s="41">
        <v>4</v>
      </c>
      <c r="AP92" s="41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03"/>
      <c r="B93" s="103"/>
      <c r="C93" s="103"/>
      <c r="D93" s="103"/>
      <c r="E93" s="103"/>
      <c r="F93" s="103"/>
      <c r="G93" s="103"/>
      <c r="H93" s="103"/>
      <c r="S93" s="38">
        <v>10020207</v>
      </c>
      <c r="T93" s="38">
        <v>10025007</v>
      </c>
      <c r="U93" s="40" t="s">
        <v>331</v>
      </c>
      <c r="Z93" s="38">
        <v>10020152</v>
      </c>
      <c r="AA93" s="40" t="s">
        <v>299</v>
      </c>
      <c r="AC93" s="106" t="s">
        <v>230</v>
      </c>
      <c r="AF93" s="38">
        <v>10020152</v>
      </c>
      <c r="AG93" s="40" t="s">
        <v>299</v>
      </c>
      <c r="AI93" s="106" t="s">
        <v>230</v>
      </c>
      <c r="AL93" s="39">
        <v>14110009</v>
      </c>
      <c r="AM93" s="41" t="s">
        <v>332</v>
      </c>
      <c r="AN93" s="41">
        <v>1</v>
      </c>
      <c r="AO93" s="41">
        <v>2</v>
      </c>
      <c r="AP93" s="41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03"/>
      <c r="B94" s="103"/>
      <c r="C94" s="103"/>
      <c r="D94" s="103"/>
      <c r="E94" s="103"/>
      <c r="F94" s="103"/>
      <c r="G94" s="103"/>
      <c r="H94" s="103"/>
      <c r="T94" s="38">
        <v>10025008</v>
      </c>
      <c r="U94" s="39" t="s">
        <v>333</v>
      </c>
      <c r="Z94" s="38">
        <v>10020153</v>
      </c>
      <c r="AA94" s="40" t="s">
        <v>301</v>
      </c>
      <c r="AC94" s="106" t="s">
        <v>230</v>
      </c>
      <c r="AF94" s="38">
        <v>10020153</v>
      </c>
      <c r="AG94" s="40" t="s">
        <v>301</v>
      </c>
      <c r="AI94" s="106" t="s">
        <v>230</v>
      </c>
      <c r="AL94" s="39">
        <v>14110010</v>
      </c>
      <c r="AM94" s="41" t="s">
        <v>334</v>
      </c>
      <c r="AN94" s="41">
        <v>5</v>
      </c>
      <c r="AO94" s="41">
        <v>2</v>
      </c>
      <c r="AP94" s="41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03"/>
      <c r="B95" s="103"/>
      <c r="C95" s="103"/>
      <c r="D95" s="103"/>
      <c r="E95" s="103"/>
      <c r="F95" s="103"/>
      <c r="G95" s="103"/>
      <c r="H95" s="103"/>
      <c r="T95" s="38">
        <v>10025009</v>
      </c>
      <c r="U95" s="39" t="s">
        <v>335</v>
      </c>
      <c r="Z95" s="38">
        <v>10020154</v>
      </c>
      <c r="AA95" s="40" t="s">
        <v>303</v>
      </c>
      <c r="AC95" s="106" t="s">
        <v>230</v>
      </c>
      <c r="AF95" s="38">
        <v>10020154</v>
      </c>
      <c r="AG95" s="40" t="s">
        <v>303</v>
      </c>
      <c r="AI95" s="106" t="s">
        <v>230</v>
      </c>
      <c r="AL95" s="39">
        <v>14110011</v>
      </c>
      <c r="AM95" s="41" t="s">
        <v>336</v>
      </c>
      <c r="AN95" s="41">
        <v>9</v>
      </c>
      <c r="AO95" s="41">
        <v>3</v>
      </c>
      <c r="AP95" s="41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03"/>
      <c r="B96" s="103"/>
      <c r="C96" s="103"/>
      <c r="D96" s="103"/>
      <c r="E96" s="103"/>
      <c r="F96" s="103"/>
      <c r="G96" s="103"/>
      <c r="H96" s="103"/>
      <c r="Z96" s="38">
        <v>10020155</v>
      </c>
      <c r="AA96" s="40" t="s">
        <v>305</v>
      </c>
      <c r="AC96" s="106" t="s">
        <v>230</v>
      </c>
      <c r="AF96" s="38">
        <v>10020155</v>
      </c>
      <c r="AG96" s="40" t="s">
        <v>305</v>
      </c>
      <c r="AI96" s="106" t="s">
        <v>230</v>
      </c>
      <c r="AL96" s="39">
        <v>14110012</v>
      </c>
      <c r="AM96" s="41" t="s">
        <v>337</v>
      </c>
      <c r="AN96" s="41">
        <v>12</v>
      </c>
      <c r="AO96" s="41">
        <v>4</v>
      </c>
      <c r="AP96" s="41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03"/>
      <c r="B97" s="103"/>
      <c r="C97" s="103"/>
      <c r="D97" s="103"/>
      <c r="E97" s="103"/>
      <c r="F97" s="103"/>
      <c r="G97" s="103"/>
      <c r="H97" s="103"/>
      <c r="Z97" s="38">
        <v>10020156</v>
      </c>
      <c r="AA97" s="40" t="s">
        <v>307</v>
      </c>
      <c r="AC97" s="106" t="s">
        <v>230</v>
      </c>
      <c r="AF97" s="38">
        <v>10020156</v>
      </c>
      <c r="AG97" s="40" t="s">
        <v>307</v>
      </c>
      <c r="AI97" s="106" t="s">
        <v>230</v>
      </c>
      <c r="AL97" s="110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03"/>
      <c r="B98" s="103"/>
      <c r="C98" s="103"/>
      <c r="D98" s="103"/>
      <c r="E98" s="103"/>
      <c r="F98" s="103"/>
      <c r="G98" s="103"/>
      <c r="H98" s="103"/>
      <c r="Z98" s="38">
        <v>10020157</v>
      </c>
      <c r="AA98" s="40" t="s">
        <v>309</v>
      </c>
      <c r="AC98" s="106" t="s">
        <v>314</v>
      </c>
      <c r="AF98" s="38">
        <v>10020157</v>
      </c>
      <c r="AG98" s="40" t="s">
        <v>309</v>
      </c>
      <c r="AI98" s="106" t="s">
        <v>314</v>
      </c>
      <c r="AL98" s="41">
        <v>15201001</v>
      </c>
      <c r="AM98" s="41" t="s">
        <v>338</v>
      </c>
      <c r="AN98" s="41">
        <v>18</v>
      </c>
      <c r="AO98" s="41">
        <v>3</v>
      </c>
      <c r="AP98" s="41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03"/>
      <c r="B99" s="103"/>
      <c r="C99" s="103"/>
      <c r="D99" s="103"/>
      <c r="E99" s="103"/>
      <c r="F99" s="103"/>
      <c r="G99" s="103"/>
      <c r="H99" s="103"/>
      <c r="Z99" s="38">
        <v>10020158</v>
      </c>
      <c r="AA99" s="40" t="s">
        <v>339</v>
      </c>
      <c r="AC99" s="106" t="s">
        <v>230</v>
      </c>
      <c r="AE99" s="2" t="s">
        <v>162</v>
      </c>
      <c r="AG99" s="39" t="s">
        <v>311</v>
      </c>
      <c r="AH99" s="2">
        <v>20</v>
      </c>
      <c r="AI99" s="41">
        <v>4</v>
      </c>
      <c r="AJ99" s="2">
        <f>LOOKUP(AH99,B:B,C:C)*LOOKUP(AI99,$X$10:$X$14,$Z$10:$Z$14)</f>
        <v>240000</v>
      </c>
      <c r="AL99" s="41">
        <v>15201002</v>
      </c>
      <c r="AM99" s="41" t="s">
        <v>340</v>
      </c>
      <c r="AN99" s="41">
        <v>20</v>
      </c>
      <c r="AO99" s="41">
        <v>4</v>
      </c>
      <c r="AP99" s="41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03"/>
      <c r="B100" s="103"/>
      <c r="C100" s="103"/>
      <c r="D100" s="103"/>
      <c r="E100" s="103"/>
      <c r="F100" s="103"/>
      <c r="G100" s="103"/>
      <c r="H100" s="103"/>
      <c r="Z100" s="38">
        <v>10020159</v>
      </c>
      <c r="AA100" s="111" t="s">
        <v>341</v>
      </c>
      <c r="AC100" s="106" t="s">
        <v>230</v>
      </c>
      <c r="AE100" s="2" t="s">
        <v>165</v>
      </c>
      <c r="AG100" s="39" t="s">
        <v>313</v>
      </c>
      <c r="AH100" s="2">
        <v>20</v>
      </c>
      <c r="AI100" s="41">
        <v>4</v>
      </c>
      <c r="AJ100" s="2">
        <f>LOOKUP(AH100,B:B,C:C)*LOOKUP(AI100,$X$10:$X$14,$Z$10:$Z$14)</f>
        <v>240000</v>
      </c>
      <c r="AL100" s="41">
        <v>15201003</v>
      </c>
      <c r="AM100" s="41" t="s">
        <v>342</v>
      </c>
      <c r="AN100" s="41">
        <v>18</v>
      </c>
      <c r="AO100" s="41">
        <v>3</v>
      </c>
      <c r="AP100" s="41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03"/>
      <c r="B101" s="103"/>
      <c r="C101" s="103"/>
      <c r="D101" s="103"/>
      <c r="E101" s="103"/>
      <c r="F101" s="103"/>
      <c r="G101" s="103"/>
      <c r="H101" s="103"/>
      <c r="Z101" s="38">
        <v>10020160</v>
      </c>
      <c r="AA101" s="111" t="s">
        <v>343</v>
      </c>
      <c r="AC101" s="106" t="s">
        <v>230</v>
      </c>
      <c r="AL101" s="41">
        <v>15201004</v>
      </c>
      <c r="AM101" s="41" t="s">
        <v>344</v>
      </c>
      <c r="AN101" s="41">
        <v>20</v>
      </c>
      <c r="AO101" s="41">
        <v>4</v>
      </c>
      <c r="AP101" s="41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03"/>
      <c r="B102" s="103"/>
      <c r="C102" s="103"/>
      <c r="D102" s="103"/>
      <c r="E102" s="103"/>
      <c r="F102" s="103"/>
      <c r="G102" s="103"/>
      <c r="H102" s="103"/>
      <c r="Z102" s="38">
        <v>10020161</v>
      </c>
      <c r="AA102" s="112" t="s">
        <v>345</v>
      </c>
      <c r="AC102" s="106" t="s">
        <v>262</v>
      </c>
      <c r="AL102" s="41">
        <v>15201005</v>
      </c>
      <c r="AM102" s="41" t="s">
        <v>346</v>
      </c>
      <c r="AN102" s="41">
        <v>18</v>
      </c>
      <c r="AO102" s="41">
        <v>3</v>
      </c>
      <c r="AP102" s="41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03"/>
      <c r="B103" s="103"/>
      <c r="C103" s="103"/>
      <c r="D103" s="103"/>
      <c r="E103" s="103"/>
      <c r="F103" s="103"/>
      <c r="G103" s="103"/>
      <c r="H103" s="103"/>
      <c r="AL103" s="41">
        <v>15201006</v>
      </c>
      <c r="AM103" s="41" t="s">
        <v>347</v>
      </c>
      <c r="AN103" s="41">
        <v>20</v>
      </c>
      <c r="AO103" s="41">
        <v>4</v>
      </c>
      <c r="AP103" s="41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03"/>
      <c r="B104" s="103"/>
      <c r="C104" s="103"/>
      <c r="D104" s="103"/>
      <c r="E104" s="103"/>
      <c r="F104" s="103"/>
      <c r="G104" s="103"/>
      <c r="H104" s="103"/>
      <c r="AF104" s="110" t="s">
        <v>348</v>
      </c>
      <c r="AL104" s="41">
        <v>15202001</v>
      </c>
      <c r="AM104" s="41" t="s">
        <v>349</v>
      </c>
      <c r="AN104" s="41">
        <v>18</v>
      </c>
      <c r="AO104" s="41">
        <v>3</v>
      </c>
      <c r="AP104" s="41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03"/>
      <c r="B105" s="103"/>
      <c r="C105" s="103"/>
      <c r="D105" s="103"/>
      <c r="E105" s="103"/>
      <c r="F105" s="103"/>
      <c r="G105" s="103"/>
      <c r="H105" s="103"/>
      <c r="Z105" s="38">
        <v>10020201</v>
      </c>
      <c r="AA105" s="40" t="s">
        <v>316</v>
      </c>
      <c r="AC105" s="106" t="s">
        <v>230</v>
      </c>
      <c r="AF105" s="38">
        <v>10020201</v>
      </c>
      <c r="AG105" s="40" t="s">
        <v>316</v>
      </c>
      <c r="AI105" s="106" t="s">
        <v>230</v>
      </c>
      <c r="AL105" s="41">
        <v>15202002</v>
      </c>
      <c r="AM105" s="41" t="s">
        <v>350</v>
      </c>
      <c r="AN105" s="41">
        <v>20</v>
      </c>
      <c r="AO105" s="41">
        <v>4</v>
      </c>
      <c r="AP105" s="41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03"/>
      <c r="B106" s="103"/>
      <c r="C106" s="103"/>
      <c r="D106" s="103"/>
      <c r="E106" s="103"/>
      <c r="F106" s="103"/>
      <c r="G106" s="103"/>
      <c r="H106" s="103"/>
      <c r="Z106" s="38">
        <v>10020202</v>
      </c>
      <c r="AA106" s="40" t="s">
        <v>318</v>
      </c>
      <c r="AC106" s="106" t="s">
        <v>230</v>
      </c>
      <c r="AF106" s="38">
        <v>10020202</v>
      </c>
      <c r="AG106" s="40" t="s">
        <v>318</v>
      </c>
      <c r="AI106" s="106" t="s">
        <v>230</v>
      </c>
      <c r="AL106" s="41">
        <v>15202003</v>
      </c>
      <c r="AM106" s="41" t="s">
        <v>351</v>
      </c>
      <c r="AN106" s="41">
        <v>18</v>
      </c>
      <c r="AO106" s="41">
        <v>3</v>
      </c>
      <c r="AP106" s="41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03"/>
      <c r="B107" s="103"/>
      <c r="C107" s="103"/>
      <c r="D107" s="103"/>
      <c r="E107" s="103"/>
      <c r="F107" s="103"/>
      <c r="G107" s="103"/>
      <c r="H107" s="103"/>
      <c r="Z107" s="38">
        <v>10020203</v>
      </c>
      <c r="AA107" s="40" t="s">
        <v>321</v>
      </c>
      <c r="AC107" s="106" t="s">
        <v>230</v>
      </c>
      <c r="AF107" s="38">
        <v>10020203</v>
      </c>
      <c r="AG107" s="40" t="s">
        <v>321</v>
      </c>
      <c r="AI107" s="106" t="s">
        <v>230</v>
      </c>
      <c r="AL107" s="41">
        <v>15202004</v>
      </c>
      <c r="AM107" s="41" t="s">
        <v>352</v>
      </c>
      <c r="AN107" s="41">
        <v>20</v>
      </c>
      <c r="AO107" s="41">
        <v>4</v>
      </c>
      <c r="AP107" s="41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03"/>
      <c r="B108" s="103"/>
      <c r="C108" s="103"/>
      <c r="D108" s="103"/>
      <c r="E108" s="103"/>
      <c r="F108" s="103"/>
      <c r="G108" s="103"/>
      <c r="H108" s="103"/>
      <c r="Z108" s="38">
        <v>10020204</v>
      </c>
      <c r="AA108" s="40" t="s">
        <v>324</v>
      </c>
      <c r="AC108" s="106" t="s">
        <v>230</v>
      </c>
      <c r="AF108" s="38">
        <v>10020204</v>
      </c>
      <c r="AG108" s="40" t="s">
        <v>324</v>
      </c>
      <c r="AI108" s="106" t="s">
        <v>230</v>
      </c>
      <c r="AL108" s="41">
        <v>15202005</v>
      </c>
      <c r="AM108" s="41" t="s">
        <v>353</v>
      </c>
      <c r="AN108" s="41">
        <v>18</v>
      </c>
      <c r="AO108" s="41">
        <v>3</v>
      </c>
      <c r="AP108" s="41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03"/>
      <c r="B109" s="103"/>
      <c r="C109" s="103"/>
      <c r="D109" s="103"/>
      <c r="E109" s="103"/>
      <c r="F109" s="103"/>
      <c r="G109" s="103"/>
      <c r="H109" s="103"/>
      <c r="Z109" s="38">
        <v>10020205</v>
      </c>
      <c r="AA109" s="40" t="s">
        <v>327</v>
      </c>
      <c r="AC109" s="106" t="s">
        <v>230</v>
      </c>
      <c r="AF109" s="38">
        <v>10020205</v>
      </c>
      <c r="AG109" s="40" t="s">
        <v>327</v>
      </c>
      <c r="AI109" s="106" t="s">
        <v>230</v>
      </c>
      <c r="AL109" s="41">
        <v>15202006</v>
      </c>
      <c r="AM109" s="41" t="s">
        <v>354</v>
      </c>
      <c r="AN109" s="41">
        <v>20</v>
      </c>
      <c r="AO109" s="41">
        <v>4</v>
      </c>
      <c r="AP109" s="41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03"/>
      <c r="B110" s="103"/>
      <c r="C110" s="103"/>
      <c r="D110" s="103"/>
      <c r="E110" s="103"/>
      <c r="F110" s="103"/>
      <c r="G110" s="103"/>
      <c r="H110" s="103"/>
      <c r="Z110" s="38">
        <v>10020206</v>
      </c>
      <c r="AA110" s="40" t="s">
        <v>329</v>
      </c>
      <c r="AC110" s="106" t="s">
        <v>230</v>
      </c>
      <c r="AF110" s="38">
        <v>10020206</v>
      </c>
      <c r="AG110" s="40" t="s">
        <v>329</v>
      </c>
      <c r="AI110" s="106" t="s">
        <v>230</v>
      </c>
      <c r="AL110" s="41">
        <v>15203001</v>
      </c>
      <c r="AM110" s="41" t="s">
        <v>355</v>
      </c>
      <c r="AN110" s="41">
        <v>18</v>
      </c>
      <c r="AO110" s="41">
        <v>3</v>
      </c>
      <c r="AP110" s="41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03"/>
      <c r="B111" s="103"/>
      <c r="C111" s="103"/>
      <c r="D111" s="103"/>
      <c r="E111" s="103"/>
      <c r="F111" s="103"/>
      <c r="G111" s="103"/>
      <c r="H111" s="103"/>
      <c r="Z111" s="38">
        <v>10020207</v>
      </c>
      <c r="AA111" s="40" t="s">
        <v>356</v>
      </c>
      <c r="AC111" s="106">
        <v>3</v>
      </c>
      <c r="AF111" s="38">
        <v>10020207</v>
      </c>
      <c r="AG111" s="40" t="s">
        <v>356</v>
      </c>
      <c r="AI111" s="106">
        <v>3</v>
      </c>
      <c r="AL111" s="41">
        <v>15203002</v>
      </c>
      <c r="AM111" s="41" t="s">
        <v>357</v>
      </c>
      <c r="AN111" s="41">
        <v>20</v>
      </c>
      <c r="AO111" s="41">
        <v>4</v>
      </c>
      <c r="AP111" s="41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03"/>
      <c r="B112" s="103"/>
      <c r="C112" s="103"/>
      <c r="D112" s="103"/>
      <c r="E112" s="103"/>
      <c r="F112" s="103"/>
      <c r="G112" s="103"/>
      <c r="H112" s="103"/>
      <c r="Z112" s="38">
        <v>10020208</v>
      </c>
      <c r="AA112" s="40" t="s">
        <v>331</v>
      </c>
      <c r="AC112" s="106">
        <v>3</v>
      </c>
      <c r="AE112" s="2" t="s">
        <v>162</v>
      </c>
      <c r="AG112" s="39" t="s">
        <v>333</v>
      </c>
      <c r="AH112" s="2">
        <v>20</v>
      </c>
      <c r="AI112" s="41">
        <v>4</v>
      </c>
      <c r="AJ112" s="2">
        <f>LOOKUP(AH112,B:B,C:C)*LOOKUP(AI112,$X$10:$X$14,$Z$10:$Z$14)</f>
        <v>240000</v>
      </c>
      <c r="AL112" s="41">
        <v>15203003</v>
      </c>
      <c r="AM112" s="41" t="s">
        <v>358</v>
      </c>
      <c r="AN112" s="41">
        <v>18</v>
      </c>
      <c r="AO112" s="41">
        <v>3</v>
      </c>
      <c r="AP112" s="41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03"/>
      <c r="B113" s="103"/>
      <c r="C113" s="103"/>
      <c r="D113" s="103"/>
      <c r="E113" s="103"/>
      <c r="F113" s="103"/>
      <c r="G113" s="103"/>
      <c r="H113" s="103"/>
      <c r="Z113" s="38">
        <v>10020209</v>
      </c>
      <c r="AA113" s="109" t="s">
        <v>359</v>
      </c>
      <c r="AC113" s="42">
        <v>4</v>
      </c>
      <c r="AE113" s="2" t="s">
        <v>165</v>
      </c>
      <c r="AG113" s="39" t="s">
        <v>335</v>
      </c>
      <c r="AH113" s="2">
        <v>20</v>
      </c>
      <c r="AI113" s="41">
        <v>4</v>
      </c>
      <c r="AJ113" s="2">
        <f>LOOKUP(AH113,B:B,C:C)*LOOKUP(AI113,$X$10:$X$14,$Z$10:$Z$14)</f>
        <v>240000</v>
      </c>
      <c r="AL113" s="41">
        <v>15203004</v>
      </c>
      <c r="AM113" s="41" t="s">
        <v>360</v>
      </c>
      <c r="AN113" s="41">
        <v>20</v>
      </c>
      <c r="AO113" s="41">
        <v>4</v>
      </c>
      <c r="AP113" s="41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03"/>
      <c r="B114" s="103"/>
      <c r="C114" s="103"/>
      <c r="D114" s="103"/>
      <c r="E114" s="103"/>
      <c r="F114" s="103"/>
      <c r="G114" s="103"/>
      <c r="H114" s="103"/>
      <c r="Z114" s="38">
        <v>10020210</v>
      </c>
      <c r="AA114" s="109" t="s">
        <v>361</v>
      </c>
      <c r="AC114" s="42">
        <v>4</v>
      </c>
      <c r="AL114" s="41">
        <v>15203005</v>
      </c>
      <c r="AM114" s="41" t="s">
        <v>362</v>
      </c>
      <c r="AN114" s="41">
        <v>18</v>
      </c>
      <c r="AO114" s="41">
        <v>3</v>
      </c>
      <c r="AP114" s="41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03"/>
      <c r="B115" s="103"/>
      <c r="C115" s="103"/>
      <c r="D115" s="103"/>
      <c r="E115" s="103"/>
      <c r="F115" s="103"/>
      <c r="G115" s="103"/>
      <c r="H115" s="103"/>
      <c r="Z115" s="38">
        <v>10020211</v>
      </c>
      <c r="AA115" s="109" t="s">
        <v>363</v>
      </c>
      <c r="AC115" s="42">
        <v>4</v>
      </c>
      <c r="AL115" s="41">
        <v>15203006</v>
      </c>
      <c r="AM115" s="41" t="s">
        <v>364</v>
      </c>
      <c r="AN115" s="41">
        <v>20</v>
      </c>
      <c r="AO115" s="41">
        <v>4</v>
      </c>
      <c r="AP115" s="41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03"/>
      <c r="B116" s="103"/>
      <c r="C116" s="103"/>
      <c r="D116" s="103"/>
      <c r="E116" s="103"/>
      <c r="F116" s="103"/>
      <c r="G116" s="103"/>
      <c r="H116" s="103"/>
      <c r="Z116" s="38">
        <v>10020212</v>
      </c>
      <c r="AA116" s="109" t="s">
        <v>365</v>
      </c>
      <c r="AC116" s="42">
        <v>5</v>
      </c>
      <c r="AL116" s="41">
        <v>15204001</v>
      </c>
      <c r="AM116" s="41" t="s">
        <v>366</v>
      </c>
      <c r="AN116" s="41">
        <v>18</v>
      </c>
      <c r="AO116" s="41">
        <v>3</v>
      </c>
      <c r="AP116" s="41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03"/>
      <c r="B117" s="103"/>
      <c r="C117" s="103"/>
      <c r="D117" s="103"/>
      <c r="E117" s="103"/>
      <c r="F117" s="103"/>
      <c r="G117" s="103"/>
      <c r="H117" s="103"/>
      <c r="Z117" s="38">
        <v>10020213</v>
      </c>
      <c r="AA117" s="113" t="s">
        <v>367</v>
      </c>
      <c r="AC117" s="42">
        <v>2</v>
      </c>
      <c r="AL117" s="41">
        <v>15204002</v>
      </c>
      <c r="AM117" s="41" t="s">
        <v>368</v>
      </c>
      <c r="AN117" s="41">
        <v>20</v>
      </c>
      <c r="AO117" s="41">
        <v>4</v>
      </c>
      <c r="AP117" s="41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03"/>
      <c r="B118" s="103"/>
      <c r="C118" s="103"/>
      <c r="D118" s="103"/>
      <c r="E118" s="103"/>
      <c r="F118" s="103"/>
      <c r="G118" s="103"/>
      <c r="H118" s="103"/>
      <c r="Z118" s="38">
        <v>10020214</v>
      </c>
      <c r="AA118" s="113" t="s">
        <v>369</v>
      </c>
      <c r="AC118" s="42">
        <v>2</v>
      </c>
      <c r="AL118" s="41">
        <v>15204003</v>
      </c>
      <c r="AM118" s="41" t="s">
        <v>370</v>
      </c>
      <c r="AN118" s="41">
        <v>18</v>
      </c>
      <c r="AO118" s="41">
        <v>3</v>
      </c>
      <c r="AP118" s="41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03"/>
      <c r="B119" s="103"/>
      <c r="C119" s="103"/>
      <c r="D119" s="103"/>
      <c r="E119" s="103"/>
      <c r="F119" s="103"/>
      <c r="G119" s="103"/>
      <c r="H119" s="103"/>
      <c r="Z119" s="38">
        <v>10020215</v>
      </c>
      <c r="AA119" s="109" t="s">
        <v>371</v>
      </c>
      <c r="AC119" s="42">
        <v>4</v>
      </c>
      <c r="AL119" s="41">
        <v>15204004</v>
      </c>
      <c r="AM119" s="41" t="s">
        <v>372</v>
      </c>
      <c r="AN119" s="41">
        <v>20</v>
      </c>
      <c r="AO119" s="41">
        <v>4</v>
      </c>
      <c r="AP119" s="41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03"/>
      <c r="B120" s="103"/>
      <c r="C120" s="103"/>
      <c r="D120" s="103"/>
      <c r="E120" s="103"/>
      <c r="F120" s="103"/>
      <c r="G120" s="103"/>
      <c r="H120" s="103"/>
      <c r="Z120" s="38">
        <v>10020216</v>
      </c>
      <c r="AA120" s="109" t="s">
        <v>373</v>
      </c>
      <c r="AC120" s="42">
        <v>4</v>
      </c>
      <c r="AL120" s="41">
        <v>15204005</v>
      </c>
      <c r="AM120" s="41" t="s">
        <v>374</v>
      </c>
      <c r="AN120" s="41">
        <v>18</v>
      </c>
      <c r="AO120" s="41">
        <v>3</v>
      </c>
      <c r="AP120" s="41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03"/>
      <c r="B121" s="103"/>
      <c r="C121" s="103"/>
      <c r="D121" s="103"/>
      <c r="E121" s="103"/>
      <c r="F121" s="103"/>
      <c r="G121" s="103"/>
      <c r="H121" s="103"/>
      <c r="AL121" s="41">
        <v>15204006</v>
      </c>
      <c r="AM121" s="41" t="s">
        <v>375</v>
      </c>
      <c r="AN121" s="41">
        <v>20</v>
      </c>
      <c r="AO121" s="41">
        <v>4</v>
      </c>
      <c r="AP121" s="41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03"/>
      <c r="B122" s="103"/>
      <c r="C122" s="103"/>
      <c r="D122" s="103"/>
      <c r="E122" s="103"/>
      <c r="F122" s="103"/>
      <c r="G122" s="103"/>
      <c r="H122" s="103"/>
      <c r="AL122" s="41">
        <v>15205001</v>
      </c>
      <c r="AM122" s="41" t="s">
        <v>376</v>
      </c>
      <c r="AN122" s="41">
        <v>18</v>
      </c>
      <c r="AO122" s="41">
        <v>3</v>
      </c>
      <c r="AP122" s="41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03"/>
      <c r="B123" s="103"/>
      <c r="C123" s="103"/>
      <c r="D123" s="103"/>
      <c r="E123" s="103"/>
      <c r="F123" s="103"/>
      <c r="G123" s="103"/>
      <c r="H123" s="103"/>
      <c r="AL123" s="41">
        <v>15205002</v>
      </c>
      <c r="AM123" s="41" t="s">
        <v>377</v>
      </c>
      <c r="AN123" s="41">
        <v>20</v>
      </c>
      <c r="AO123" s="41">
        <v>4</v>
      </c>
      <c r="AP123" s="41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03"/>
      <c r="B124" s="103"/>
      <c r="C124" s="103"/>
      <c r="D124" s="103"/>
      <c r="E124" s="103"/>
      <c r="F124" s="103"/>
      <c r="G124" s="103"/>
      <c r="H124" s="103"/>
      <c r="AL124" s="41">
        <v>15205003</v>
      </c>
      <c r="AM124" s="41" t="s">
        <v>378</v>
      </c>
      <c r="AN124" s="41">
        <v>18</v>
      </c>
      <c r="AO124" s="41">
        <v>3</v>
      </c>
      <c r="AP124" s="41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03"/>
      <c r="B125" s="103"/>
      <c r="C125" s="103"/>
      <c r="D125" s="103"/>
      <c r="E125" s="103"/>
      <c r="F125" s="103"/>
      <c r="G125" s="103"/>
      <c r="H125" s="103"/>
      <c r="AL125" s="41">
        <v>15205004</v>
      </c>
      <c r="AM125" s="41" t="s">
        <v>379</v>
      </c>
      <c r="AN125" s="41">
        <v>20</v>
      </c>
      <c r="AO125" s="41">
        <v>4</v>
      </c>
      <c r="AP125" s="41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03"/>
      <c r="B126" s="103"/>
      <c r="C126" s="103"/>
      <c r="D126" s="103"/>
      <c r="E126" s="103"/>
      <c r="F126" s="103"/>
      <c r="G126" s="103"/>
      <c r="H126" s="103"/>
      <c r="AL126" s="41">
        <v>15205005</v>
      </c>
      <c r="AM126" s="41" t="s">
        <v>380</v>
      </c>
      <c r="AN126" s="41">
        <v>18</v>
      </c>
      <c r="AO126" s="41">
        <v>3</v>
      </c>
      <c r="AP126" s="41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03"/>
      <c r="B127" s="103"/>
      <c r="C127" s="103"/>
      <c r="D127" s="103"/>
      <c r="E127" s="103"/>
      <c r="F127" s="103"/>
      <c r="G127" s="103"/>
      <c r="H127" s="103"/>
      <c r="AL127" s="41">
        <v>15205006</v>
      </c>
      <c r="AM127" s="41" t="s">
        <v>381</v>
      </c>
      <c r="AN127" s="41">
        <v>20</v>
      </c>
      <c r="AO127" s="41">
        <v>4</v>
      </c>
      <c r="AP127" s="41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03"/>
      <c r="B128" s="103"/>
      <c r="C128" s="103"/>
      <c r="D128" s="103"/>
      <c r="E128" s="103"/>
      <c r="F128" s="103"/>
      <c r="G128" s="103"/>
      <c r="H128" s="103"/>
      <c r="AL128" s="41">
        <v>15206001</v>
      </c>
      <c r="AM128" s="41" t="s">
        <v>382</v>
      </c>
      <c r="AN128" s="41">
        <v>18</v>
      </c>
      <c r="AO128" s="41">
        <v>3</v>
      </c>
      <c r="AP128" s="41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03"/>
      <c r="B129" s="103"/>
      <c r="C129" s="103"/>
      <c r="D129" s="103"/>
      <c r="E129" s="103"/>
      <c r="F129" s="103"/>
      <c r="G129" s="103"/>
      <c r="H129" s="103"/>
      <c r="AL129" s="41">
        <v>15206002</v>
      </c>
      <c r="AM129" s="41" t="s">
        <v>383</v>
      </c>
      <c r="AN129" s="41">
        <v>20</v>
      </c>
      <c r="AO129" s="41">
        <v>4</v>
      </c>
      <c r="AP129" s="41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03"/>
      <c r="B130" s="103"/>
      <c r="C130" s="103"/>
      <c r="D130" s="103"/>
      <c r="E130" s="103"/>
      <c r="F130" s="103"/>
      <c r="G130" s="103"/>
      <c r="H130" s="103"/>
      <c r="AL130" s="41">
        <v>15207001</v>
      </c>
      <c r="AM130" s="41" t="s">
        <v>384</v>
      </c>
      <c r="AN130" s="41">
        <v>18</v>
      </c>
      <c r="AO130" s="41">
        <v>3</v>
      </c>
      <c r="AP130" s="41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03"/>
      <c r="B131" s="103"/>
      <c r="C131" s="103"/>
      <c r="D131" s="103"/>
      <c r="E131" s="103"/>
      <c r="F131" s="103"/>
      <c r="G131" s="103"/>
      <c r="H131" s="103"/>
      <c r="AL131" s="41">
        <v>15207002</v>
      </c>
      <c r="AM131" s="41" t="s">
        <v>385</v>
      </c>
      <c r="AN131" s="41">
        <v>20</v>
      </c>
      <c r="AO131" s="41">
        <v>4</v>
      </c>
      <c r="AP131" s="41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03"/>
      <c r="B132" s="103"/>
      <c r="C132" s="103"/>
      <c r="D132" s="103"/>
      <c r="E132" s="103"/>
      <c r="F132" s="103"/>
      <c r="G132" s="103"/>
      <c r="H132" s="103"/>
      <c r="AL132" s="41">
        <v>15208001</v>
      </c>
      <c r="AM132" s="41" t="s">
        <v>281</v>
      </c>
      <c r="AN132" s="41">
        <v>18</v>
      </c>
      <c r="AO132" s="41">
        <v>3</v>
      </c>
      <c r="AP132" s="41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03"/>
      <c r="B133" s="103"/>
      <c r="C133" s="103"/>
      <c r="D133" s="103"/>
      <c r="E133" s="103"/>
      <c r="F133" s="103"/>
      <c r="G133" s="103"/>
      <c r="H133" s="103"/>
      <c r="AL133" s="41">
        <v>15208002</v>
      </c>
      <c r="AM133" s="41" t="s">
        <v>386</v>
      </c>
      <c r="AN133" s="41">
        <v>20</v>
      </c>
      <c r="AO133" s="41">
        <v>4</v>
      </c>
      <c r="AP133" s="41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03"/>
      <c r="B134" s="103"/>
      <c r="C134" s="103"/>
      <c r="D134" s="103"/>
      <c r="E134" s="103"/>
      <c r="F134" s="103"/>
      <c r="G134" s="103"/>
      <c r="H134" s="103"/>
      <c r="AL134" s="41">
        <v>15209001</v>
      </c>
      <c r="AM134" s="41" t="s">
        <v>387</v>
      </c>
      <c r="AN134" s="41">
        <v>1</v>
      </c>
      <c r="AO134" s="41">
        <v>2</v>
      </c>
      <c r="AP134" s="41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03"/>
      <c r="B135" s="103"/>
      <c r="C135" s="103"/>
      <c r="D135" s="103"/>
      <c r="E135" s="103"/>
      <c r="F135" s="103"/>
      <c r="G135" s="103"/>
      <c r="H135" s="103"/>
      <c r="AL135" s="41">
        <v>15209002</v>
      </c>
      <c r="AM135" s="41" t="s">
        <v>388</v>
      </c>
      <c r="AN135" s="41">
        <v>20</v>
      </c>
      <c r="AO135" s="41">
        <v>4</v>
      </c>
      <c r="AP135" s="41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03"/>
      <c r="B136" s="103"/>
      <c r="C136" s="103"/>
      <c r="D136" s="103"/>
      <c r="E136" s="103"/>
      <c r="F136" s="103"/>
      <c r="G136" s="103"/>
      <c r="H136" s="103"/>
      <c r="AL136" s="41">
        <v>15210001</v>
      </c>
      <c r="AM136" s="41" t="s">
        <v>389</v>
      </c>
      <c r="AN136" s="41">
        <v>18</v>
      </c>
      <c r="AO136" s="41">
        <v>3</v>
      </c>
      <c r="AP136" s="41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03"/>
      <c r="B137" s="103"/>
      <c r="C137" s="103"/>
      <c r="D137" s="103"/>
      <c r="E137" s="103"/>
      <c r="F137" s="103"/>
      <c r="G137" s="103"/>
      <c r="H137" s="103"/>
      <c r="AL137" s="41">
        <v>15210002</v>
      </c>
      <c r="AM137" s="41" t="s">
        <v>390</v>
      </c>
      <c r="AN137" s="41">
        <v>20</v>
      </c>
      <c r="AO137" s="41">
        <v>4</v>
      </c>
      <c r="AP137" s="41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03"/>
      <c r="B138" s="103"/>
      <c r="C138" s="103"/>
      <c r="D138" s="103"/>
      <c r="E138" s="103"/>
      <c r="F138" s="103"/>
      <c r="G138" s="103"/>
      <c r="H138" s="103"/>
      <c r="AL138" s="41">
        <v>15210003</v>
      </c>
      <c r="AM138" s="41" t="s">
        <v>391</v>
      </c>
      <c r="AN138" s="41">
        <v>18</v>
      </c>
      <c r="AO138" s="41">
        <v>3</v>
      </c>
      <c r="AP138" s="41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03"/>
      <c r="B139" s="103"/>
      <c r="C139" s="103"/>
      <c r="D139" s="103"/>
      <c r="E139" s="103"/>
      <c r="F139" s="103"/>
      <c r="G139" s="103"/>
      <c r="H139" s="103"/>
      <c r="AL139" s="41">
        <v>15210004</v>
      </c>
      <c r="AM139" s="41" t="s">
        <v>392</v>
      </c>
      <c r="AN139" s="41">
        <v>20</v>
      </c>
      <c r="AO139" s="41">
        <v>4</v>
      </c>
      <c r="AP139" s="41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03"/>
      <c r="B140" s="103"/>
      <c r="C140" s="103"/>
      <c r="D140" s="103"/>
      <c r="E140" s="103"/>
      <c r="F140" s="103"/>
      <c r="G140" s="103"/>
      <c r="H140" s="103"/>
      <c r="AL140" s="41">
        <v>15211001</v>
      </c>
      <c r="AM140" s="41" t="s">
        <v>393</v>
      </c>
      <c r="AN140" s="41">
        <v>18</v>
      </c>
      <c r="AO140" s="41">
        <v>3</v>
      </c>
      <c r="AP140" s="41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03"/>
      <c r="B141" s="103"/>
      <c r="C141" s="103"/>
      <c r="D141" s="103"/>
      <c r="E141" s="103"/>
      <c r="F141" s="103"/>
      <c r="G141" s="103"/>
      <c r="H141" s="103"/>
      <c r="AL141" s="41">
        <v>15211002</v>
      </c>
      <c r="AM141" s="41" t="s">
        <v>394</v>
      </c>
      <c r="AN141" s="41">
        <v>20</v>
      </c>
      <c r="AO141" s="41">
        <v>4</v>
      </c>
      <c r="AP141" s="41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03"/>
      <c r="B142" s="103"/>
      <c r="C142" s="103"/>
      <c r="D142" s="103"/>
      <c r="E142" s="103"/>
      <c r="F142" s="103"/>
      <c r="G142" s="103"/>
      <c r="H142" s="103"/>
      <c r="AL142" s="41">
        <v>15211003</v>
      </c>
      <c r="AM142" s="41" t="s">
        <v>395</v>
      </c>
      <c r="AN142" s="41">
        <v>18</v>
      </c>
      <c r="AO142" s="41">
        <v>3</v>
      </c>
      <c r="AP142" s="41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03"/>
      <c r="B143" s="103"/>
      <c r="C143" s="103"/>
      <c r="D143" s="103"/>
      <c r="E143" s="103"/>
      <c r="F143" s="103"/>
      <c r="G143" s="103"/>
      <c r="H143" s="103"/>
      <c r="AL143" s="41">
        <v>15211004</v>
      </c>
      <c r="AM143" s="41" t="s">
        <v>396</v>
      </c>
      <c r="AN143" s="41">
        <v>20</v>
      </c>
      <c r="AO143" s="41">
        <v>4</v>
      </c>
      <c r="AP143" s="41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03"/>
      <c r="B144" s="103"/>
      <c r="C144" s="103"/>
      <c r="D144" s="103"/>
      <c r="E144" s="103"/>
      <c r="F144" s="103"/>
      <c r="G144" s="103"/>
      <c r="H144" s="103"/>
      <c r="AL144" s="41">
        <v>15211005</v>
      </c>
      <c r="AM144" s="41" t="s">
        <v>397</v>
      </c>
      <c r="AN144" s="41">
        <v>18</v>
      </c>
      <c r="AO144" s="41">
        <v>3</v>
      </c>
      <c r="AP144" s="41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03"/>
      <c r="B145" s="103"/>
      <c r="C145" s="103"/>
      <c r="D145" s="103"/>
      <c r="E145" s="103"/>
      <c r="F145" s="103"/>
      <c r="G145" s="103"/>
      <c r="H145" s="103"/>
      <c r="AL145" s="41">
        <v>15211006</v>
      </c>
      <c r="AM145" s="41" t="s">
        <v>398</v>
      </c>
      <c r="AN145" s="41">
        <v>20</v>
      </c>
      <c r="AO145" s="41">
        <v>4</v>
      </c>
      <c r="AP145" s="41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03"/>
      <c r="B146" s="103"/>
      <c r="C146" s="103"/>
      <c r="D146" s="103"/>
      <c r="E146" s="103"/>
      <c r="F146" s="103"/>
      <c r="G146" s="103"/>
      <c r="H146" s="103"/>
      <c r="AL146" s="110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03"/>
      <c r="B147" s="103"/>
      <c r="C147" s="103"/>
      <c r="D147" s="103"/>
      <c r="E147" s="103"/>
      <c r="F147" s="103"/>
      <c r="G147" s="103"/>
      <c r="H147" s="103"/>
      <c r="AL147" s="41">
        <v>15301001</v>
      </c>
      <c r="AM147" s="41" t="s">
        <v>399</v>
      </c>
      <c r="AN147" s="41">
        <v>30</v>
      </c>
      <c r="AO147" s="41">
        <v>3</v>
      </c>
      <c r="AP147" s="41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03"/>
      <c r="B148" s="103"/>
      <c r="C148" s="103"/>
      <c r="D148" s="103"/>
      <c r="E148" s="103"/>
      <c r="F148" s="103"/>
      <c r="G148" s="103"/>
      <c r="H148" s="103"/>
      <c r="AL148" s="41">
        <v>15301002</v>
      </c>
      <c r="AM148" s="41" t="s">
        <v>400</v>
      </c>
      <c r="AN148" s="41">
        <v>30</v>
      </c>
      <c r="AO148" s="41">
        <v>4</v>
      </c>
      <c r="AP148" s="41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03"/>
      <c r="B149" s="103"/>
      <c r="C149" s="103"/>
      <c r="D149" s="103"/>
      <c r="E149" s="103"/>
      <c r="F149" s="103"/>
      <c r="G149" s="103"/>
      <c r="H149" s="103"/>
      <c r="AL149" s="41">
        <v>15301003</v>
      </c>
      <c r="AM149" s="41" t="s">
        <v>401</v>
      </c>
      <c r="AN149" s="41">
        <v>30</v>
      </c>
      <c r="AO149" s="41">
        <v>3</v>
      </c>
      <c r="AP149" s="41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03"/>
      <c r="B150" s="103"/>
      <c r="C150" s="103"/>
      <c r="D150" s="103"/>
      <c r="E150" s="103"/>
      <c r="F150" s="103"/>
      <c r="G150" s="103"/>
      <c r="H150" s="103"/>
      <c r="AL150" s="41">
        <v>15301004</v>
      </c>
      <c r="AM150" s="41" t="s">
        <v>402</v>
      </c>
      <c r="AN150" s="41">
        <v>30</v>
      </c>
      <c r="AO150" s="41">
        <v>4</v>
      </c>
      <c r="AP150" s="41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03"/>
      <c r="B151" s="103"/>
      <c r="C151" s="103"/>
      <c r="D151" s="103"/>
      <c r="E151" s="103"/>
      <c r="F151" s="103"/>
      <c r="G151" s="103"/>
      <c r="H151" s="103"/>
      <c r="AL151" s="41">
        <v>15301005</v>
      </c>
      <c r="AM151" s="41" t="s">
        <v>403</v>
      </c>
      <c r="AN151" s="41">
        <v>30</v>
      </c>
      <c r="AO151" s="41">
        <v>3</v>
      </c>
      <c r="AP151" s="41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03"/>
      <c r="B152" s="103"/>
      <c r="C152" s="103"/>
      <c r="D152" s="103"/>
      <c r="E152" s="103"/>
      <c r="F152" s="103"/>
      <c r="G152" s="103"/>
      <c r="H152" s="103"/>
      <c r="AL152" s="41">
        <v>15301006</v>
      </c>
      <c r="AM152" s="41" t="s">
        <v>404</v>
      </c>
      <c r="AN152" s="41">
        <v>30</v>
      </c>
      <c r="AO152" s="41">
        <v>4</v>
      </c>
      <c r="AP152" s="41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03"/>
      <c r="B153" s="103"/>
      <c r="C153" s="103"/>
      <c r="D153" s="103"/>
      <c r="E153" s="103"/>
      <c r="F153" s="103"/>
      <c r="G153" s="103"/>
      <c r="H153" s="103"/>
      <c r="AL153" s="41">
        <v>15302001</v>
      </c>
      <c r="AM153" s="41" t="s">
        <v>405</v>
      </c>
      <c r="AN153" s="41">
        <v>30</v>
      </c>
      <c r="AO153" s="41">
        <v>3</v>
      </c>
      <c r="AP153" s="41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03"/>
      <c r="B154" s="103"/>
      <c r="C154" s="103"/>
      <c r="D154" s="103"/>
      <c r="E154" s="103"/>
      <c r="F154" s="103"/>
      <c r="G154" s="103"/>
      <c r="H154" s="103"/>
      <c r="AL154" s="41">
        <v>15302002</v>
      </c>
      <c r="AM154" s="41" t="s">
        <v>406</v>
      </c>
      <c r="AN154" s="41">
        <v>30</v>
      </c>
      <c r="AO154" s="41">
        <v>4</v>
      </c>
      <c r="AP154" s="41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03"/>
      <c r="B155" s="103"/>
      <c r="C155" s="103"/>
      <c r="D155" s="103"/>
      <c r="E155" s="103"/>
      <c r="F155" s="103"/>
      <c r="G155" s="103"/>
      <c r="H155" s="103"/>
      <c r="AL155" s="41">
        <v>15302003</v>
      </c>
      <c r="AM155" s="41" t="s">
        <v>407</v>
      </c>
      <c r="AN155" s="41">
        <v>30</v>
      </c>
      <c r="AO155" s="41">
        <v>3</v>
      </c>
      <c r="AP155" s="41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03"/>
      <c r="B156" s="103"/>
      <c r="C156" s="103"/>
      <c r="D156" s="103"/>
      <c r="E156" s="103"/>
      <c r="F156" s="103"/>
      <c r="G156" s="103"/>
      <c r="H156" s="103"/>
      <c r="AL156" s="41">
        <v>15302004</v>
      </c>
      <c r="AM156" s="41" t="s">
        <v>408</v>
      </c>
      <c r="AN156" s="41">
        <v>30</v>
      </c>
      <c r="AO156" s="41">
        <v>4</v>
      </c>
      <c r="AP156" s="41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03"/>
      <c r="B157" s="103"/>
      <c r="C157" s="103"/>
      <c r="D157" s="103"/>
      <c r="E157" s="103"/>
      <c r="F157" s="103"/>
      <c r="G157" s="103"/>
      <c r="H157" s="103"/>
      <c r="AL157" s="41">
        <v>15302005</v>
      </c>
      <c r="AM157" s="41" t="s">
        <v>409</v>
      </c>
      <c r="AN157" s="41">
        <v>30</v>
      </c>
      <c r="AO157" s="41">
        <v>3</v>
      </c>
      <c r="AP157" s="41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03"/>
      <c r="B158" s="103"/>
      <c r="C158" s="103"/>
      <c r="D158" s="103"/>
      <c r="E158" s="103"/>
      <c r="F158" s="103"/>
      <c r="G158" s="103"/>
      <c r="H158" s="103"/>
      <c r="AL158" s="41">
        <v>15302006</v>
      </c>
      <c r="AM158" s="41" t="s">
        <v>410</v>
      </c>
      <c r="AN158" s="41">
        <v>30</v>
      </c>
      <c r="AO158" s="41">
        <v>4</v>
      </c>
      <c r="AP158" s="41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03"/>
      <c r="B159" s="103"/>
      <c r="C159" s="103"/>
      <c r="D159" s="103"/>
      <c r="E159" s="103"/>
      <c r="F159" s="103"/>
      <c r="G159" s="103"/>
      <c r="H159" s="103"/>
      <c r="AL159" s="41">
        <v>15303001</v>
      </c>
      <c r="AM159" s="41" t="s">
        <v>411</v>
      </c>
      <c r="AN159" s="41">
        <v>30</v>
      </c>
      <c r="AO159" s="41">
        <v>3</v>
      </c>
      <c r="AP159" s="41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03"/>
      <c r="B160" s="103"/>
      <c r="C160" s="103"/>
      <c r="D160" s="103"/>
      <c r="E160" s="103"/>
      <c r="F160" s="103"/>
      <c r="G160" s="103"/>
      <c r="H160" s="103"/>
      <c r="AL160" s="41">
        <v>15303002</v>
      </c>
      <c r="AM160" s="41" t="s">
        <v>412</v>
      </c>
      <c r="AN160" s="41">
        <v>30</v>
      </c>
      <c r="AO160" s="41">
        <v>4</v>
      </c>
      <c r="AP160" s="41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03"/>
      <c r="B161" s="103"/>
      <c r="C161" s="103"/>
      <c r="D161" s="103"/>
      <c r="E161" s="103"/>
      <c r="F161" s="103"/>
      <c r="G161" s="103"/>
      <c r="H161" s="103"/>
      <c r="AL161" s="41">
        <v>15303003</v>
      </c>
      <c r="AM161" s="41" t="s">
        <v>413</v>
      </c>
      <c r="AN161" s="41">
        <v>30</v>
      </c>
      <c r="AO161" s="41">
        <v>3</v>
      </c>
      <c r="AP161" s="41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03"/>
      <c r="B162" s="103"/>
      <c r="C162" s="103"/>
      <c r="D162" s="103"/>
      <c r="E162" s="103"/>
      <c r="F162" s="103"/>
      <c r="G162" s="103"/>
      <c r="H162" s="103"/>
      <c r="AL162" s="41">
        <v>15303004</v>
      </c>
      <c r="AM162" s="41" t="s">
        <v>414</v>
      </c>
      <c r="AN162" s="41">
        <v>30</v>
      </c>
      <c r="AO162" s="41">
        <v>4</v>
      </c>
      <c r="AP162" s="41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03"/>
      <c r="B163" s="103"/>
      <c r="C163" s="103"/>
      <c r="D163" s="103"/>
      <c r="E163" s="103"/>
      <c r="F163" s="103"/>
      <c r="G163" s="103"/>
      <c r="H163" s="103"/>
      <c r="AL163" s="41">
        <v>15303005</v>
      </c>
      <c r="AM163" s="41" t="s">
        <v>415</v>
      </c>
      <c r="AN163" s="41">
        <v>30</v>
      </c>
      <c r="AO163" s="41">
        <v>3</v>
      </c>
      <c r="AP163" s="41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03"/>
      <c r="B164" s="103"/>
      <c r="C164" s="103"/>
      <c r="D164" s="103"/>
      <c r="E164" s="103"/>
      <c r="F164" s="103"/>
      <c r="G164" s="103"/>
      <c r="H164" s="103"/>
      <c r="AL164" s="41">
        <v>15303006</v>
      </c>
      <c r="AM164" s="41" t="s">
        <v>416</v>
      </c>
      <c r="AN164" s="41">
        <v>30</v>
      </c>
      <c r="AO164" s="41">
        <v>4</v>
      </c>
      <c r="AP164" s="41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03"/>
      <c r="B165" s="103"/>
      <c r="C165" s="103"/>
      <c r="D165" s="103"/>
      <c r="E165" s="103"/>
      <c r="F165" s="103"/>
      <c r="G165" s="103"/>
      <c r="H165" s="103"/>
      <c r="AL165" s="41">
        <v>15304001</v>
      </c>
      <c r="AM165" s="41" t="s">
        <v>417</v>
      </c>
      <c r="AN165" s="41">
        <v>30</v>
      </c>
      <c r="AO165" s="41">
        <v>3</v>
      </c>
      <c r="AP165" s="41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03"/>
      <c r="B166" s="103"/>
      <c r="C166" s="103"/>
      <c r="D166" s="103"/>
      <c r="E166" s="103"/>
      <c r="F166" s="103"/>
      <c r="G166" s="103"/>
      <c r="H166" s="103"/>
      <c r="AL166" s="41">
        <v>15304002</v>
      </c>
      <c r="AM166" s="41" t="s">
        <v>418</v>
      </c>
      <c r="AN166" s="41">
        <v>30</v>
      </c>
      <c r="AO166" s="41">
        <v>4</v>
      </c>
      <c r="AP166" s="41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03"/>
      <c r="B167" s="103"/>
      <c r="C167" s="103"/>
      <c r="D167" s="103"/>
      <c r="E167" s="103"/>
      <c r="F167" s="103"/>
      <c r="G167" s="103"/>
      <c r="H167" s="103"/>
      <c r="AL167" s="41">
        <v>15304003</v>
      </c>
      <c r="AM167" s="41" t="s">
        <v>419</v>
      </c>
      <c r="AN167" s="41">
        <v>30</v>
      </c>
      <c r="AO167" s="41">
        <v>3</v>
      </c>
      <c r="AP167" s="41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03"/>
      <c r="B168" s="103"/>
      <c r="C168" s="103"/>
      <c r="D168" s="103"/>
      <c r="E168" s="103"/>
      <c r="F168" s="103"/>
      <c r="G168" s="103"/>
      <c r="H168" s="103"/>
      <c r="AL168" s="41">
        <v>15304004</v>
      </c>
      <c r="AM168" s="41" t="s">
        <v>420</v>
      </c>
      <c r="AN168" s="41">
        <v>30</v>
      </c>
      <c r="AO168" s="41">
        <v>4</v>
      </c>
      <c r="AP168" s="41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03"/>
      <c r="B169" s="103"/>
      <c r="C169" s="103"/>
      <c r="D169" s="103"/>
      <c r="E169" s="103"/>
      <c r="F169" s="103"/>
      <c r="G169" s="103"/>
      <c r="H169" s="103"/>
      <c r="AL169" s="41">
        <v>15304005</v>
      </c>
      <c r="AM169" s="41" t="s">
        <v>421</v>
      </c>
      <c r="AN169" s="41">
        <v>30</v>
      </c>
      <c r="AO169" s="41">
        <v>3</v>
      </c>
      <c r="AP169" s="41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03"/>
      <c r="B170" s="103"/>
      <c r="C170" s="103"/>
      <c r="D170" s="103"/>
      <c r="E170" s="103"/>
      <c r="F170" s="103"/>
      <c r="G170" s="103"/>
      <c r="H170" s="103"/>
      <c r="AL170" s="41">
        <v>15304006</v>
      </c>
      <c r="AM170" s="41" t="s">
        <v>422</v>
      </c>
      <c r="AN170" s="41">
        <v>30</v>
      </c>
      <c r="AO170" s="41">
        <v>4</v>
      </c>
      <c r="AP170" s="41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03"/>
      <c r="B171" s="103"/>
      <c r="C171" s="103"/>
      <c r="D171" s="103"/>
      <c r="E171" s="103"/>
      <c r="F171" s="103"/>
      <c r="G171" s="103"/>
      <c r="H171" s="103"/>
      <c r="AL171" s="41">
        <v>15305001</v>
      </c>
      <c r="AM171" s="41" t="s">
        <v>423</v>
      </c>
      <c r="AN171" s="41">
        <v>30</v>
      </c>
      <c r="AO171" s="41">
        <v>3</v>
      </c>
      <c r="AP171" s="41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03"/>
      <c r="B172" s="103"/>
      <c r="C172" s="103"/>
      <c r="D172" s="103"/>
      <c r="E172" s="103"/>
      <c r="F172" s="103"/>
      <c r="G172" s="103"/>
      <c r="H172" s="103"/>
      <c r="AL172" s="41">
        <v>15305002</v>
      </c>
      <c r="AM172" s="41" t="s">
        <v>424</v>
      </c>
      <c r="AN172" s="41">
        <v>30</v>
      </c>
      <c r="AO172" s="41">
        <v>4</v>
      </c>
      <c r="AP172" s="41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03"/>
      <c r="B173" s="103"/>
      <c r="C173" s="103"/>
      <c r="D173" s="103"/>
      <c r="E173" s="103"/>
      <c r="F173" s="103"/>
      <c r="G173" s="103"/>
      <c r="H173" s="103"/>
      <c r="AL173" s="41">
        <v>15305003</v>
      </c>
      <c r="AM173" s="41" t="s">
        <v>425</v>
      </c>
      <c r="AN173" s="41">
        <v>30</v>
      </c>
      <c r="AO173" s="41">
        <v>3</v>
      </c>
      <c r="AP173" s="41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03"/>
      <c r="B174" s="103"/>
      <c r="C174" s="103"/>
      <c r="D174" s="103"/>
      <c r="E174" s="103"/>
      <c r="F174" s="103"/>
      <c r="G174" s="103"/>
      <c r="H174" s="103"/>
      <c r="AL174" s="41">
        <v>15305004</v>
      </c>
      <c r="AM174" s="41" t="s">
        <v>426</v>
      </c>
      <c r="AN174" s="41">
        <v>30</v>
      </c>
      <c r="AO174" s="41">
        <v>4</v>
      </c>
      <c r="AP174" s="41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03"/>
      <c r="B175" s="103"/>
      <c r="C175" s="103"/>
      <c r="D175" s="103"/>
      <c r="E175" s="103"/>
      <c r="F175" s="103"/>
      <c r="G175" s="103"/>
      <c r="H175" s="103"/>
      <c r="AL175" s="41">
        <v>15305005</v>
      </c>
      <c r="AM175" s="41" t="s">
        <v>427</v>
      </c>
      <c r="AN175" s="41">
        <v>30</v>
      </c>
      <c r="AO175" s="41">
        <v>3</v>
      </c>
      <c r="AP175" s="41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03"/>
      <c r="B176" s="103"/>
      <c r="C176" s="103"/>
      <c r="D176" s="103"/>
      <c r="E176" s="103"/>
      <c r="F176" s="103"/>
      <c r="G176" s="103"/>
      <c r="H176" s="103"/>
      <c r="AL176" s="41">
        <v>15305006</v>
      </c>
      <c r="AM176" s="41" t="s">
        <v>428</v>
      </c>
      <c r="AN176" s="41">
        <v>30</v>
      </c>
      <c r="AO176" s="41">
        <v>4</v>
      </c>
      <c r="AP176" s="41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03"/>
      <c r="B177" s="103"/>
      <c r="C177" s="103"/>
      <c r="D177" s="103"/>
      <c r="E177" s="103"/>
      <c r="F177" s="103"/>
      <c r="G177" s="103"/>
      <c r="H177" s="103"/>
      <c r="AL177" s="41">
        <v>15306001</v>
      </c>
      <c r="AM177" s="41" t="s">
        <v>265</v>
      </c>
      <c r="AN177" s="41">
        <v>30</v>
      </c>
      <c r="AO177" s="41">
        <v>3</v>
      </c>
      <c r="AP177" s="41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03"/>
      <c r="B178" s="103"/>
      <c r="C178" s="103"/>
      <c r="D178" s="103"/>
      <c r="E178" s="103"/>
      <c r="F178" s="103"/>
      <c r="G178" s="103"/>
      <c r="H178" s="103"/>
      <c r="AL178" s="41">
        <v>15306002</v>
      </c>
      <c r="AM178" s="41" t="s">
        <v>429</v>
      </c>
      <c r="AN178" s="41">
        <v>30</v>
      </c>
      <c r="AO178" s="41">
        <v>4</v>
      </c>
      <c r="AP178" s="41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03"/>
      <c r="B179" s="103"/>
      <c r="C179" s="103"/>
      <c r="D179" s="103"/>
      <c r="E179" s="103"/>
      <c r="F179" s="103"/>
      <c r="G179" s="103"/>
      <c r="H179" s="103"/>
      <c r="AL179" s="41">
        <v>15307001</v>
      </c>
      <c r="AM179" s="41" t="s">
        <v>430</v>
      </c>
      <c r="AN179" s="41">
        <v>30</v>
      </c>
      <c r="AO179" s="41">
        <v>3</v>
      </c>
      <c r="AP179" s="41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03"/>
      <c r="B180" s="103"/>
      <c r="C180" s="103"/>
      <c r="D180" s="103"/>
      <c r="E180" s="103"/>
      <c r="F180" s="103"/>
      <c r="G180" s="103"/>
      <c r="H180" s="103"/>
      <c r="AL180" s="41">
        <v>15307002</v>
      </c>
      <c r="AM180" s="41" t="s">
        <v>431</v>
      </c>
      <c r="AN180" s="41">
        <v>30</v>
      </c>
      <c r="AO180" s="41">
        <v>4</v>
      </c>
      <c r="AP180" s="41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97"/>
      <c r="B181" s="97"/>
      <c r="C181" s="97"/>
      <c r="D181" s="97"/>
      <c r="E181" s="97"/>
      <c r="F181" s="97"/>
      <c r="G181" s="97"/>
      <c r="H181" s="97"/>
      <c r="AL181" s="41">
        <v>15308001</v>
      </c>
      <c r="AM181" s="41" t="s">
        <v>281</v>
      </c>
      <c r="AN181" s="41">
        <v>30</v>
      </c>
      <c r="AO181" s="41">
        <v>3</v>
      </c>
      <c r="AP181" s="41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97"/>
      <c r="B182" s="97"/>
      <c r="C182" s="97"/>
      <c r="D182" s="97"/>
      <c r="E182" s="97"/>
      <c r="F182" s="97"/>
      <c r="G182" s="97"/>
      <c r="H182" s="97"/>
      <c r="AL182" s="41">
        <v>15308002</v>
      </c>
      <c r="AM182" s="41" t="s">
        <v>432</v>
      </c>
      <c r="AN182" s="41">
        <v>30</v>
      </c>
      <c r="AO182" s="41">
        <v>4</v>
      </c>
      <c r="AP182" s="41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97"/>
      <c r="B183" s="97"/>
      <c r="C183" s="97"/>
      <c r="D183" s="97"/>
      <c r="E183" s="97"/>
      <c r="F183" s="97"/>
      <c r="G183" s="97"/>
      <c r="H183" s="97"/>
      <c r="AL183" s="41">
        <v>15309001</v>
      </c>
      <c r="AM183" s="41" t="s">
        <v>289</v>
      </c>
      <c r="AN183" s="41">
        <v>30</v>
      </c>
      <c r="AO183" s="41">
        <v>3</v>
      </c>
      <c r="AP183" s="41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97"/>
      <c r="B184" s="97"/>
      <c r="C184" s="97"/>
      <c r="D184" s="97"/>
      <c r="E184" s="97"/>
      <c r="F184" s="97"/>
      <c r="G184" s="97"/>
      <c r="H184" s="97"/>
      <c r="AL184" s="41">
        <v>15309002</v>
      </c>
      <c r="AM184" s="41" t="s">
        <v>433</v>
      </c>
      <c r="AN184" s="41">
        <v>30</v>
      </c>
      <c r="AO184" s="41">
        <v>4</v>
      </c>
      <c r="AP184" s="41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97"/>
      <c r="B185" s="97"/>
      <c r="C185" s="97"/>
      <c r="D185" s="97"/>
      <c r="E185" s="97"/>
      <c r="F185" s="97"/>
      <c r="G185" s="97"/>
      <c r="H185" s="97"/>
      <c r="AL185" s="41">
        <v>15310001</v>
      </c>
      <c r="AM185" s="41" t="s">
        <v>434</v>
      </c>
      <c r="AN185" s="41">
        <v>30</v>
      </c>
      <c r="AO185" s="41">
        <v>3</v>
      </c>
      <c r="AP185" s="41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97"/>
      <c r="B186" s="97"/>
      <c r="C186" s="97"/>
      <c r="D186" s="97"/>
      <c r="E186" s="97"/>
      <c r="F186" s="97"/>
      <c r="G186" s="97"/>
      <c r="H186" s="97"/>
      <c r="AL186" s="41">
        <v>15310002</v>
      </c>
      <c r="AM186" s="41" t="s">
        <v>435</v>
      </c>
      <c r="AN186" s="41">
        <v>30</v>
      </c>
      <c r="AO186" s="41">
        <v>4</v>
      </c>
      <c r="AP186" s="41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97"/>
      <c r="B187" s="97"/>
      <c r="C187" s="97"/>
      <c r="D187" s="97"/>
      <c r="E187" s="97"/>
      <c r="F187" s="97"/>
      <c r="G187" s="97"/>
      <c r="H187" s="97"/>
      <c r="AL187" s="41">
        <v>15310003</v>
      </c>
      <c r="AM187" s="41" t="s">
        <v>436</v>
      </c>
      <c r="AN187" s="41">
        <v>30</v>
      </c>
      <c r="AO187" s="41">
        <v>3</v>
      </c>
      <c r="AP187" s="41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97"/>
      <c r="B188" s="97"/>
      <c r="C188" s="97"/>
      <c r="D188" s="97"/>
      <c r="E188" s="97"/>
      <c r="F188" s="97"/>
      <c r="G188" s="97"/>
      <c r="H188" s="97"/>
      <c r="AL188" s="41">
        <v>15310004</v>
      </c>
      <c r="AM188" s="41" t="s">
        <v>437</v>
      </c>
      <c r="AN188" s="41">
        <v>30</v>
      </c>
      <c r="AO188" s="41">
        <v>4</v>
      </c>
      <c r="AP188" s="41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97"/>
      <c r="B189" s="97"/>
      <c r="C189" s="97"/>
      <c r="D189" s="97"/>
      <c r="E189" s="97"/>
      <c r="F189" s="97"/>
      <c r="G189" s="97"/>
      <c r="H189" s="97"/>
      <c r="AL189" s="41">
        <v>15311001</v>
      </c>
      <c r="AM189" s="41" t="s">
        <v>438</v>
      </c>
      <c r="AN189" s="41">
        <v>30</v>
      </c>
      <c r="AO189" s="41">
        <v>3</v>
      </c>
      <c r="AP189" s="41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97"/>
      <c r="B190" s="97"/>
      <c r="C190" s="97"/>
      <c r="D190" s="97"/>
      <c r="E190" s="97"/>
      <c r="F190" s="97"/>
      <c r="G190" s="97"/>
      <c r="H190" s="97"/>
      <c r="AL190" s="41">
        <v>15311002</v>
      </c>
      <c r="AM190" s="41" t="s">
        <v>439</v>
      </c>
      <c r="AN190" s="41">
        <v>30</v>
      </c>
      <c r="AO190" s="41">
        <v>4</v>
      </c>
      <c r="AP190" s="41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97"/>
      <c r="B191" s="97"/>
      <c r="C191" s="97"/>
      <c r="D191" s="97"/>
      <c r="E191" s="97"/>
      <c r="F191" s="97"/>
      <c r="G191" s="97"/>
      <c r="H191" s="97"/>
      <c r="AL191" s="41">
        <v>15311003</v>
      </c>
      <c r="AM191" s="41" t="s">
        <v>440</v>
      </c>
      <c r="AN191" s="41">
        <v>30</v>
      </c>
      <c r="AO191" s="41">
        <v>3</v>
      </c>
      <c r="AP191" s="41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97"/>
      <c r="B192" s="97"/>
      <c r="C192" s="97"/>
      <c r="D192" s="97"/>
      <c r="E192" s="97"/>
      <c r="F192" s="97"/>
      <c r="G192" s="97"/>
      <c r="H192" s="97"/>
      <c r="AL192" s="41">
        <v>15311004</v>
      </c>
      <c r="AM192" s="41" t="s">
        <v>441</v>
      </c>
      <c r="AN192" s="41">
        <v>30</v>
      </c>
      <c r="AO192" s="41">
        <v>4</v>
      </c>
      <c r="AP192" s="41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97"/>
      <c r="B193" s="97"/>
      <c r="C193" s="97"/>
      <c r="D193" s="97"/>
      <c r="E193" s="97"/>
      <c r="F193" s="97"/>
      <c r="G193" s="97"/>
      <c r="H193" s="97"/>
      <c r="AL193" s="41">
        <v>15311005</v>
      </c>
      <c r="AM193" s="41" t="s">
        <v>442</v>
      </c>
      <c r="AN193" s="41">
        <v>30</v>
      </c>
      <c r="AO193" s="41">
        <v>3</v>
      </c>
      <c r="AP193" s="41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97"/>
      <c r="B194" s="97"/>
      <c r="C194" s="97"/>
      <c r="D194" s="97"/>
      <c r="E194" s="97"/>
      <c r="F194" s="97"/>
      <c r="G194" s="97"/>
      <c r="H194" s="97"/>
      <c r="AL194" s="41">
        <v>15311006</v>
      </c>
      <c r="AM194" s="41" t="s">
        <v>443</v>
      </c>
      <c r="AN194" s="41">
        <v>30</v>
      </c>
      <c r="AO194" s="41">
        <v>4</v>
      </c>
      <c r="AP194" s="41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97"/>
      <c r="B195" s="97"/>
      <c r="C195" s="97"/>
      <c r="D195" s="97"/>
      <c r="E195" s="97"/>
      <c r="F195" s="97"/>
      <c r="G195" s="97"/>
      <c r="H195" s="97"/>
      <c r="AL195" s="110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97"/>
      <c r="B196" s="97"/>
      <c r="C196" s="97"/>
      <c r="D196" s="97"/>
      <c r="E196" s="97"/>
      <c r="F196" s="97"/>
      <c r="G196" s="97"/>
      <c r="H196" s="97"/>
      <c r="AL196" s="41">
        <v>15401001</v>
      </c>
      <c r="AM196" s="41" t="s">
        <v>444</v>
      </c>
      <c r="AN196" s="41">
        <v>40</v>
      </c>
      <c r="AO196" s="41">
        <v>3</v>
      </c>
      <c r="AP196" s="41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97"/>
      <c r="B197" s="97"/>
      <c r="C197" s="97"/>
      <c r="D197" s="97"/>
      <c r="E197" s="97"/>
      <c r="F197" s="97"/>
      <c r="G197" s="97"/>
      <c r="H197" s="97"/>
      <c r="AL197" s="41">
        <v>15401002</v>
      </c>
      <c r="AM197" s="41" t="s">
        <v>445</v>
      </c>
      <c r="AN197" s="41">
        <v>40</v>
      </c>
      <c r="AO197" s="41">
        <v>4</v>
      </c>
      <c r="AP197" s="41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97"/>
      <c r="B198" s="97"/>
      <c r="C198" s="97"/>
      <c r="D198" s="97"/>
      <c r="E198" s="97"/>
      <c r="F198" s="97"/>
      <c r="G198" s="97"/>
      <c r="H198" s="97"/>
      <c r="AL198" s="41">
        <v>15401003</v>
      </c>
      <c r="AM198" s="41" t="s">
        <v>446</v>
      </c>
      <c r="AN198" s="41">
        <v>40</v>
      </c>
      <c r="AO198" s="41">
        <v>3</v>
      </c>
      <c r="AP198" s="41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97"/>
      <c r="B199" s="97"/>
      <c r="C199" s="97"/>
      <c r="D199" s="97"/>
      <c r="E199" s="97"/>
      <c r="F199" s="97"/>
      <c r="G199" s="97"/>
      <c r="H199" s="97"/>
      <c r="AL199" s="41">
        <v>15401004</v>
      </c>
      <c r="AM199" s="41" t="s">
        <v>447</v>
      </c>
      <c r="AN199" s="41">
        <v>40</v>
      </c>
      <c r="AO199" s="41">
        <v>4</v>
      </c>
      <c r="AP199" s="41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97"/>
      <c r="B200" s="97"/>
      <c r="C200" s="97"/>
      <c r="D200" s="97"/>
      <c r="E200" s="97"/>
      <c r="F200" s="97"/>
      <c r="G200" s="97"/>
      <c r="H200" s="97"/>
      <c r="AL200" s="41">
        <v>15401005</v>
      </c>
      <c r="AM200" s="41" t="s">
        <v>448</v>
      </c>
      <c r="AN200" s="41">
        <v>40</v>
      </c>
      <c r="AO200" s="41">
        <v>3</v>
      </c>
      <c r="AP200" s="41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97"/>
      <c r="B201" s="97"/>
      <c r="C201" s="97"/>
      <c r="D201" s="97"/>
      <c r="E201" s="97"/>
      <c r="F201" s="97"/>
      <c r="G201" s="97"/>
      <c r="H201" s="97"/>
      <c r="AL201" s="41">
        <v>15401006</v>
      </c>
      <c r="AM201" s="41" t="s">
        <v>449</v>
      </c>
      <c r="AN201" s="41">
        <v>40</v>
      </c>
      <c r="AO201" s="41">
        <v>4</v>
      </c>
      <c r="AP201" s="41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97"/>
      <c r="B202" s="97"/>
      <c r="C202" s="97"/>
      <c r="D202" s="97"/>
      <c r="E202" s="97"/>
      <c r="F202" s="97"/>
      <c r="G202" s="97"/>
      <c r="H202" s="97"/>
      <c r="AL202" s="41">
        <v>15402001</v>
      </c>
      <c r="AM202" s="41" t="s">
        <v>450</v>
      </c>
      <c r="AN202" s="41">
        <v>40</v>
      </c>
      <c r="AO202" s="41">
        <v>3</v>
      </c>
      <c r="AP202" s="41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97"/>
      <c r="B203" s="97"/>
      <c r="C203" s="97"/>
      <c r="D203" s="97"/>
      <c r="E203" s="97"/>
      <c r="F203" s="97"/>
      <c r="G203" s="97"/>
      <c r="H203" s="97"/>
      <c r="AL203" s="41">
        <v>15402002</v>
      </c>
      <c r="AM203" s="41" t="s">
        <v>451</v>
      </c>
      <c r="AN203" s="41">
        <v>40</v>
      </c>
      <c r="AO203" s="41">
        <v>4</v>
      </c>
      <c r="AP203" s="41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97"/>
      <c r="B204" s="97"/>
      <c r="C204" s="97"/>
      <c r="D204" s="97"/>
      <c r="E204" s="97"/>
      <c r="F204" s="97"/>
      <c r="G204" s="97"/>
      <c r="H204" s="97"/>
      <c r="AL204" s="41">
        <v>15402003</v>
      </c>
      <c r="AM204" s="41" t="s">
        <v>452</v>
      </c>
      <c r="AN204" s="41">
        <v>40</v>
      </c>
      <c r="AO204" s="41">
        <v>3</v>
      </c>
      <c r="AP204" s="41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97"/>
      <c r="B205" s="97"/>
      <c r="C205" s="97"/>
      <c r="D205" s="97"/>
      <c r="E205" s="97"/>
      <c r="F205" s="97"/>
      <c r="G205" s="97"/>
      <c r="H205" s="97"/>
      <c r="AL205" s="41">
        <v>15402004</v>
      </c>
      <c r="AM205" s="41" t="s">
        <v>453</v>
      </c>
      <c r="AN205" s="41">
        <v>40</v>
      </c>
      <c r="AO205" s="41">
        <v>4</v>
      </c>
      <c r="AP205" s="41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97"/>
      <c r="B206" s="97"/>
      <c r="C206" s="97"/>
      <c r="D206" s="97"/>
      <c r="E206" s="97"/>
      <c r="F206" s="97"/>
      <c r="G206" s="97"/>
      <c r="H206" s="97"/>
      <c r="AL206" s="41">
        <v>15402005</v>
      </c>
      <c r="AM206" s="41" t="s">
        <v>454</v>
      </c>
      <c r="AN206" s="41">
        <v>40</v>
      </c>
      <c r="AO206" s="41">
        <v>3</v>
      </c>
      <c r="AP206" s="41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97"/>
      <c r="B207" s="97"/>
      <c r="C207" s="97"/>
      <c r="D207" s="97"/>
      <c r="E207" s="97"/>
      <c r="F207" s="97"/>
      <c r="G207" s="97"/>
      <c r="H207" s="97"/>
      <c r="AL207" s="41">
        <v>15402006</v>
      </c>
      <c r="AM207" s="41" t="s">
        <v>455</v>
      </c>
      <c r="AN207" s="41">
        <v>40</v>
      </c>
      <c r="AO207" s="41">
        <v>4</v>
      </c>
      <c r="AP207" s="41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97"/>
      <c r="B208" s="97"/>
      <c r="C208" s="97"/>
      <c r="D208" s="97"/>
      <c r="E208" s="97"/>
      <c r="F208" s="97"/>
      <c r="G208" s="97"/>
      <c r="H208" s="97"/>
      <c r="AL208" s="41">
        <v>15403001</v>
      </c>
      <c r="AM208" s="41" t="s">
        <v>456</v>
      </c>
      <c r="AN208" s="41">
        <v>40</v>
      </c>
      <c r="AO208" s="41">
        <v>3</v>
      </c>
      <c r="AP208" s="41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97"/>
      <c r="B209" s="97"/>
      <c r="C209" s="97"/>
      <c r="D209" s="97"/>
      <c r="E209" s="97"/>
      <c r="F209" s="97"/>
      <c r="G209" s="97"/>
      <c r="H209" s="97"/>
      <c r="AL209" s="41">
        <v>15403002</v>
      </c>
      <c r="AM209" s="41" t="s">
        <v>457</v>
      </c>
      <c r="AN209" s="41">
        <v>40</v>
      </c>
      <c r="AO209" s="41">
        <v>4</v>
      </c>
      <c r="AP209" s="41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97"/>
      <c r="B210" s="97"/>
      <c r="C210" s="97"/>
      <c r="D210" s="97"/>
      <c r="E210" s="97"/>
      <c r="F210" s="97"/>
      <c r="G210" s="97"/>
      <c r="H210" s="97"/>
      <c r="AL210" s="41">
        <v>15403003</v>
      </c>
      <c r="AM210" s="41" t="s">
        <v>458</v>
      </c>
      <c r="AN210" s="41">
        <v>40</v>
      </c>
      <c r="AO210" s="41">
        <v>3</v>
      </c>
      <c r="AP210" s="41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97"/>
      <c r="B211" s="97"/>
      <c r="C211" s="97"/>
      <c r="D211" s="97"/>
      <c r="E211" s="97"/>
      <c r="F211" s="97"/>
      <c r="G211" s="97"/>
      <c r="H211" s="97"/>
      <c r="AL211" s="41">
        <v>15403004</v>
      </c>
      <c r="AM211" s="41" t="s">
        <v>459</v>
      </c>
      <c r="AN211" s="41">
        <v>40</v>
      </c>
      <c r="AO211" s="41">
        <v>4</v>
      </c>
      <c r="AP211" s="41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97"/>
      <c r="B212" s="97"/>
      <c r="C212" s="97"/>
      <c r="D212" s="97"/>
      <c r="E212" s="97"/>
      <c r="F212" s="97"/>
      <c r="G212" s="97"/>
      <c r="H212" s="97"/>
      <c r="AL212" s="41">
        <v>15403005</v>
      </c>
      <c r="AM212" s="41" t="s">
        <v>460</v>
      </c>
      <c r="AN212" s="41">
        <v>40</v>
      </c>
      <c r="AO212" s="41">
        <v>3</v>
      </c>
      <c r="AP212" s="41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97"/>
      <c r="B213" s="97"/>
      <c r="C213" s="97"/>
      <c r="D213" s="97"/>
      <c r="E213" s="97"/>
      <c r="F213" s="97"/>
      <c r="G213" s="97"/>
      <c r="H213" s="97"/>
      <c r="AL213" s="41">
        <v>15403006</v>
      </c>
      <c r="AM213" s="41" t="s">
        <v>461</v>
      </c>
      <c r="AN213" s="41">
        <v>40</v>
      </c>
      <c r="AO213" s="41">
        <v>4</v>
      </c>
      <c r="AP213" s="41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97"/>
      <c r="B214" s="97"/>
      <c r="C214" s="97"/>
      <c r="D214" s="97"/>
      <c r="E214" s="97"/>
      <c r="F214" s="97"/>
      <c r="G214" s="97"/>
      <c r="H214" s="97"/>
      <c r="AL214" s="41">
        <v>15404001</v>
      </c>
      <c r="AM214" s="41" t="s">
        <v>462</v>
      </c>
      <c r="AN214" s="41">
        <v>40</v>
      </c>
      <c r="AO214" s="41">
        <v>3</v>
      </c>
      <c r="AP214" s="41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97"/>
      <c r="B215" s="97"/>
      <c r="C215" s="97"/>
      <c r="D215" s="97"/>
      <c r="E215" s="97"/>
      <c r="F215" s="97"/>
      <c r="G215" s="97"/>
      <c r="H215" s="97"/>
      <c r="AL215" s="41">
        <v>15404002</v>
      </c>
      <c r="AM215" s="41" t="s">
        <v>463</v>
      </c>
      <c r="AN215" s="41">
        <v>40</v>
      </c>
      <c r="AO215" s="41">
        <v>4</v>
      </c>
      <c r="AP215" s="41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97"/>
      <c r="B216" s="97"/>
      <c r="C216" s="97"/>
      <c r="D216" s="97"/>
      <c r="E216" s="97"/>
      <c r="F216" s="97"/>
      <c r="G216" s="97"/>
      <c r="H216" s="97"/>
      <c r="AL216" s="41">
        <v>15404003</v>
      </c>
      <c r="AM216" s="41" t="s">
        <v>464</v>
      </c>
      <c r="AN216" s="41">
        <v>40</v>
      </c>
      <c r="AO216" s="41">
        <v>3</v>
      </c>
      <c r="AP216" s="41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41">
        <v>15404004</v>
      </c>
      <c r="AM217" s="41" t="s">
        <v>465</v>
      </c>
      <c r="AN217" s="41">
        <v>40</v>
      </c>
      <c r="AO217" s="41">
        <v>4</v>
      </c>
      <c r="AP217" s="41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41">
        <v>15404005</v>
      </c>
      <c r="AM218" s="41" t="s">
        <v>466</v>
      </c>
      <c r="AN218" s="41">
        <v>40</v>
      </c>
      <c r="AO218" s="41">
        <v>3</v>
      </c>
      <c r="AP218" s="41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41">
        <v>15404006</v>
      </c>
      <c r="AM219" s="41" t="s">
        <v>467</v>
      </c>
      <c r="AN219" s="41">
        <v>40</v>
      </c>
      <c r="AO219" s="41">
        <v>4</v>
      </c>
      <c r="AP219" s="41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41">
        <v>15405001</v>
      </c>
      <c r="AM220" s="41" t="s">
        <v>468</v>
      </c>
      <c r="AN220" s="41">
        <v>40</v>
      </c>
      <c r="AO220" s="41">
        <v>3</v>
      </c>
      <c r="AP220" s="41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41">
        <v>15405002</v>
      </c>
      <c r="AM221" s="41" t="s">
        <v>469</v>
      </c>
      <c r="AN221" s="41">
        <v>40</v>
      </c>
      <c r="AO221" s="41">
        <v>4</v>
      </c>
      <c r="AP221" s="41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41">
        <v>15405003</v>
      </c>
      <c r="AM222" s="41" t="s">
        <v>470</v>
      </c>
      <c r="AN222" s="41">
        <v>40</v>
      </c>
      <c r="AO222" s="41">
        <v>3</v>
      </c>
      <c r="AP222" s="41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41">
        <v>15405004</v>
      </c>
      <c r="AM223" s="41" t="s">
        <v>471</v>
      </c>
      <c r="AN223" s="41">
        <v>40</v>
      </c>
      <c r="AO223" s="41">
        <v>4</v>
      </c>
      <c r="AP223" s="41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41">
        <v>15405005</v>
      </c>
      <c r="AM224" s="41" t="s">
        <v>472</v>
      </c>
      <c r="AN224" s="41">
        <v>40</v>
      </c>
      <c r="AO224" s="41">
        <v>3</v>
      </c>
      <c r="AP224" s="41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41">
        <v>15405006</v>
      </c>
      <c r="AM225" s="41" t="s">
        <v>473</v>
      </c>
      <c r="AN225" s="41">
        <v>40</v>
      </c>
      <c r="AO225" s="41">
        <v>4</v>
      </c>
      <c r="AP225" s="41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41">
        <v>15406001</v>
      </c>
      <c r="AM226" s="41" t="s">
        <v>474</v>
      </c>
      <c r="AN226" s="41">
        <v>40</v>
      </c>
      <c r="AO226" s="41">
        <v>3</v>
      </c>
      <c r="AP226" s="41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41">
        <v>15406002</v>
      </c>
      <c r="AM227" s="41" t="s">
        <v>475</v>
      </c>
      <c r="AN227" s="41">
        <v>40</v>
      </c>
      <c r="AO227" s="41">
        <v>4</v>
      </c>
      <c r="AP227" s="41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41">
        <v>15407001</v>
      </c>
      <c r="AM228" s="41" t="s">
        <v>476</v>
      </c>
      <c r="AN228" s="41">
        <v>40</v>
      </c>
      <c r="AO228" s="41">
        <v>3</v>
      </c>
      <c r="AP228" s="41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41">
        <v>15407002</v>
      </c>
      <c r="AM229" s="41" t="s">
        <v>477</v>
      </c>
      <c r="AN229" s="41">
        <v>40</v>
      </c>
      <c r="AO229" s="41">
        <v>4</v>
      </c>
      <c r="AP229" s="41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41">
        <v>15408001</v>
      </c>
      <c r="AM230" s="41" t="s">
        <v>281</v>
      </c>
      <c r="AN230" s="41">
        <v>40</v>
      </c>
      <c r="AO230" s="41">
        <v>3</v>
      </c>
      <c r="AP230" s="41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41">
        <v>15408002</v>
      </c>
      <c r="AM231" s="41" t="s">
        <v>478</v>
      </c>
      <c r="AN231" s="41">
        <v>40</v>
      </c>
      <c r="AO231" s="41">
        <v>4</v>
      </c>
      <c r="AP231" s="41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41">
        <v>15409001</v>
      </c>
      <c r="AM232" s="41" t="s">
        <v>479</v>
      </c>
      <c r="AN232" s="41">
        <v>40</v>
      </c>
      <c r="AO232" s="41">
        <v>3</v>
      </c>
      <c r="AP232" s="41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41">
        <v>15409002</v>
      </c>
      <c r="AM233" s="41" t="s">
        <v>480</v>
      </c>
      <c r="AN233" s="41">
        <v>40</v>
      </c>
      <c r="AO233" s="41">
        <v>4</v>
      </c>
      <c r="AP233" s="41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41">
        <v>15410001</v>
      </c>
      <c r="AM234" s="41" t="s">
        <v>481</v>
      </c>
      <c r="AN234" s="41">
        <v>40</v>
      </c>
      <c r="AO234" s="41">
        <v>3</v>
      </c>
      <c r="AP234" s="41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41">
        <v>15410002</v>
      </c>
      <c r="AM235" s="41" t="s">
        <v>482</v>
      </c>
      <c r="AN235" s="41">
        <v>40</v>
      </c>
      <c r="AO235" s="41">
        <v>4</v>
      </c>
      <c r="AP235" s="41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41">
        <v>15410003</v>
      </c>
      <c r="AM236" s="41" t="s">
        <v>483</v>
      </c>
      <c r="AN236" s="41">
        <v>40</v>
      </c>
      <c r="AO236" s="41">
        <v>3</v>
      </c>
      <c r="AP236" s="41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41">
        <v>15410004</v>
      </c>
      <c r="AM237" s="41" t="s">
        <v>482</v>
      </c>
      <c r="AN237" s="41">
        <v>40</v>
      </c>
      <c r="AO237" s="41">
        <v>4</v>
      </c>
      <c r="AP237" s="41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41">
        <v>15411001</v>
      </c>
      <c r="AM238" s="41" t="s">
        <v>484</v>
      </c>
      <c r="AN238" s="41">
        <v>40</v>
      </c>
      <c r="AO238" s="41">
        <v>3</v>
      </c>
      <c r="AP238" s="41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41">
        <v>15411002</v>
      </c>
      <c r="AM239" s="41" t="s">
        <v>485</v>
      </c>
      <c r="AN239" s="41">
        <v>40</v>
      </c>
      <c r="AO239" s="41">
        <v>4</v>
      </c>
      <c r="AP239" s="41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41">
        <v>15411003</v>
      </c>
      <c r="AM240" s="41" t="s">
        <v>486</v>
      </c>
      <c r="AN240" s="41">
        <v>40</v>
      </c>
      <c r="AO240" s="41">
        <v>3</v>
      </c>
      <c r="AP240" s="41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41">
        <v>15411004</v>
      </c>
      <c r="AM241" s="41" t="s">
        <v>487</v>
      </c>
      <c r="AN241" s="41">
        <v>40</v>
      </c>
      <c r="AO241" s="41">
        <v>4</v>
      </c>
      <c r="AP241" s="41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41">
        <v>15411005</v>
      </c>
      <c r="AM242" s="41" t="s">
        <v>488</v>
      </c>
      <c r="AN242" s="41">
        <v>40</v>
      </c>
      <c r="AO242" s="41">
        <v>3</v>
      </c>
      <c r="AP242" s="41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41">
        <v>15411006</v>
      </c>
      <c r="AM243" s="41" t="s">
        <v>489</v>
      </c>
      <c r="AN243" s="41">
        <v>40</v>
      </c>
      <c r="AO243" s="41">
        <v>4</v>
      </c>
      <c r="AP243" s="41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0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41">
        <v>15501001</v>
      </c>
      <c r="AM245" s="41" t="s">
        <v>490</v>
      </c>
      <c r="AN245" s="41">
        <v>50</v>
      </c>
      <c r="AO245" s="41">
        <v>3</v>
      </c>
      <c r="AP245" s="41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41">
        <v>15501002</v>
      </c>
      <c r="AM246" s="41" t="s">
        <v>491</v>
      </c>
      <c r="AN246" s="41">
        <v>50</v>
      </c>
      <c r="AO246" s="41">
        <v>4</v>
      </c>
      <c r="AP246" s="41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41">
        <v>15501003</v>
      </c>
      <c r="AM247" s="41" t="s">
        <v>492</v>
      </c>
      <c r="AN247" s="41">
        <v>50</v>
      </c>
      <c r="AO247" s="41">
        <v>3</v>
      </c>
      <c r="AP247" s="41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41">
        <v>15501004</v>
      </c>
      <c r="AM248" s="41" t="s">
        <v>493</v>
      </c>
      <c r="AN248" s="41">
        <v>50</v>
      </c>
      <c r="AO248" s="41">
        <v>4</v>
      </c>
      <c r="AP248" s="41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41">
        <v>15501005</v>
      </c>
      <c r="AM249" s="41" t="s">
        <v>494</v>
      </c>
      <c r="AN249" s="41">
        <v>50</v>
      </c>
      <c r="AO249" s="41">
        <v>3</v>
      </c>
      <c r="AP249" s="41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41">
        <v>15501006</v>
      </c>
      <c r="AM250" s="41" t="s">
        <v>495</v>
      </c>
      <c r="AN250" s="41">
        <v>50</v>
      </c>
      <c r="AO250" s="41">
        <v>4</v>
      </c>
      <c r="AP250" s="41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41">
        <v>15502001</v>
      </c>
      <c r="AM251" s="41" t="s">
        <v>496</v>
      </c>
      <c r="AN251" s="41">
        <v>50</v>
      </c>
      <c r="AO251" s="41">
        <v>3</v>
      </c>
      <c r="AP251" s="41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41">
        <v>15502002</v>
      </c>
      <c r="AM252" s="41" t="s">
        <v>497</v>
      </c>
      <c r="AN252" s="41">
        <v>50</v>
      </c>
      <c r="AO252" s="41">
        <v>4</v>
      </c>
      <c r="AP252" s="41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41">
        <v>15502003</v>
      </c>
      <c r="AM253" s="41" t="s">
        <v>498</v>
      </c>
      <c r="AN253" s="41">
        <v>50</v>
      </c>
      <c r="AO253" s="41">
        <v>3</v>
      </c>
      <c r="AP253" s="41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41">
        <v>15502004</v>
      </c>
      <c r="AM254" s="41" t="s">
        <v>499</v>
      </c>
      <c r="AN254" s="41">
        <v>50</v>
      </c>
      <c r="AO254" s="41">
        <v>4</v>
      </c>
      <c r="AP254" s="41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41">
        <v>15502005</v>
      </c>
      <c r="AM255" s="41" t="s">
        <v>500</v>
      </c>
      <c r="AN255" s="41">
        <v>50</v>
      </c>
      <c r="AO255" s="41">
        <v>3</v>
      </c>
      <c r="AP255" s="41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41">
        <v>15502006</v>
      </c>
      <c r="AM256" s="41" t="s">
        <v>501</v>
      </c>
      <c r="AN256" s="41">
        <v>50</v>
      </c>
      <c r="AO256" s="41">
        <v>4</v>
      </c>
      <c r="AP256" s="41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41">
        <v>15503001</v>
      </c>
      <c r="AM257" s="41" t="s">
        <v>502</v>
      </c>
      <c r="AN257" s="41">
        <v>50</v>
      </c>
      <c r="AO257" s="41">
        <v>3</v>
      </c>
      <c r="AP257" s="41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41">
        <v>15503002</v>
      </c>
      <c r="AM258" s="41" t="s">
        <v>503</v>
      </c>
      <c r="AN258" s="41">
        <v>50</v>
      </c>
      <c r="AO258" s="41">
        <v>4</v>
      </c>
      <c r="AP258" s="41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41">
        <v>15503003</v>
      </c>
      <c r="AM259" s="41" t="s">
        <v>504</v>
      </c>
      <c r="AN259" s="41">
        <v>50</v>
      </c>
      <c r="AO259" s="41">
        <v>3</v>
      </c>
      <c r="AP259" s="41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41">
        <v>15503004</v>
      </c>
      <c r="AM260" s="41" t="s">
        <v>505</v>
      </c>
      <c r="AN260" s="41">
        <v>50</v>
      </c>
      <c r="AO260" s="41">
        <v>4</v>
      </c>
      <c r="AP260" s="41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41">
        <v>15503005</v>
      </c>
      <c r="AM261" s="41" t="s">
        <v>506</v>
      </c>
      <c r="AN261" s="41">
        <v>50</v>
      </c>
      <c r="AO261" s="41">
        <v>3</v>
      </c>
      <c r="AP261" s="41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41">
        <v>15503006</v>
      </c>
      <c r="AM262" s="41" t="s">
        <v>507</v>
      </c>
      <c r="AN262" s="41">
        <v>50</v>
      </c>
      <c r="AO262" s="41">
        <v>4</v>
      </c>
      <c r="AP262" s="41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41">
        <v>15504001</v>
      </c>
      <c r="AM263" s="41" t="s">
        <v>508</v>
      </c>
      <c r="AN263" s="41">
        <v>50</v>
      </c>
      <c r="AO263" s="41">
        <v>3</v>
      </c>
      <c r="AP263" s="41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41">
        <v>15504002</v>
      </c>
      <c r="AM264" s="41" t="s">
        <v>509</v>
      </c>
      <c r="AN264" s="41">
        <v>50</v>
      </c>
      <c r="AO264" s="41">
        <v>4</v>
      </c>
      <c r="AP264" s="41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41">
        <v>15504003</v>
      </c>
      <c r="AM265" s="41" t="s">
        <v>510</v>
      </c>
      <c r="AN265" s="41">
        <v>50</v>
      </c>
      <c r="AO265" s="41">
        <v>3</v>
      </c>
      <c r="AP265" s="41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41">
        <v>15504004</v>
      </c>
      <c r="AM266" s="41" t="s">
        <v>511</v>
      </c>
      <c r="AN266" s="41">
        <v>50</v>
      </c>
      <c r="AO266" s="41">
        <v>4</v>
      </c>
      <c r="AP266" s="41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41">
        <v>15504005</v>
      </c>
      <c r="AM267" s="41" t="s">
        <v>512</v>
      </c>
      <c r="AN267" s="41">
        <v>50</v>
      </c>
      <c r="AO267" s="41">
        <v>3</v>
      </c>
      <c r="AP267" s="41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41">
        <v>15504006</v>
      </c>
      <c r="AM268" s="41" t="s">
        <v>513</v>
      </c>
      <c r="AN268" s="41">
        <v>50</v>
      </c>
      <c r="AO268" s="41">
        <v>4</v>
      </c>
      <c r="AP268" s="41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41">
        <v>15505001</v>
      </c>
      <c r="AM269" s="41" t="s">
        <v>514</v>
      </c>
      <c r="AN269" s="41">
        <v>50</v>
      </c>
      <c r="AO269" s="41">
        <v>3</v>
      </c>
      <c r="AP269" s="41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41">
        <v>15505002</v>
      </c>
      <c r="AM270" s="41" t="s">
        <v>515</v>
      </c>
      <c r="AN270" s="41">
        <v>50</v>
      </c>
      <c r="AO270" s="41">
        <v>4</v>
      </c>
      <c r="AP270" s="41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41">
        <v>15505003</v>
      </c>
      <c r="AM271" s="41" t="s">
        <v>516</v>
      </c>
      <c r="AN271" s="41">
        <v>50</v>
      </c>
      <c r="AO271" s="41">
        <v>3</v>
      </c>
      <c r="AP271" s="41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41">
        <v>15505004</v>
      </c>
      <c r="AM272" s="41" t="s">
        <v>517</v>
      </c>
      <c r="AN272" s="41">
        <v>50</v>
      </c>
      <c r="AO272" s="41">
        <v>4</v>
      </c>
      <c r="AP272" s="41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41">
        <v>15505005</v>
      </c>
      <c r="AM273" s="41" t="s">
        <v>518</v>
      </c>
      <c r="AN273" s="41">
        <v>50</v>
      </c>
      <c r="AO273" s="41">
        <v>3</v>
      </c>
      <c r="AP273" s="41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41">
        <v>15505006</v>
      </c>
      <c r="AM274" s="41" t="s">
        <v>519</v>
      </c>
      <c r="AN274" s="41">
        <v>50</v>
      </c>
      <c r="AO274" s="41">
        <v>4</v>
      </c>
      <c r="AP274" s="41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41">
        <v>15506001</v>
      </c>
      <c r="AM275" s="41" t="s">
        <v>520</v>
      </c>
      <c r="AN275" s="41">
        <v>50</v>
      </c>
      <c r="AO275" s="41">
        <v>3</v>
      </c>
      <c r="AP275" s="41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41">
        <v>15506002</v>
      </c>
      <c r="AM276" s="41" t="s">
        <v>521</v>
      </c>
      <c r="AN276" s="41">
        <v>50</v>
      </c>
      <c r="AO276" s="41">
        <v>4</v>
      </c>
      <c r="AP276" s="41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41">
        <v>15507001</v>
      </c>
      <c r="AM277" s="41" t="s">
        <v>522</v>
      </c>
      <c r="AN277" s="41">
        <v>50</v>
      </c>
      <c r="AO277" s="41">
        <v>3</v>
      </c>
      <c r="AP277" s="41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41">
        <v>15507002</v>
      </c>
      <c r="AM278" s="41" t="s">
        <v>523</v>
      </c>
      <c r="AN278" s="41">
        <v>50</v>
      </c>
      <c r="AO278" s="41">
        <v>4</v>
      </c>
      <c r="AP278" s="41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41">
        <v>15508001</v>
      </c>
      <c r="AM279" s="41" t="s">
        <v>281</v>
      </c>
      <c r="AN279" s="41">
        <v>50</v>
      </c>
      <c r="AO279" s="41">
        <v>3</v>
      </c>
      <c r="AP279" s="41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41">
        <v>15508002</v>
      </c>
      <c r="AM280" s="41" t="s">
        <v>524</v>
      </c>
      <c r="AN280" s="41">
        <v>50</v>
      </c>
      <c r="AO280" s="41">
        <v>4</v>
      </c>
      <c r="AP280" s="41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41">
        <v>15509001</v>
      </c>
      <c r="AM281" s="41" t="s">
        <v>525</v>
      </c>
      <c r="AN281" s="41">
        <v>50</v>
      </c>
      <c r="AO281" s="41">
        <v>3</v>
      </c>
      <c r="AP281" s="41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41">
        <v>15509002</v>
      </c>
      <c r="AM282" s="41" t="s">
        <v>526</v>
      </c>
      <c r="AN282" s="41">
        <v>50</v>
      </c>
      <c r="AO282" s="41">
        <v>4</v>
      </c>
      <c r="AP282" s="41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41">
        <v>15510001</v>
      </c>
      <c r="AM283" s="41" t="s">
        <v>527</v>
      </c>
      <c r="AN283" s="41">
        <v>50</v>
      </c>
      <c r="AO283" s="41">
        <v>3</v>
      </c>
      <c r="AP283" s="41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41">
        <v>15510002</v>
      </c>
      <c r="AM284" s="41" t="s">
        <v>528</v>
      </c>
      <c r="AN284" s="41">
        <v>50</v>
      </c>
      <c r="AO284" s="41">
        <v>4</v>
      </c>
      <c r="AP284" s="41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41">
        <v>15510003</v>
      </c>
      <c r="AM285" s="41" t="s">
        <v>529</v>
      </c>
      <c r="AN285" s="41">
        <v>50</v>
      </c>
      <c r="AO285" s="41">
        <v>3</v>
      </c>
      <c r="AP285" s="41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41">
        <v>15510004</v>
      </c>
      <c r="AM286" s="41" t="s">
        <v>530</v>
      </c>
      <c r="AN286" s="41">
        <v>50</v>
      </c>
      <c r="AO286" s="41">
        <v>4</v>
      </c>
      <c r="AP286" s="41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41">
        <v>15511001</v>
      </c>
      <c r="AM287" s="41" t="s">
        <v>531</v>
      </c>
      <c r="AN287" s="41">
        <v>50</v>
      </c>
      <c r="AO287" s="41">
        <v>3</v>
      </c>
      <c r="AP287" s="41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41">
        <v>15511002</v>
      </c>
      <c r="AM288" s="41" t="s">
        <v>532</v>
      </c>
      <c r="AN288" s="41">
        <v>50</v>
      </c>
      <c r="AO288" s="41">
        <v>4</v>
      </c>
      <c r="AP288" s="41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41">
        <v>15511003</v>
      </c>
      <c r="AM289" s="41" t="s">
        <v>533</v>
      </c>
      <c r="AN289" s="41">
        <v>50</v>
      </c>
      <c r="AO289" s="41">
        <v>3</v>
      </c>
      <c r="AP289" s="41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41">
        <v>15511004</v>
      </c>
      <c r="AM290" s="41" t="s">
        <v>534</v>
      </c>
      <c r="AN290" s="41">
        <v>50</v>
      </c>
      <c r="AO290" s="41">
        <v>4</v>
      </c>
      <c r="AP290" s="41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41">
        <v>15511005</v>
      </c>
      <c r="AM291" s="41" t="s">
        <v>535</v>
      </c>
      <c r="AN291" s="41">
        <v>50</v>
      </c>
      <c r="AO291" s="41">
        <v>3</v>
      </c>
      <c r="AP291" s="41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41">
        <v>15511006</v>
      </c>
      <c r="AM292" s="41" t="s">
        <v>536</v>
      </c>
      <c r="AN292" s="41">
        <v>50</v>
      </c>
      <c r="AO292" s="41">
        <v>4</v>
      </c>
      <c r="AP292" s="41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83" t="s">
        <v>537</v>
      </c>
      <c r="C1" s="83" t="s">
        <v>538</v>
      </c>
      <c r="D1" s="83" t="s">
        <v>539</v>
      </c>
      <c r="E1" s="83" t="s">
        <v>540</v>
      </c>
      <c r="F1" s="83" t="s">
        <v>541</v>
      </c>
      <c r="G1" s="83" t="s">
        <v>542</v>
      </c>
      <c r="H1" s="83" t="s">
        <v>543</v>
      </c>
      <c r="I1" s="83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44">
        <v>601000101</v>
      </c>
      <c r="F2" s="44">
        <v>600010101</v>
      </c>
      <c r="G2" s="44">
        <v>601100101</v>
      </c>
      <c r="H2" s="91">
        <v>601300101</v>
      </c>
      <c r="I2" s="122" t="s">
        <v>546</v>
      </c>
      <c r="J2" s="40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44">
        <v>601000101</v>
      </c>
      <c r="F3" s="44">
        <v>600010101</v>
      </c>
      <c r="G3" s="44">
        <v>601100101</v>
      </c>
      <c r="H3" s="91">
        <v>601300101</v>
      </c>
      <c r="I3" s="122" t="s">
        <v>546</v>
      </c>
      <c r="J3" s="40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44">
        <v>601000101</v>
      </c>
      <c r="F4" s="44">
        <v>600010101</v>
      </c>
      <c r="G4" s="44">
        <v>601100101</v>
      </c>
      <c r="H4" s="91">
        <v>601300101</v>
      </c>
      <c r="I4" s="122" t="s">
        <v>546</v>
      </c>
      <c r="J4" s="40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44">
        <v>601000111</v>
      </c>
      <c r="F5" s="44">
        <v>600010251</v>
      </c>
      <c r="G5" s="44">
        <v>601100101</v>
      </c>
      <c r="H5" s="91">
        <v>601300101</v>
      </c>
      <c r="I5" s="122" t="s">
        <v>546</v>
      </c>
      <c r="J5" s="40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44">
        <v>601000111</v>
      </c>
      <c r="F6" s="44">
        <v>600010101</v>
      </c>
      <c r="G6" s="44">
        <v>601100103</v>
      </c>
      <c r="H6" s="91">
        <v>601300101</v>
      </c>
      <c r="I6" s="122" t="s">
        <v>546</v>
      </c>
      <c r="J6" s="40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44">
        <v>601000101</v>
      </c>
      <c r="F7" s="44">
        <v>600010101</v>
      </c>
      <c r="G7" s="44">
        <v>601100103</v>
      </c>
      <c r="H7" s="91">
        <v>601300101</v>
      </c>
      <c r="I7" s="122" t="s">
        <v>546</v>
      </c>
      <c r="J7" s="40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44">
        <v>601000101</v>
      </c>
      <c r="F8" s="44">
        <v>600010101</v>
      </c>
      <c r="G8" s="44">
        <v>601100103</v>
      </c>
      <c r="H8" s="91">
        <v>601300101</v>
      </c>
      <c r="I8" s="122" t="s">
        <v>546</v>
      </c>
      <c r="J8" s="40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44">
        <v>601000101</v>
      </c>
      <c r="F9" s="44">
        <v>600010101</v>
      </c>
      <c r="G9" s="44">
        <v>601100102</v>
      </c>
      <c r="H9" s="91">
        <v>601300101</v>
      </c>
      <c r="I9" s="122" t="s">
        <v>546</v>
      </c>
      <c r="J9" s="40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44">
        <v>601000111</v>
      </c>
      <c r="F10" s="44">
        <v>600010251</v>
      </c>
      <c r="G10" s="44">
        <v>601100103</v>
      </c>
      <c r="H10" s="91">
        <v>601300101</v>
      </c>
      <c r="I10" s="122" t="s">
        <v>546</v>
      </c>
      <c r="J10" s="40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44">
        <v>601000101</v>
      </c>
      <c r="F11" s="44">
        <v>600010101</v>
      </c>
      <c r="G11" s="44">
        <v>601100104</v>
      </c>
      <c r="H11" s="91">
        <v>601300101</v>
      </c>
      <c r="I11" s="122" t="s">
        <v>546</v>
      </c>
      <c r="J11" s="40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44">
        <v>601000101</v>
      </c>
      <c r="F12" s="44">
        <v>600010101</v>
      </c>
      <c r="G12" s="44">
        <v>601100101</v>
      </c>
      <c r="H12" s="91">
        <v>601300101</v>
      </c>
      <c r="I12" s="122" t="s">
        <v>546</v>
      </c>
      <c r="J12" s="40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44">
        <v>601000101</v>
      </c>
      <c r="F13" s="44">
        <v>600010101</v>
      </c>
      <c r="G13" s="44">
        <v>601100105</v>
      </c>
      <c r="H13" s="91">
        <v>601300101</v>
      </c>
      <c r="I13" s="122" t="s">
        <v>546</v>
      </c>
      <c r="J13" s="40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44">
        <v>601000111</v>
      </c>
      <c r="F14" s="44">
        <v>600010201</v>
      </c>
      <c r="G14" s="44">
        <v>601100105</v>
      </c>
      <c r="H14" s="91">
        <v>601400101</v>
      </c>
      <c r="I14" s="122" t="s">
        <v>546</v>
      </c>
      <c r="J14" s="40" t="s">
        <v>237</v>
      </c>
      <c r="K14" s="44">
        <v>601100108</v>
      </c>
      <c r="L14" s="39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44">
        <v>601000101</v>
      </c>
      <c r="F15" s="44">
        <v>600010101</v>
      </c>
      <c r="G15" s="44">
        <v>601100107</v>
      </c>
      <c r="H15" s="91">
        <v>601300101</v>
      </c>
      <c r="I15" s="122" t="s">
        <v>546</v>
      </c>
      <c r="J15" s="40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44">
        <v>601000101</v>
      </c>
      <c r="F16" s="44">
        <v>600010101</v>
      </c>
      <c r="G16" s="44">
        <v>601100107</v>
      </c>
      <c r="H16" s="91">
        <v>601300101</v>
      </c>
      <c r="I16" s="122" t="s">
        <v>546</v>
      </c>
      <c r="J16" s="40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44">
        <v>601000101</v>
      </c>
      <c r="F17" s="44">
        <v>600010101</v>
      </c>
      <c r="G17" s="44">
        <v>601100107</v>
      </c>
      <c r="H17" s="91">
        <v>601300101</v>
      </c>
      <c r="I17" s="122" t="s">
        <v>546</v>
      </c>
      <c r="J17" s="40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44">
        <v>601000101</v>
      </c>
      <c r="F18" s="44">
        <v>600010101</v>
      </c>
      <c r="G18" s="44">
        <v>601100107</v>
      </c>
      <c r="H18" s="91">
        <v>601300101</v>
      </c>
      <c r="I18" s="122" t="s">
        <v>546</v>
      </c>
      <c r="J18" s="40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44">
        <v>601000101</v>
      </c>
      <c r="F19" s="44">
        <v>600010101</v>
      </c>
      <c r="G19" s="44">
        <v>601100107</v>
      </c>
      <c r="H19" s="91">
        <v>601300101</v>
      </c>
      <c r="I19" s="122" t="s">
        <v>546</v>
      </c>
      <c r="J19" s="40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44">
        <v>601000111</v>
      </c>
      <c r="F20" s="44">
        <v>600010201</v>
      </c>
      <c r="G20" s="44">
        <v>601100107</v>
      </c>
      <c r="H20" s="91">
        <v>601400101</v>
      </c>
      <c r="I20" s="122" t="s">
        <v>546</v>
      </c>
      <c r="J20" s="40" t="s">
        <v>243</v>
      </c>
      <c r="K20" s="44">
        <v>601100108</v>
      </c>
      <c r="L20" s="39" t="s">
        <v>246</v>
      </c>
      <c r="M20" s="44">
        <v>601100109</v>
      </c>
      <c r="N20" s="39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44">
        <v>601000101</v>
      </c>
      <c r="F21" s="44">
        <v>600010101</v>
      </c>
      <c r="G21" s="44">
        <v>601100106</v>
      </c>
      <c r="H21" s="91">
        <v>601300101</v>
      </c>
      <c r="I21" s="122" t="s">
        <v>546</v>
      </c>
      <c r="J21" s="40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44">
        <v>601000101</v>
      </c>
      <c r="F22" s="44">
        <v>600010101</v>
      </c>
      <c r="G22" s="44">
        <v>601100106</v>
      </c>
      <c r="H22" s="91">
        <v>601300101</v>
      </c>
      <c r="I22" s="122" t="s">
        <v>546</v>
      </c>
      <c r="J22" s="40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44">
        <v>601000111</v>
      </c>
      <c r="F23" s="44">
        <v>600010201</v>
      </c>
      <c r="G23" s="44">
        <v>601100106</v>
      </c>
      <c r="H23" s="91">
        <v>601400101</v>
      </c>
      <c r="I23" s="122" t="s">
        <v>546</v>
      </c>
      <c r="J23" s="40" t="s">
        <v>240</v>
      </c>
      <c r="K23" s="44">
        <v>601100108</v>
      </c>
      <c r="L23" s="39" t="s">
        <v>246</v>
      </c>
      <c r="M23" s="44">
        <v>601100109</v>
      </c>
      <c r="N23" s="39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44">
        <v>601000201</v>
      </c>
      <c r="F24" s="44">
        <v>600020101</v>
      </c>
      <c r="G24" s="44">
        <v>601100202</v>
      </c>
      <c r="H24" s="91">
        <v>601300101</v>
      </c>
      <c r="I24" s="123" t="s">
        <v>569</v>
      </c>
      <c r="J24" s="40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44">
        <v>601000201</v>
      </c>
      <c r="F25" s="44">
        <v>600020101</v>
      </c>
      <c r="G25" s="44">
        <v>601100201</v>
      </c>
      <c r="H25" s="91">
        <v>601300101</v>
      </c>
      <c r="I25" s="123" t="s">
        <v>569</v>
      </c>
      <c r="J25" s="40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44">
        <v>601000211</v>
      </c>
      <c r="F26" s="44">
        <v>600020201</v>
      </c>
      <c r="G26" s="44">
        <v>601100202</v>
      </c>
      <c r="H26" s="91">
        <v>601400101</v>
      </c>
      <c r="I26" s="123" t="s">
        <v>569</v>
      </c>
      <c r="J26" s="40" t="s">
        <v>254</v>
      </c>
      <c r="K26" s="44">
        <v>601100208</v>
      </c>
      <c r="L26" s="39" t="s">
        <v>268</v>
      </c>
      <c r="M26" s="44"/>
      <c r="N26" s="39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44">
        <v>601000201</v>
      </c>
      <c r="F27" s="44">
        <v>600020101</v>
      </c>
      <c r="G27" s="44">
        <v>601100203</v>
      </c>
      <c r="H27" s="91">
        <v>601300101</v>
      </c>
      <c r="I27" s="123" t="s">
        <v>569</v>
      </c>
      <c r="J27" s="40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44">
        <v>601000201</v>
      </c>
      <c r="F28" s="44">
        <v>600020101</v>
      </c>
      <c r="G28" s="44">
        <v>601100207</v>
      </c>
      <c r="H28" s="91">
        <v>601300101</v>
      </c>
      <c r="I28" s="123" t="s">
        <v>569</v>
      </c>
      <c r="J28" s="40" t="s">
        <v>266</v>
      </c>
      <c r="L28" s="83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44">
        <v>0</v>
      </c>
      <c r="F29" s="44">
        <v>0</v>
      </c>
      <c r="G29" s="44">
        <v>0</v>
      </c>
      <c r="H29" s="91">
        <v>0</v>
      </c>
      <c r="I29" s="123" t="s">
        <v>569</v>
      </c>
      <c r="J29" s="40" t="s">
        <v>575</v>
      </c>
      <c r="L29" s="83"/>
      <c r="M29" s="83"/>
      <c r="N29" s="83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44">
        <v>601000211</v>
      </c>
      <c r="F30" s="44">
        <v>600020201</v>
      </c>
      <c r="G30" s="44">
        <v>601100203</v>
      </c>
      <c r="H30" s="91">
        <v>601400101</v>
      </c>
      <c r="I30" s="123" t="s">
        <v>569</v>
      </c>
      <c r="J30" s="40" t="s">
        <v>256</v>
      </c>
      <c r="K30" s="44">
        <v>601100208</v>
      </c>
      <c r="L30" s="39" t="s">
        <v>268</v>
      </c>
      <c r="M30" s="44">
        <v>601100209</v>
      </c>
      <c r="N30" s="39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44">
        <v>601000201</v>
      </c>
      <c r="F31" s="44">
        <v>600020101</v>
      </c>
      <c r="G31" s="44">
        <v>601100204</v>
      </c>
      <c r="H31" s="91">
        <v>601400101</v>
      </c>
      <c r="I31" s="123" t="s">
        <v>569</v>
      </c>
      <c r="J31" s="40" t="s">
        <v>258</v>
      </c>
      <c r="N31" s="83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44">
        <v>601000201</v>
      </c>
      <c r="F32" s="44">
        <v>600020101</v>
      </c>
      <c r="G32" s="44">
        <v>601100204</v>
      </c>
      <c r="H32" s="91">
        <v>601300101</v>
      </c>
      <c r="I32" s="123" t="s">
        <v>569</v>
      </c>
      <c r="J32" s="40" t="s">
        <v>258</v>
      </c>
      <c r="N32" s="83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44">
        <v>601000201</v>
      </c>
      <c r="F33" s="44">
        <v>600020101</v>
      </c>
      <c r="G33" s="44">
        <v>601100206</v>
      </c>
      <c r="H33" s="91">
        <v>601300101</v>
      </c>
      <c r="I33" s="123" t="s">
        <v>569</v>
      </c>
      <c r="J33" s="44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44">
        <v>601000201</v>
      </c>
      <c r="F34" s="44">
        <v>600020101</v>
      </c>
      <c r="G34" s="44">
        <v>601100205</v>
      </c>
      <c r="H34" s="91">
        <v>601300101</v>
      </c>
      <c r="I34" s="123" t="s">
        <v>569</v>
      </c>
      <c r="J34" s="40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44">
        <v>601000211</v>
      </c>
      <c r="F35" s="44">
        <v>600020201</v>
      </c>
      <c r="G35" s="44">
        <v>601100205</v>
      </c>
      <c r="H35" s="91">
        <v>601400101</v>
      </c>
      <c r="I35" s="123" t="s">
        <v>582</v>
      </c>
      <c r="J35" s="40" t="s">
        <v>260</v>
      </c>
      <c r="K35" s="44">
        <v>601100208</v>
      </c>
      <c r="L35" s="39" t="s">
        <v>268</v>
      </c>
      <c r="M35" s="44">
        <v>601100209</v>
      </c>
      <c r="N35" s="39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44">
        <v>601000301</v>
      </c>
      <c r="F36" s="44">
        <v>600030101</v>
      </c>
      <c r="G36" s="44">
        <v>601100301</v>
      </c>
      <c r="H36" s="91">
        <v>601300201</v>
      </c>
      <c r="I36" s="123" t="s">
        <v>582</v>
      </c>
      <c r="J36" s="40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44">
        <v>601000301</v>
      </c>
      <c r="F37" s="44">
        <v>600030101</v>
      </c>
      <c r="G37" s="44">
        <v>601100302</v>
      </c>
      <c r="H37" s="91">
        <v>601300201</v>
      </c>
      <c r="I37" s="123" t="s">
        <v>582</v>
      </c>
      <c r="J37" s="40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44">
        <v>601000311</v>
      </c>
      <c r="F38" s="44">
        <v>600030201</v>
      </c>
      <c r="G38" s="44">
        <v>601100301</v>
      </c>
      <c r="H38" s="91">
        <v>601400101</v>
      </c>
      <c r="I38" s="123" t="s">
        <v>582</v>
      </c>
      <c r="J38" s="40" t="s">
        <v>272</v>
      </c>
      <c r="K38" s="44">
        <v>601100308</v>
      </c>
      <c r="L38" s="39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44">
        <v>601000301</v>
      </c>
      <c r="F39" s="44">
        <v>600030101</v>
      </c>
      <c r="G39" s="44">
        <v>601100303</v>
      </c>
      <c r="H39" s="91">
        <v>601300201</v>
      </c>
      <c r="I39" s="123" t="s">
        <v>582</v>
      </c>
      <c r="J39" s="40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44">
        <v>601000301</v>
      </c>
      <c r="F40" s="44">
        <v>600030101</v>
      </c>
      <c r="G40" s="44">
        <v>601100303</v>
      </c>
      <c r="H40" s="91">
        <v>601300201</v>
      </c>
      <c r="I40" s="123" t="s">
        <v>582</v>
      </c>
      <c r="J40" s="40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44">
        <v>601000311</v>
      </c>
      <c r="F41" s="44">
        <v>600030201</v>
      </c>
      <c r="G41" s="44">
        <v>601100303</v>
      </c>
      <c r="H41" s="91">
        <v>601400201</v>
      </c>
      <c r="I41" s="123" t="s">
        <v>582</v>
      </c>
      <c r="J41" s="40" t="s">
        <v>276</v>
      </c>
      <c r="K41" s="44">
        <v>601100308</v>
      </c>
      <c r="L41" s="39" t="s">
        <v>290</v>
      </c>
      <c r="M41" s="44">
        <v>601100309</v>
      </c>
      <c r="N41" s="39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44">
        <v>601000301</v>
      </c>
      <c r="F42" s="44">
        <v>600030101</v>
      </c>
      <c r="G42" s="44">
        <v>601100301</v>
      </c>
      <c r="H42" s="91">
        <v>601300201</v>
      </c>
      <c r="I42" s="123" t="s">
        <v>582</v>
      </c>
      <c r="J42" s="40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44">
        <v>601000301</v>
      </c>
      <c r="F43" s="44">
        <v>600030101</v>
      </c>
      <c r="G43" s="44">
        <v>601100302</v>
      </c>
      <c r="H43" s="91">
        <v>601300201</v>
      </c>
      <c r="I43" s="123" t="s">
        <v>582</v>
      </c>
      <c r="J43" s="40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44">
        <v>601000301</v>
      </c>
      <c r="F44" s="44">
        <v>600030101</v>
      </c>
      <c r="G44" s="44">
        <v>601100301</v>
      </c>
      <c r="H44" s="91">
        <v>601300201</v>
      </c>
      <c r="I44" s="123" t="s">
        <v>582</v>
      </c>
      <c r="J44" s="40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44">
        <v>601000301</v>
      </c>
      <c r="F45" s="44">
        <v>600030101</v>
      </c>
      <c r="G45" s="44">
        <v>601100302</v>
      </c>
      <c r="H45" s="91">
        <v>601300201</v>
      </c>
      <c r="I45" s="123" t="s">
        <v>582</v>
      </c>
      <c r="J45" s="40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44">
        <v>601000301</v>
      </c>
      <c r="F46" s="44">
        <v>600030101</v>
      </c>
      <c r="G46" s="44">
        <v>601100305</v>
      </c>
      <c r="H46" s="91">
        <v>601300201</v>
      </c>
      <c r="I46" s="123" t="s">
        <v>582</v>
      </c>
      <c r="J46" s="40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44">
        <v>601000311</v>
      </c>
      <c r="F47" s="44">
        <v>600030201</v>
      </c>
      <c r="G47" s="44">
        <v>601100306</v>
      </c>
      <c r="H47" s="91">
        <v>601400201</v>
      </c>
      <c r="I47" s="123" t="s">
        <v>582</v>
      </c>
      <c r="J47" s="40" t="s">
        <v>285</v>
      </c>
      <c r="K47" s="44">
        <v>601100308</v>
      </c>
      <c r="L47" s="39" t="s">
        <v>290</v>
      </c>
      <c r="M47" s="44">
        <v>601100309</v>
      </c>
      <c r="N47" s="39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44">
        <v>601000301</v>
      </c>
      <c r="F48" s="44">
        <v>600030101</v>
      </c>
      <c r="G48" s="44">
        <v>601100305</v>
      </c>
      <c r="H48" s="91">
        <v>601300201</v>
      </c>
      <c r="I48" s="123" t="s">
        <v>582</v>
      </c>
      <c r="J48" s="40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44">
        <v>601000301</v>
      </c>
      <c r="F49" s="44">
        <v>600030101</v>
      </c>
      <c r="G49" s="44">
        <v>601100306</v>
      </c>
      <c r="H49" s="91">
        <v>601300201</v>
      </c>
      <c r="I49" s="123" t="s">
        <v>582</v>
      </c>
      <c r="J49" s="40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44">
        <v>601000301</v>
      </c>
      <c r="F50" s="44">
        <v>600030101</v>
      </c>
      <c r="G50" s="44">
        <v>601100307</v>
      </c>
      <c r="H50" s="91">
        <v>601300201</v>
      </c>
      <c r="I50" s="123" t="s">
        <v>582</v>
      </c>
      <c r="J50" s="40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44">
        <v>601000311</v>
      </c>
      <c r="F51" s="44">
        <v>600030201</v>
      </c>
      <c r="G51" s="44">
        <v>601100307</v>
      </c>
      <c r="H51" s="91">
        <v>601400201</v>
      </c>
      <c r="I51" s="123" t="s">
        <v>582</v>
      </c>
      <c r="J51" s="40" t="s">
        <v>288</v>
      </c>
      <c r="K51" s="44">
        <v>601100308</v>
      </c>
      <c r="L51" s="39" t="s">
        <v>290</v>
      </c>
      <c r="M51" s="44">
        <v>601100309</v>
      </c>
      <c r="N51" s="39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44">
        <v>601000401</v>
      </c>
      <c r="F52" s="44">
        <v>600040101</v>
      </c>
      <c r="G52" s="44">
        <v>601100401</v>
      </c>
      <c r="H52" s="44">
        <v>601300301</v>
      </c>
      <c r="I52" s="123" t="s">
        <v>600</v>
      </c>
      <c r="J52" s="40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44">
        <v>601000401</v>
      </c>
      <c r="F53" s="44">
        <v>600040101</v>
      </c>
      <c r="G53" s="44">
        <v>601100402</v>
      </c>
      <c r="H53" s="44">
        <v>601300301</v>
      </c>
      <c r="I53" s="123" t="s">
        <v>600</v>
      </c>
      <c r="J53" s="40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44">
        <v>601000411</v>
      </c>
      <c r="F54" s="44">
        <v>600040201</v>
      </c>
      <c r="G54" s="44">
        <v>601100403</v>
      </c>
      <c r="H54" s="44">
        <v>601400301</v>
      </c>
      <c r="I54" s="123" t="s">
        <v>600</v>
      </c>
      <c r="J54" s="40" t="s">
        <v>301</v>
      </c>
      <c r="K54" s="44">
        <v>601100408</v>
      </c>
      <c r="L54" s="39" t="s">
        <v>311</v>
      </c>
      <c r="M54" s="44"/>
      <c r="N54" s="39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44">
        <v>601000401</v>
      </c>
      <c r="F55" s="44">
        <v>600040101</v>
      </c>
      <c r="G55" s="44">
        <v>601100401</v>
      </c>
      <c r="H55" s="44">
        <v>601300301</v>
      </c>
      <c r="I55" s="123" t="s">
        <v>600</v>
      </c>
      <c r="J55" s="40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44">
        <v>601000401</v>
      </c>
      <c r="F56" s="44">
        <v>600040101</v>
      </c>
      <c r="G56" s="44">
        <v>601100402</v>
      </c>
      <c r="H56" s="44">
        <v>601300301</v>
      </c>
      <c r="I56" s="123" t="s">
        <v>600</v>
      </c>
      <c r="J56" s="40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44">
        <v>601000411</v>
      </c>
      <c r="F57" s="44">
        <v>600040201</v>
      </c>
      <c r="G57" s="44">
        <v>601100403</v>
      </c>
      <c r="H57" s="44">
        <v>601400301</v>
      </c>
      <c r="I57" s="123" t="s">
        <v>600</v>
      </c>
      <c r="J57" s="40" t="s">
        <v>301</v>
      </c>
      <c r="K57" s="44">
        <v>601100408</v>
      </c>
      <c r="L57" s="39" t="s">
        <v>311</v>
      </c>
      <c r="M57" s="44">
        <v>601100409</v>
      </c>
      <c r="N57" s="39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44">
        <v>601000501</v>
      </c>
      <c r="F58" s="44">
        <v>600040101</v>
      </c>
      <c r="G58" s="44">
        <v>601100403</v>
      </c>
      <c r="H58" s="44">
        <v>601300301</v>
      </c>
      <c r="I58" s="123" t="s">
        <v>600</v>
      </c>
      <c r="J58" s="40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44">
        <v>601000501</v>
      </c>
      <c r="F59" s="44">
        <v>600040101</v>
      </c>
      <c r="G59" s="44">
        <v>601100405</v>
      </c>
      <c r="H59" s="44">
        <v>601300301</v>
      </c>
      <c r="I59" s="123" t="s">
        <v>600</v>
      </c>
      <c r="J59" s="40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44">
        <v>601000501</v>
      </c>
      <c r="F60" s="44">
        <v>600040101</v>
      </c>
      <c r="G60" s="44">
        <v>601100406</v>
      </c>
      <c r="H60" s="44">
        <v>601300301</v>
      </c>
      <c r="I60" s="123" t="s">
        <v>600</v>
      </c>
      <c r="J60" s="40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44">
        <v>601000411</v>
      </c>
      <c r="F61" s="44">
        <v>600040201</v>
      </c>
      <c r="G61" s="44">
        <v>601100405</v>
      </c>
      <c r="H61" s="44">
        <v>601400301</v>
      </c>
      <c r="I61" s="123" t="s">
        <v>600</v>
      </c>
      <c r="J61" s="40" t="s">
        <v>305</v>
      </c>
      <c r="K61" s="44">
        <v>601100408</v>
      </c>
      <c r="L61" s="39" t="s">
        <v>311</v>
      </c>
      <c r="M61" s="44">
        <v>601100409</v>
      </c>
      <c r="N61" s="39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44">
        <v>601000401</v>
      </c>
      <c r="F62" s="44">
        <v>600040101</v>
      </c>
      <c r="G62" s="44">
        <v>601100404</v>
      </c>
      <c r="H62" s="44">
        <v>601300301</v>
      </c>
      <c r="I62" s="123" t="s">
        <v>600</v>
      </c>
      <c r="J62" s="40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44">
        <v>601000401</v>
      </c>
      <c r="F63" s="44">
        <v>600040101</v>
      </c>
      <c r="G63" s="44">
        <v>601100404</v>
      </c>
      <c r="H63" s="44">
        <v>601300301</v>
      </c>
      <c r="I63" s="123" t="s">
        <v>600</v>
      </c>
      <c r="J63" s="40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44">
        <v>601000411</v>
      </c>
      <c r="F64" s="44">
        <v>600040201</v>
      </c>
      <c r="G64" s="44">
        <v>601100404</v>
      </c>
      <c r="H64" s="44">
        <v>601400301</v>
      </c>
      <c r="I64" s="123" t="s">
        <v>600</v>
      </c>
      <c r="J64" s="40" t="s">
        <v>303</v>
      </c>
      <c r="K64" s="44">
        <v>601100408</v>
      </c>
      <c r="L64" s="39" t="s">
        <v>311</v>
      </c>
      <c r="M64" s="44">
        <v>601100409</v>
      </c>
      <c r="N64" s="39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44">
        <v>601000501</v>
      </c>
      <c r="F65" s="44">
        <v>600050101</v>
      </c>
      <c r="G65" s="44">
        <v>601100501</v>
      </c>
      <c r="H65" s="44">
        <v>601300401</v>
      </c>
      <c r="I65" s="123" t="s">
        <v>613</v>
      </c>
      <c r="J65" s="40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44">
        <v>601000501</v>
      </c>
      <c r="F66" s="44">
        <v>600050101</v>
      </c>
      <c r="G66" s="44">
        <v>601100502</v>
      </c>
      <c r="H66" s="44">
        <v>601300401</v>
      </c>
      <c r="I66" s="123" t="s">
        <v>613</v>
      </c>
      <c r="J66" s="40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44">
        <v>601000511</v>
      </c>
      <c r="F67" s="44">
        <v>600050201</v>
      </c>
      <c r="G67" s="44">
        <v>601100503</v>
      </c>
      <c r="H67" s="44">
        <v>601400401</v>
      </c>
      <c r="I67" s="123" t="s">
        <v>613</v>
      </c>
      <c r="J67" s="40" t="s">
        <v>321</v>
      </c>
      <c r="K67" s="44">
        <v>601100508</v>
      </c>
      <c r="L67" s="39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44">
        <v>601000511</v>
      </c>
      <c r="F68" s="44">
        <v>600050201</v>
      </c>
      <c r="G68" s="44">
        <v>601100504</v>
      </c>
      <c r="H68" s="44">
        <v>601400401</v>
      </c>
      <c r="I68" s="123" t="s">
        <v>613</v>
      </c>
      <c r="J68" s="40" t="s">
        <v>324</v>
      </c>
      <c r="K68" s="44">
        <v>601100508</v>
      </c>
      <c r="L68" s="39" t="s">
        <v>333</v>
      </c>
      <c r="M68" s="44">
        <v>601100509</v>
      </c>
      <c r="N68" s="39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44">
        <v>601000501</v>
      </c>
      <c r="F69" s="44">
        <v>600050101</v>
      </c>
      <c r="G69" s="44">
        <v>601100503</v>
      </c>
      <c r="H69" s="44">
        <v>601300401</v>
      </c>
      <c r="I69" s="123" t="s">
        <v>613</v>
      </c>
      <c r="J69" s="40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44">
        <v>601000501</v>
      </c>
      <c r="F70" s="44">
        <v>600050101</v>
      </c>
      <c r="G70" s="44">
        <v>601100505</v>
      </c>
      <c r="H70" s="44">
        <v>601300401</v>
      </c>
      <c r="I70" s="123" t="s">
        <v>613</v>
      </c>
      <c r="J70" s="40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44">
        <v>601000501</v>
      </c>
      <c r="F71" s="44">
        <v>600050101</v>
      </c>
      <c r="G71" s="44">
        <v>601100506</v>
      </c>
      <c r="H71" s="44">
        <v>601300401</v>
      </c>
      <c r="I71" s="123" t="s">
        <v>613</v>
      </c>
      <c r="J71" s="40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44">
        <v>601000501</v>
      </c>
      <c r="F72" s="44">
        <v>600050101</v>
      </c>
      <c r="G72" s="44">
        <v>601100507</v>
      </c>
      <c r="H72" s="44">
        <v>601300401</v>
      </c>
      <c r="I72" s="123" t="s">
        <v>613</v>
      </c>
      <c r="J72" s="40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44">
        <v>601000501</v>
      </c>
      <c r="F73" s="44">
        <v>600050101</v>
      </c>
      <c r="G73" s="44">
        <v>601100504</v>
      </c>
      <c r="H73" s="44">
        <v>601300401</v>
      </c>
      <c r="I73" s="123" t="s">
        <v>613</v>
      </c>
      <c r="J73" s="40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44">
        <v>601000511</v>
      </c>
      <c r="F74" s="44">
        <v>600050201</v>
      </c>
      <c r="G74" s="44">
        <v>601100503</v>
      </c>
      <c r="H74" s="91">
        <v>601400401</v>
      </c>
      <c r="I74" s="123" t="s">
        <v>613</v>
      </c>
      <c r="J74" s="40" t="s">
        <v>321</v>
      </c>
      <c r="K74" s="44">
        <v>601100508</v>
      </c>
      <c r="L74" s="39" t="s">
        <v>333</v>
      </c>
      <c r="M74" s="44">
        <v>601100509</v>
      </c>
      <c r="N74" s="39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44">
        <v>601000511</v>
      </c>
      <c r="F75" s="44">
        <v>600050201</v>
      </c>
      <c r="G75" s="44">
        <v>601100504</v>
      </c>
      <c r="H75" s="91">
        <v>601400401</v>
      </c>
      <c r="I75" s="123" t="s">
        <v>613</v>
      </c>
      <c r="J75" s="40" t="s">
        <v>324</v>
      </c>
      <c r="K75" s="44">
        <v>601100508</v>
      </c>
      <c r="L75" s="39" t="s">
        <v>333</v>
      </c>
      <c r="M75" s="44">
        <v>601100509</v>
      </c>
      <c r="N75" s="39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44">
        <v>601000511</v>
      </c>
      <c r="F76" s="44">
        <v>600050201</v>
      </c>
      <c r="G76" s="44">
        <v>601100504</v>
      </c>
      <c r="H76" s="91">
        <v>601400401</v>
      </c>
      <c r="I76" s="123" t="s">
        <v>613</v>
      </c>
      <c r="J76" s="40" t="s">
        <v>324</v>
      </c>
      <c r="K76" s="44">
        <v>601100508</v>
      </c>
      <c r="L76" s="39" t="s">
        <v>333</v>
      </c>
      <c r="M76" s="44">
        <v>601100509</v>
      </c>
      <c r="N76" s="39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44">
        <v>601000201</v>
      </c>
      <c r="F82" s="44">
        <v>600020101</v>
      </c>
      <c r="G82" s="44"/>
      <c r="H82" s="91">
        <v>601300101</v>
      </c>
      <c r="I82" s="122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44">
        <v>601000201</v>
      </c>
      <c r="F83" s="44">
        <v>600020101</v>
      </c>
      <c r="H83" s="91">
        <v>601300101</v>
      </c>
      <c r="I83" s="122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44">
        <v>601000201</v>
      </c>
      <c r="F84" s="44">
        <v>600020101</v>
      </c>
      <c r="H84" s="91">
        <v>601300101</v>
      </c>
      <c r="I84" s="122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44">
        <v>601000201</v>
      </c>
      <c r="F85" s="44">
        <v>600020101</v>
      </c>
      <c r="H85" s="91">
        <v>601300101</v>
      </c>
      <c r="I85" s="122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44">
        <v>601000211</v>
      </c>
      <c r="F86" s="44">
        <v>600020201</v>
      </c>
      <c r="G86" s="44"/>
      <c r="H86" s="91">
        <v>601400101</v>
      </c>
      <c r="I86" s="122" t="s">
        <v>546</v>
      </c>
      <c r="J86" s="39"/>
      <c r="K86" s="44">
        <v>601100208</v>
      </c>
      <c r="L86" s="39" t="s">
        <v>268</v>
      </c>
      <c r="M86" s="44"/>
      <c r="N86" s="39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44">
        <v>601000211</v>
      </c>
      <c r="F87" s="44">
        <v>600020201</v>
      </c>
      <c r="G87" s="44"/>
      <c r="H87" s="91">
        <v>601400101</v>
      </c>
      <c r="I87" s="122" t="s">
        <v>546</v>
      </c>
      <c r="J87" s="39"/>
      <c r="K87" s="44">
        <v>601100208</v>
      </c>
      <c r="L87" s="39" t="s">
        <v>268</v>
      </c>
      <c r="M87" s="44">
        <v>601100209</v>
      </c>
      <c r="N87" s="39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44">
        <v>601000211</v>
      </c>
      <c r="F88" s="44">
        <v>600020201</v>
      </c>
      <c r="G88" s="44"/>
      <c r="H88" s="91">
        <v>601400101</v>
      </c>
      <c r="I88" s="122" t="s">
        <v>546</v>
      </c>
      <c r="J88" s="39"/>
      <c r="K88" s="44">
        <v>601100208</v>
      </c>
      <c r="L88" s="39" t="s">
        <v>268</v>
      </c>
      <c r="M88" s="44">
        <v>601100209</v>
      </c>
      <c r="N88" s="39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44">
        <v>601000301</v>
      </c>
      <c r="F89" s="44">
        <v>600030101</v>
      </c>
      <c r="H89" s="91">
        <v>601300201</v>
      </c>
      <c r="I89" s="122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44">
        <v>601000301</v>
      </c>
      <c r="F90" s="44">
        <v>600030101</v>
      </c>
      <c r="H90" s="91">
        <v>601300201</v>
      </c>
      <c r="I90" s="122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44">
        <v>601000301</v>
      </c>
      <c r="F91" s="44">
        <v>600030101</v>
      </c>
      <c r="H91" s="91">
        <v>601300201</v>
      </c>
      <c r="I91" s="122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44">
        <v>601000301</v>
      </c>
      <c r="F92" s="44">
        <v>600030101</v>
      </c>
      <c r="H92" s="91">
        <v>601300201</v>
      </c>
      <c r="I92" s="122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44">
        <v>601000301</v>
      </c>
      <c r="F93" s="44">
        <v>600030101</v>
      </c>
      <c r="H93" s="91">
        <v>601300201</v>
      </c>
      <c r="I93" s="122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44">
        <v>601000311</v>
      </c>
      <c r="F94" s="44">
        <v>600030201</v>
      </c>
      <c r="G94" s="44"/>
      <c r="H94" s="91">
        <v>601400201</v>
      </c>
      <c r="I94" s="122" t="s">
        <v>569</v>
      </c>
      <c r="J94" s="39"/>
      <c r="K94" s="44">
        <v>601100308</v>
      </c>
      <c r="L94" s="39" t="s">
        <v>290</v>
      </c>
      <c r="M94" s="44"/>
      <c r="N94" s="39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44">
        <v>601000311</v>
      </c>
      <c r="F95" s="44">
        <v>600030201</v>
      </c>
      <c r="G95" s="44"/>
      <c r="H95" s="91">
        <v>601400201</v>
      </c>
      <c r="I95" s="122" t="s">
        <v>569</v>
      </c>
      <c r="J95" s="39"/>
      <c r="K95" s="44">
        <v>601100308</v>
      </c>
      <c r="L95" s="39" t="s">
        <v>290</v>
      </c>
      <c r="M95" s="44">
        <v>601100309</v>
      </c>
      <c r="N95" s="39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44">
        <v>601000311</v>
      </c>
      <c r="F96" s="44">
        <v>600030201</v>
      </c>
      <c r="G96" s="44"/>
      <c r="H96" s="91">
        <v>601400201</v>
      </c>
      <c r="I96" s="122" t="s">
        <v>569</v>
      </c>
      <c r="J96" s="39"/>
      <c r="K96" s="44">
        <v>601100308</v>
      </c>
      <c r="L96" s="39" t="s">
        <v>290</v>
      </c>
      <c r="M96" s="44">
        <v>601100309</v>
      </c>
      <c r="N96" s="39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44">
        <v>601000401</v>
      </c>
      <c r="F97" s="44">
        <v>600040101</v>
      </c>
      <c r="H97" s="91">
        <v>601300301</v>
      </c>
      <c r="I97" s="122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44">
        <v>601000401</v>
      </c>
      <c r="F98" s="44">
        <v>600040101</v>
      </c>
      <c r="H98" s="91">
        <v>601300301</v>
      </c>
      <c r="I98" s="122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44">
        <v>601000401</v>
      </c>
      <c r="F99" s="44">
        <v>600040101</v>
      </c>
      <c r="H99" s="91">
        <v>601300301</v>
      </c>
      <c r="I99" s="122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44">
        <v>601000401</v>
      </c>
      <c r="F100" s="44">
        <v>600040101</v>
      </c>
      <c r="H100" s="91">
        <v>601300301</v>
      </c>
      <c r="I100" s="122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44">
        <v>601000401</v>
      </c>
      <c r="F101" s="44">
        <v>600040101</v>
      </c>
      <c r="H101" s="91">
        <v>601300301</v>
      </c>
      <c r="I101" s="122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44">
        <v>601000411</v>
      </c>
      <c r="F102" s="44">
        <v>600040201</v>
      </c>
      <c r="G102" s="44"/>
      <c r="H102" s="91">
        <v>601400301</v>
      </c>
      <c r="I102" s="122" t="s">
        <v>582</v>
      </c>
      <c r="J102" s="39"/>
      <c r="K102" s="44">
        <v>601100408</v>
      </c>
      <c r="L102" s="39" t="s">
        <v>311</v>
      </c>
      <c r="M102" s="44"/>
      <c r="N102" s="39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44">
        <v>601000411</v>
      </c>
      <c r="F103" s="44">
        <v>600040201</v>
      </c>
      <c r="G103" s="44"/>
      <c r="H103" s="91">
        <v>601400301</v>
      </c>
      <c r="I103" s="122" t="s">
        <v>582</v>
      </c>
      <c r="J103" s="39"/>
      <c r="K103" s="44">
        <v>601100408</v>
      </c>
      <c r="L103" s="39" t="s">
        <v>311</v>
      </c>
      <c r="M103" s="44">
        <v>601100409</v>
      </c>
      <c r="N103" s="39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44">
        <v>601000411</v>
      </c>
      <c r="F104" s="44">
        <v>600040201</v>
      </c>
      <c r="G104" s="44"/>
      <c r="H104" s="91">
        <v>601400301</v>
      </c>
      <c r="I104" s="122" t="s">
        <v>582</v>
      </c>
      <c r="J104" s="39"/>
      <c r="K104" s="44">
        <v>601100408</v>
      </c>
      <c r="L104" s="39" t="s">
        <v>311</v>
      </c>
      <c r="M104" s="44">
        <v>601100409</v>
      </c>
      <c r="N104" s="39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44">
        <v>601000501</v>
      </c>
      <c r="F105" s="44">
        <v>600050101</v>
      </c>
      <c r="H105" s="91">
        <v>601300401</v>
      </c>
      <c r="I105" s="122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44">
        <v>601000501</v>
      </c>
      <c r="F106" s="44">
        <v>600050101</v>
      </c>
      <c r="H106" s="91">
        <v>601300401</v>
      </c>
      <c r="I106" s="122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44">
        <v>601000501</v>
      </c>
      <c r="F107" s="44">
        <v>600050101</v>
      </c>
      <c r="H107" s="91">
        <v>601300401</v>
      </c>
      <c r="I107" s="122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44">
        <v>601000501</v>
      </c>
      <c r="F108" s="44">
        <v>600050101</v>
      </c>
      <c r="H108" s="91">
        <v>601300401</v>
      </c>
      <c r="I108" s="122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44">
        <v>601000501</v>
      </c>
      <c r="F109" s="44">
        <v>600050101</v>
      </c>
      <c r="G109" s="44"/>
      <c r="H109" s="91">
        <v>601400401</v>
      </c>
      <c r="I109" s="122" t="s">
        <v>600</v>
      </c>
      <c r="J109" s="39"/>
      <c r="K109" s="44">
        <v>601100508</v>
      </c>
      <c r="L109" s="39" t="s">
        <v>333</v>
      </c>
      <c r="M109" s="44"/>
      <c r="N109" s="39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44">
        <v>601000511</v>
      </c>
      <c r="F110" s="44">
        <v>600050201</v>
      </c>
      <c r="G110" s="44"/>
      <c r="H110" s="91">
        <v>601400401</v>
      </c>
      <c r="I110" s="122" t="s">
        <v>600</v>
      </c>
      <c r="J110" s="39"/>
      <c r="K110" s="44">
        <v>601100508</v>
      </c>
      <c r="L110" s="39" t="s">
        <v>333</v>
      </c>
      <c r="M110" s="44">
        <v>601100509</v>
      </c>
      <c r="N110" s="39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44">
        <v>601000511</v>
      </c>
      <c r="F111" s="44">
        <v>600050201</v>
      </c>
      <c r="G111" s="44"/>
      <c r="H111" s="91">
        <v>601400401</v>
      </c>
      <c r="I111" s="122" t="s">
        <v>600</v>
      </c>
      <c r="J111" s="39"/>
      <c r="K111" s="44">
        <v>601100508</v>
      </c>
      <c r="L111" s="39" t="s">
        <v>333</v>
      </c>
      <c r="M111" s="44">
        <v>601100509</v>
      </c>
      <c r="N111" s="39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2">
        <v>14020013</v>
      </c>
      <c r="F114" s="93" t="s">
        <v>660</v>
      </c>
      <c r="H114" s="2">
        <v>2.5000000000000001E-2</v>
      </c>
      <c r="J114" s="2">
        <v>1</v>
      </c>
      <c r="K114" s="20">
        <v>10000131</v>
      </c>
      <c r="L114" s="21" t="s">
        <v>661</v>
      </c>
      <c r="M114" s="2">
        <v>0.3</v>
      </c>
      <c r="N114" s="2">
        <v>1</v>
      </c>
      <c r="O114" s="2">
        <v>5</v>
      </c>
      <c r="R114" s="2">
        <v>2</v>
      </c>
      <c r="S114" s="20">
        <v>10000131</v>
      </c>
      <c r="T114" s="21" t="s">
        <v>661</v>
      </c>
      <c r="U114" s="2">
        <v>0.25</v>
      </c>
      <c r="V114" s="2">
        <v>5</v>
      </c>
      <c r="W114" s="2">
        <v>10</v>
      </c>
      <c r="Z114" s="2">
        <v>3</v>
      </c>
      <c r="AA114" s="20">
        <v>10000131</v>
      </c>
      <c r="AB114" s="2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2">
        <v>14030013</v>
      </c>
      <c r="F115" s="93" t="s">
        <v>663</v>
      </c>
      <c r="H115" s="2">
        <v>2.5000000000000001E-2</v>
      </c>
      <c r="K115" s="20">
        <v>10000132</v>
      </c>
      <c r="L115" s="21" t="s">
        <v>114</v>
      </c>
      <c r="M115" s="2">
        <v>0.1</v>
      </c>
      <c r="N115" s="2">
        <v>1</v>
      </c>
      <c r="O115" s="2">
        <v>3</v>
      </c>
      <c r="S115" s="20">
        <v>10000132</v>
      </c>
      <c r="T115" s="21" t="s">
        <v>114</v>
      </c>
      <c r="U115" s="2">
        <v>0.09</v>
      </c>
      <c r="V115" s="2">
        <v>2</v>
      </c>
      <c r="W115" s="2">
        <v>6</v>
      </c>
      <c r="AA115" s="20">
        <v>10000132</v>
      </c>
      <c r="AB115" s="2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2">
        <v>14080004</v>
      </c>
      <c r="F116" s="93" t="s">
        <v>664</v>
      </c>
      <c r="H116" s="2">
        <v>2.5000000000000001E-2</v>
      </c>
      <c r="K116" s="20">
        <v>10010091</v>
      </c>
      <c r="L116" s="23" t="s">
        <v>665</v>
      </c>
      <c r="M116" s="2">
        <v>7.4999999999999997E-2</v>
      </c>
      <c r="N116" s="2">
        <v>1</v>
      </c>
      <c r="O116" s="2">
        <v>1</v>
      </c>
      <c r="S116" s="20">
        <v>10010091</v>
      </c>
      <c r="T116" s="23" t="s">
        <v>665</v>
      </c>
      <c r="U116" s="2">
        <v>0.05</v>
      </c>
      <c r="V116" s="2">
        <v>1</v>
      </c>
      <c r="W116" s="2">
        <v>1</v>
      </c>
      <c r="AA116" s="20">
        <v>10010092</v>
      </c>
      <c r="AB116" s="23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2">
        <v>14090004</v>
      </c>
      <c r="F117" s="93" t="s">
        <v>667</v>
      </c>
      <c r="H117" s="2">
        <v>2.5000000000000001E-2</v>
      </c>
      <c r="K117" s="20">
        <v>10010092</v>
      </c>
      <c r="L117" s="23" t="s">
        <v>666</v>
      </c>
      <c r="M117" s="2">
        <v>2.5000000000000001E-2</v>
      </c>
      <c r="N117" s="2">
        <v>1</v>
      </c>
      <c r="O117" s="2">
        <v>1</v>
      </c>
      <c r="S117" s="20">
        <v>10010092</v>
      </c>
      <c r="T117" s="23" t="s">
        <v>666</v>
      </c>
      <c r="U117" s="2">
        <v>0.05</v>
      </c>
      <c r="V117" s="2">
        <v>1</v>
      </c>
      <c r="W117" s="2">
        <v>1</v>
      </c>
      <c r="AA117" s="20">
        <v>10010093</v>
      </c>
      <c r="AB117" s="23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24">
        <v>10010098</v>
      </c>
      <c r="L118" s="25" t="s">
        <v>669</v>
      </c>
      <c r="M118" s="2">
        <v>0.3</v>
      </c>
      <c r="N118" s="2">
        <v>1</v>
      </c>
      <c r="O118" s="2">
        <v>3</v>
      </c>
      <c r="S118" s="20">
        <v>10010093</v>
      </c>
      <c r="T118" s="23" t="s">
        <v>668</v>
      </c>
      <c r="U118" s="2">
        <v>0.01</v>
      </c>
      <c r="V118" s="2">
        <v>1</v>
      </c>
      <c r="W118" s="2">
        <v>1</v>
      </c>
      <c r="AA118" s="24">
        <v>10010098</v>
      </c>
      <c r="AB118" s="25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0">
        <v>10031001</v>
      </c>
      <c r="L119" s="23" t="s">
        <v>670</v>
      </c>
      <c r="M119" s="2">
        <v>0.04</v>
      </c>
      <c r="N119" s="2">
        <v>1</v>
      </c>
      <c r="O119" s="2">
        <v>1</v>
      </c>
      <c r="S119" s="24">
        <v>10010098</v>
      </c>
      <c r="T119" s="25" t="s">
        <v>669</v>
      </c>
      <c r="U119" s="2">
        <v>0.2</v>
      </c>
      <c r="V119" s="2">
        <v>1</v>
      </c>
      <c r="W119" s="2">
        <v>5</v>
      </c>
      <c r="Z119"/>
      <c r="AA119" s="24">
        <v>10010099</v>
      </c>
      <c r="AB119" s="25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2">
        <v>15205007</v>
      </c>
      <c r="F120" s="93" t="s">
        <v>672</v>
      </c>
      <c r="H120" s="2">
        <v>2.5000000000000001E-2</v>
      </c>
      <c r="K120" s="20">
        <v>10031002</v>
      </c>
      <c r="L120" s="23" t="s">
        <v>673</v>
      </c>
      <c r="M120" s="2">
        <v>0.04</v>
      </c>
      <c r="N120" s="2">
        <v>1</v>
      </c>
      <c r="O120" s="2">
        <v>1</v>
      </c>
      <c r="S120" s="24">
        <v>10010099</v>
      </c>
      <c r="T120" s="25" t="s">
        <v>671</v>
      </c>
      <c r="U120" s="2">
        <v>0.05</v>
      </c>
      <c r="V120" s="2">
        <v>1</v>
      </c>
      <c r="W120" s="2">
        <v>5</v>
      </c>
      <c r="Z120"/>
      <c r="AA120" s="20">
        <v>10010086</v>
      </c>
      <c r="AB120" s="23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2">
        <v>15207003</v>
      </c>
      <c r="F121" s="93" t="s">
        <v>675</v>
      </c>
      <c r="H121" s="2">
        <v>2.5000000000000001E-2</v>
      </c>
      <c r="K121" s="20">
        <v>10031003</v>
      </c>
      <c r="L121" s="23" t="s">
        <v>676</v>
      </c>
      <c r="M121" s="2">
        <v>0.04</v>
      </c>
      <c r="N121" s="2">
        <v>1</v>
      </c>
      <c r="O121" s="2">
        <v>1</v>
      </c>
      <c r="S121" s="20">
        <v>10010086</v>
      </c>
      <c r="T121" s="23" t="s">
        <v>674</v>
      </c>
      <c r="U121" s="2">
        <v>0.1</v>
      </c>
      <c r="V121" s="2">
        <v>1</v>
      </c>
      <c r="W121" s="2">
        <v>5</v>
      </c>
      <c r="Z121"/>
      <c r="AA121" s="20">
        <v>10031004</v>
      </c>
      <c r="AB121" s="23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2">
        <v>15208003</v>
      </c>
      <c r="F122" s="93" t="s">
        <v>678</v>
      </c>
      <c r="H122" s="2">
        <v>2.5000000000000001E-2</v>
      </c>
      <c r="K122" s="20">
        <v>10031004</v>
      </c>
      <c r="L122" s="23" t="s">
        <v>677</v>
      </c>
      <c r="M122" s="2">
        <v>0.04</v>
      </c>
      <c r="N122" s="2">
        <v>1</v>
      </c>
      <c r="O122" s="2">
        <v>1</v>
      </c>
      <c r="S122" s="20">
        <v>10031001</v>
      </c>
      <c r="T122" s="23" t="s">
        <v>670</v>
      </c>
      <c r="U122" s="2">
        <v>0.02</v>
      </c>
      <c r="V122" s="2">
        <v>1</v>
      </c>
      <c r="W122" s="2">
        <v>1</v>
      </c>
      <c r="AA122" s="20">
        <v>10031005</v>
      </c>
      <c r="AB122" s="23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0">
        <v>10031005</v>
      </c>
      <c r="L123" s="23" t="s">
        <v>679</v>
      </c>
      <c r="M123" s="2">
        <v>0.04</v>
      </c>
      <c r="N123" s="2">
        <v>1</v>
      </c>
      <c r="O123" s="2">
        <v>1</v>
      </c>
      <c r="S123" s="20">
        <v>10031002</v>
      </c>
      <c r="T123" s="23" t="s">
        <v>673</v>
      </c>
      <c r="U123" s="2">
        <v>0.03</v>
      </c>
      <c r="V123" s="2">
        <v>1</v>
      </c>
      <c r="W123" s="2">
        <v>1</v>
      </c>
      <c r="AA123" s="20">
        <v>10031006</v>
      </c>
      <c r="AB123" s="23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0">
        <v>10031003</v>
      </c>
      <c r="T124" s="23" t="s">
        <v>676</v>
      </c>
      <c r="U124" s="2">
        <v>0.03</v>
      </c>
      <c r="V124" s="2">
        <v>1</v>
      </c>
      <c r="W124" s="2">
        <v>1</v>
      </c>
      <c r="AA124" s="20">
        <v>10031007</v>
      </c>
      <c r="AB124" s="23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2">
        <v>15302007</v>
      </c>
      <c r="F125" s="93" t="s">
        <v>682</v>
      </c>
      <c r="H125" s="2">
        <v>2.5000000000000001E-2</v>
      </c>
      <c r="S125" s="20">
        <v>10031004</v>
      </c>
      <c r="T125" s="23" t="s">
        <v>677</v>
      </c>
      <c r="U125" s="2">
        <v>0.03</v>
      </c>
      <c r="V125" s="2">
        <v>1</v>
      </c>
      <c r="W125" s="2">
        <v>1</v>
      </c>
      <c r="AA125" s="20">
        <v>10031008</v>
      </c>
      <c r="AB125" s="23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2">
        <v>15308003</v>
      </c>
      <c r="F126" s="93" t="s">
        <v>684</v>
      </c>
      <c r="H126" s="2">
        <v>2.5000000000000001E-2</v>
      </c>
      <c r="S126" s="20">
        <v>10031005</v>
      </c>
      <c r="T126" s="23" t="s">
        <v>679</v>
      </c>
      <c r="U126" s="2">
        <v>0.03</v>
      </c>
      <c r="V126" s="2">
        <v>1</v>
      </c>
      <c r="W126" s="2">
        <v>1</v>
      </c>
      <c r="AA126" s="20">
        <v>10031009</v>
      </c>
      <c r="AB126" s="23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2">
        <v>15308004</v>
      </c>
      <c r="F127" s="93" t="s">
        <v>686</v>
      </c>
      <c r="H127" s="2">
        <v>2.5000000000000001E-2</v>
      </c>
      <c r="S127" s="20">
        <v>10031006</v>
      </c>
      <c r="T127" s="23" t="s">
        <v>680</v>
      </c>
      <c r="U127" s="2">
        <v>1.4999999999999999E-2</v>
      </c>
      <c r="V127" s="2">
        <v>1</v>
      </c>
      <c r="W127" s="2">
        <v>1</v>
      </c>
      <c r="AA127" s="20">
        <v>10031010</v>
      </c>
      <c r="AB127" s="23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2">
        <v>15309003</v>
      </c>
      <c r="F128" s="93" t="s">
        <v>688</v>
      </c>
      <c r="H128" s="2">
        <v>2.5000000000000001E-2</v>
      </c>
      <c r="S128" s="20">
        <v>10031007</v>
      </c>
      <c r="T128" s="23" t="s">
        <v>681</v>
      </c>
      <c r="U128" s="2">
        <v>1.4999999999999999E-2</v>
      </c>
      <c r="V128" s="2">
        <v>1</v>
      </c>
      <c r="W128" s="2">
        <v>1</v>
      </c>
      <c r="AA128" s="20">
        <v>10031011</v>
      </c>
      <c r="AB128" s="23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0">
        <v>10031008</v>
      </c>
      <c r="T129" s="23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0">
        <v>10031009</v>
      </c>
      <c r="T130" s="23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2">
        <v>15401007</v>
      </c>
      <c r="F131" s="93" t="s">
        <v>690</v>
      </c>
      <c r="H131" s="2">
        <v>2.5000000000000001E-2</v>
      </c>
    </row>
    <row r="132" spans="5:23" s="2" customFormat="1" ht="20.100000000000001" customHeight="1" x14ac:dyDescent="0.2">
      <c r="E132" s="92">
        <v>15407003</v>
      </c>
      <c r="F132" s="93" t="s">
        <v>691</v>
      </c>
      <c r="H132" s="2">
        <v>2.5000000000000001E-2</v>
      </c>
    </row>
    <row r="133" spans="5:23" s="2" customFormat="1" ht="20.100000000000001" customHeight="1" x14ac:dyDescent="0.2">
      <c r="E133" s="92">
        <v>15408003</v>
      </c>
      <c r="F133" s="93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2">
        <v>15503007</v>
      </c>
      <c r="F136" s="93" t="s">
        <v>693</v>
      </c>
      <c r="H136" s="2">
        <v>2.5000000000000001E-2</v>
      </c>
    </row>
    <row r="137" spans="5:23" ht="20.100000000000001" customHeight="1" x14ac:dyDescent="0.2">
      <c r="E137" s="92">
        <v>15507003</v>
      </c>
      <c r="F137" s="93" t="s">
        <v>694</v>
      </c>
      <c r="H137" s="2">
        <v>2.5000000000000001E-2</v>
      </c>
    </row>
    <row r="138" spans="5:23" ht="20.100000000000001" customHeight="1" x14ac:dyDescent="0.2">
      <c r="E138" s="92">
        <v>15508003</v>
      </c>
      <c r="F138" s="93" t="s">
        <v>695</v>
      </c>
      <c r="H138" s="2">
        <v>2.5000000000000001E-2</v>
      </c>
    </row>
    <row r="139" spans="5:23" ht="20.100000000000001" customHeight="1" x14ac:dyDescent="0.2">
      <c r="E139" s="92">
        <v>15509003</v>
      </c>
      <c r="F139" s="93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0">
        <v>10031001</v>
      </c>
      <c r="L142" s="23" t="s">
        <v>670</v>
      </c>
    </row>
    <row r="143" spans="5:23" ht="20.100000000000001" customHeight="1" x14ac:dyDescent="0.2">
      <c r="K143" s="20">
        <v>10031002</v>
      </c>
      <c r="L143" s="23" t="s">
        <v>673</v>
      </c>
    </row>
    <row r="144" spans="5:23" ht="20.100000000000001" customHeight="1" x14ac:dyDescent="0.2">
      <c r="K144" s="20">
        <v>10031003</v>
      </c>
      <c r="L144" s="23" t="s">
        <v>676</v>
      </c>
    </row>
    <row r="145" spans="11:12" ht="20.100000000000001" customHeight="1" x14ac:dyDescent="0.2">
      <c r="K145" s="20">
        <v>10031004</v>
      </c>
      <c r="L145" s="23" t="s">
        <v>677</v>
      </c>
    </row>
    <row r="146" spans="11:12" ht="20.100000000000001" customHeight="1" x14ac:dyDescent="0.2">
      <c r="K146" s="20">
        <v>10031005</v>
      </c>
      <c r="L146" s="23" t="s">
        <v>679</v>
      </c>
    </row>
    <row r="147" spans="11:12" ht="20.100000000000001" customHeight="1" x14ac:dyDescent="0.2">
      <c r="K147" s="20">
        <v>10031006</v>
      </c>
      <c r="L147" s="23" t="s">
        <v>680</v>
      </c>
    </row>
    <row r="148" spans="11:12" ht="20.100000000000001" customHeight="1" x14ac:dyDescent="0.2">
      <c r="K148" s="20">
        <v>10031007</v>
      </c>
      <c r="L148" s="23" t="s">
        <v>681</v>
      </c>
    </row>
    <row r="149" spans="11:12" ht="20.100000000000001" customHeight="1" x14ac:dyDescent="0.2">
      <c r="K149" s="20">
        <v>10031008</v>
      </c>
      <c r="L149" s="23" t="s">
        <v>683</v>
      </c>
    </row>
    <row r="150" spans="11:12" ht="20.100000000000001" customHeight="1" x14ac:dyDescent="0.2">
      <c r="K150" s="20">
        <v>10031009</v>
      </c>
      <c r="L150" s="23" t="s">
        <v>685</v>
      </c>
    </row>
    <row r="151" spans="11:12" ht="20.100000000000001" customHeight="1" x14ac:dyDescent="0.2">
      <c r="K151" s="20">
        <v>10031010</v>
      </c>
      <c r="L151" s="23" t="s">
        <v>687</v>
      </c>
    </row>
    <row r="152" spans="11:12" ht="20.100000000000001" customHeight="1" x14ac:dyDescent="0.2">
      <c r="K152" s="20">
        <v>10031011</v>
      </c>
      <c r="L152" s="23" t="s">
        <v>689</v>
      </c>
    </row>
    <row r="153" spans="11:12" ht="20.100000000000001" customHeight="1" x14ac:dyDescent="0.2">
      <c r="K153" s="20">
        <v>10031012</v>
      </c>
      <c r="L153" s="23" t="s">
        <v>697</v>
      </c>
    </row>
    <row r="154" spans="11:12" ht="20.100000000000001" customHeight="1" x14ac:dyDescent="0.2">
      <c r="K154" s="20">
        <v>10031013</v>
      </c>
      <c r="L154" s="23" t="s">
        <v>698</v>
      </c>
    </row>
    <row r="155" spans="11:12" ht="20.100000000000001" customHeight="1" x14ac:dyDescent="0.2">
      <c r="K155" s="20">
        <v>10031014</v>
      </c>
      <c r="L155" s="23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2" customWidth="1"/>
    <col min="14" max="14" width="12.375" style="82" customWidth="1"/>
    <col min="15" max="17" width="16" style="82" customWidth="1"/>
    <col min="18" max="18" width="12.375" style="82" customWidth="1"/>
    <col min="19" max="21" width="16" style="82" customWidth="1"/>
    <col min="22" max="22" width="12.375" style="82" customWidth="1"/>
    <col min="23" max="25" width="16" style="82" customWidth="1"/>
    <col min="26" max="26" width="12.375" style="82" customWidth="1"/>
    <col min="27" max="27" width="11.25" style="82" customWidth="1"/>
    <col min="28" max="29" width="16" style="82" customWidth="1"/>
    <col min="30" max="30" width="12.375" style="82" customWidth="1"/>
    <col min="31" max="31" width="11.25" style="82" customWidth="1"/>
    <col min="32" max="33" width="16" style="82" customWidth="1"/>
    <col min="34" max="34" width="12.375" style="82" customWidth="1"/>
    <col min="35" max="35" width="11.25" style="82" customWidth="1"/>
    <col min="36" max="37" width="16" style="82" customWidth="1"/>
    <col min="38" max="38" width="12.375" style="82" customWidth="1"/>
    <col min="39" max="41" width="16" style="82" customWidth="1"/>
    <col min="42" max="42" width="12.375" style="82" customWidth="1"/>
    <col min="43" max="45" width="16" style="82" customWidth="1"/>
    <col min="46" max="46" width="13.375" style="82" customWidth="1"/>
    <col min="47" max="48" width="16" style="82" customWidth="1"/>
    <col min="49" max="49" width="13.375" style="82" customWidth="1"/>
    <col min="50" max="50" width="12.25" style="82" customWidth="1"/>
    <col min="51" max="52" width="16.875" style="82" customWidth="1"/>
  </cols>
  <sheetData>
    <row r="1" spans="1:52" s="3" customFormat="1" ht="20.100000000000001" customHeight="1" x14ac:dyDescent="0.2">
      <c r="A1" s="83" t="s">
        <v>700</v>
      </c>
      <c r="B1" s="83" t="s">
        <v>701</v>
      </c>
      <c r="C1" s="83" t="s">
        <v>702</v>
      </c>
      <c r="D1" s="83" t="s">
        <v>703</v>
      </c>
      <c r="E1" s="83" t="s">
        <v>704</v>
      </c>
      <c r="F1" s="83" t="s">
        <v>705</v>
      </c>
      <c r="G1" s="83" t="s">
        <v>703</v>
      </c>
      <c r="H1" s="83" t="s">
        <v>706</v>
      </c>
      <c r="I1" s="83" t="s">
        <v>704</v>
      </c>
      <c r="J1" s="83" t="s">
        <v>705</v>
      </c>
      <c r="M1" s="86" t="s">
        <v>707</v>
      </c>
      <c r="N1" s="86" t="s">
        <v>708</v>
      </c>
      <c r="O1" s="86" t="s">
        <v>709</v>
      </c>
      <c r="P1" s="86" t="s">
        <v>710</v>
      </c>
      <c r="Q1" s="86" t="s">
        <v>711</v>
      </c>
      <c r="R1" s="86" t="s">
        <v>712</v>
      </c>
      <c r="S1" s="86" t="s">
        <v>713</v>
      </c>
      <c r="T1" s="86" t="s">
        <v>714</v>
      </c>
      <c r="U1" s="86" t="s">
        <v>715</v>
      </c>
      <c r="V1" s="86" t="s">
        <v>716</v>
      </c>
      <c r="W1" s="86" t="s">
        <v>717</v>
      </c>
      <c r="X1" s="86" t="s">
        <v>718</v>
      </c>
      <c r="Y1" s="86" t="s">
        <v>719</v>
      </c>
      <c r="Z1" s="86" t="s">
        <v>720</v>
      </c>
      <c r="AA1" s="86" t="s">
        <v>721</v>
      </c>
      <c r="AB1" s="86" t="s">
        <v>722</v>
      </c>
      <c r="AC1" s="86" t="s">
        <v>723</v>
      </c>
      <c r="AD1" s="86" t="s">
        <v>724</v>
      </c>
      <c r="AE1" s="86" t="s">
        <v>725</v>
      </c>
      <c r="AF1" s="86" t="s">
        <v>726</v>
      </c>
      <c r="AG1" s="86" t="s">
        <v>727</v>
      </c>
      <c r="AH1" s="86" t="s">
        <v>728</v>
      </c>
      <c r="AI1" s="86" t="s">
        <v>729</v>
      </c>
      <c r="AJ1" s="86" t="s">
        <v>730</v>
      </c>
      <c r="AK1" s="86" t="s">
        <v>731</v>
      </c>
      <c r="AL1" s="86" t="s">
        <v>732</v>
      </c>
      <c r="AM1" s="86" t="s">
        <v>733</v>
      </c>
      <c r="AN1" s="86" t="s">
        <v>734</v>
      </c>
      <c r="AO1" s="86" t="s">
        <v>735</v>
      </c>
      <c r="AP1" s="86" t="s">
        <v>736</v>
      </c>
      <c r="AQ1" s="86" t="s">
        <v>737</v>
      </c>
      <c r="AR1" s="86" t="s">
        <v>738</v>
      </c>
      <c r="AS1" s="86" t="s">
        <v>739</v>
      </c>
      <c r="AT1" s="86" t="s">
        <v>740</v>
      </c>
      <c r="AU1" s="86" t="s">
        <v>741</v>
      </c>
      <c r="AV1" s="86" t="s">
        <v>742</v>
      </c>
      <c r="AW1" s="86" t="s">
        <v>743</v>
      </c>
      <c r="AX1" s="86" t="s">
        <v>744</v>
      </c>
      <c r="AY1" s="86" t="s">
        <v>745</v>
      </c>
      <c r="AZ1" s="86" t="s">
        <v>746</v>
      </c>
    </row>
    <row r="2" spans="1:52" s="4" customFormat="1" ht="20.100000000000001" customHeight="1" x14ac:dyDescent="0.2">
      <c r="A2" s="10">
        <v>1</v>
      </c>
      <c r="B2" s="84" t="s">
        <v>449</v>
      </c>
      <c r="C2" s="85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70">
        <f>C2</f>
        <v>10012001</v>
      </c>
      <c r="I2" s="2">
        <f>E2</f>
        <v>1</v>
      </c>
      <c r="J2" s="2">
        <f>F2</f>
        <v>1</v>
      </c>
      <c r="K2" s="2"/>
      <c r="M2" s="86" t="s">
        <v>747</v>
      </c>
      <c r="N2" s="86" t="s">
        <v>747</v>
      </c>
      <c r="O2" s="86" t="s">
        <v>747</v>
      </c>
      <c r="P2" s="86" t="s">
        <v>747</v>
      </c>
      <c r="Q2" s="86" t="s">
        <v>747</v>
      </c>
      <c r="R2" s="86" t="s">
        <v>747</v>
      </c>
      <c r="S2" s="86" t="s">
        <v>747</v>
      </c>
      <c r="T2" s="86" t="s">
        <v>747</v>
      </c>
      <c r="U2" s="86" t="s">
        <v>747</v>
      </c>
      <c r="V2" s="86" t="s">
        <v>747</v>
      </c>
      <c r="W2" s="86" t="s">
        <v>747</v>
      </c>
      <c r="X2" s="86" t="s">
        <v>747</v>
      </c>
      <c r="Y2" s="86" t="s">
        <v>747</v>
      </c>
      <c r="Z2" s="86" t="s">
        <v>747</v>
      </c>
      <c r="AA2" s="86" t="s">
        <v>747</v>
      </c>
      <c r="AB2" s="86" t="s">
        <v>747</v>
      </c>
      <c r="AC2" s="86" t="s">
        <v>747</v>
      </c>
      <c r="AD2" s="86" t="s">
        <v>747</v>
      </c>
      <c r="AE2" s="86" t="s">
        <v>747</v>
      </c>
      <c r="AF2" s="86" t="s">
        <v>747</v>
      </c>
      <c r="AG2" s="86" t="s">
        <v>747</v>
      </c>
      <c r="AH2" s="86" t="s">
        <v>747</v>
      </c>
      <c r="AI2" s="86" t="s">
        <v>747</v>
      </c>
      <c r="AJ2" s="86" t="s">
        <v>747</v>
      </c>
      <c r="AK2" s="86" t="s">
        <v>747</v>
      </c>
      <c r="AL2" s="86" t="s">
        <v>747</v>
      </c>
      <c r="AM2" s="86" t="s">
        <v>747</v>
      </c>
      <c r="AN2" s="86" t="s">
        <v>747</v>
      </c>
      <c r="AO2" s="86" t="s">
        <v>747</v>
      </c>
      <c r="AP2" s="86" t="s">
        <v>747</v>
      </c>
      <c r="AQ2" s="86" t="s">
        <v>747</v>
      </c>
      <c r="AR2" s="86" t="s">
        <v>747</v>
      </c>
      <c r="AS2" s="86" t="s">
        <v>747</v>
      </c>
      <c r="AT2" s="86" t="s">
        <v>747</v>
      </c>
      <c r="AU2" s="86" t="s">
        <v>747</v>
      </c>
      <c r="AV2" s="86" t="s">
        <v>747</v>
      </c>
      <c r="AW2" s="86" t="s">
        <v>747</v>
      </c>
      <c r="AX2" s="86" t="s">
        <v>747</v>
      </c>
      <c r="AY2" s="86" t="s">
        <v>747</v>
      </c>
      <c r="AZ2" s="86" t="s">
        <v>747</v>
      </c>
    </row>
    <row r="3" spans="1:52" s="4" customFormat="1" ht="20.100000000000001" customHeight="1" x14ac:dyDescent="0.2">
      <c r="A3" s="10">
        <v>2</v>
      </c>
      <c r="B3" s="84" t="s">
        <v>748</v>
      </c>
      <c r="C3" s="85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70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6">
        <v>8</v>
      </c>
      <c r="N3" s="86">
        <v>8</v>
      </c>
      <c r="O3" s="86">
        <v>8</v>
      </c>
      <c r="P3" s="86">
        <v>8</v>
      </c>
      <c r="Q3" s="86">
        <v>8</v>
      </c>
      <c r="R3" s="86">
        <v>8</v>
      </c>
      <c r="S3" s="86">
        <v>8</v>
      </c>
      <c r="T3" s="86">
        <v>8</v>
      </c>
      <c r="U3" s="86">
        <v>8</v>
      </c>
      <c r="V3" s="86">
        <v>8</v>
      </c>
      <c r="W3" s="86">
        <v>8</v>
      </c>
      <c r="X3" s="86">
        <v>8</v>
      </c>
      <c r="Y3" s="86">
        <v>8</v>
      </c>
      <c r="Z3" s="86">
        <v>8</v>
      </c>
      <c r="AA3" s="86">
        <v>8</v>
      </c>
      <c r="AB3" s="86">
        <v>8</v>
      </c>
      <c r="AC3" s="86">
        <v>8</v>
      </c>
      <c r="AD3" s="86">
        <v>8</v>
      </c>
      <c r="AE3" s="86">
        <v>8</v>
      </c>
      <c r="AF3" s="86">
        <v>8</v>
      </c>
      <c r="AG3" s="86">
        <v>8</v>
      </c>
      <c r="AH3" s="86">
        <v>8</v>
      </c>
      <c r="AI3" s="86">
        <v>8</v>
      </c>
      <c r="AJ3" s="86">
        <v>8</v>
      </c>
      <c r="AK3" s="86">
        <v>8</v>
      </c>
      <c r="AL3" s="86">
        <v>8</v>
      </c>
      <c r="AM3" s="86">
        <v>8</v>
      </c>
      <c r="AN3" s="86">
        <v>8</v>
      </c>
      <c r="AO3" s="86">
        <v>8</v>
      </c>
      <c r="AP3" s="86">
        <v>8</v>
      </c>
      <c r="AQ3" s="86">
        <v>8</v>
      </c>
      <c r="AR3" s="86">
        <v>8</v>
      </c>
      <c r="AS3" s="86">
        <v>8</v>
      </c>
      <c r="AT3" s="86">
        <v>8</v>
      </c>
      <c r="AU3" s="86">
        <v>8</v>
      </c>
      <c r="AV3" s="86">
        <v>8</v>
      </c>
      <c r="AW3" s="86">
        <v>8</v>
      </c>
      <c r="AX3" s="86">
        <v>8</v>
      </c>
      <c r="AY3" s="86">
        <v>8</v>
      </c>
      <c r="AZ3" s="86">
        <v>8</v>
      </c>
    </row>
    <row r="4" spans="1:52" s="4" customFormat="1" ht="20.100000000000001" customHeight="1" x14ac:dyDescent="0.2">
      <c r="A4" s="10">
        <v>3</v>
      </c>
      <c r="B4" s="84" t="s">
        <v>749</v>
      </c>
      <c r="C4" s="85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70">
        <f t="shared" si="1"/>
        <v>10012003</v>
      </c>
      <c r="I4" s="2">
        <f t="shared" si="2"/>
        <v>1</v>
      </c>
      <c r="J4" s="2">
        <f t="shared" si="3"/>
        <v>1</v>
      </c>
      <c r="K4" s="2"/>
      <c r="M4" s="86" t="s">
        <v>750</v>
      </c>
      <c r="N4" s="86" t="s">
        <v>750</v>
      </c>
      <c r="O4" s="86" t="s">
        <v>750</v>
      </c>
      <c r="P4" s="86" t="s">
        <v>750</v>
      </c>
      <c r="Q4" s="86" t="s">
        <v>750</v>
      </c>
      <c r="R4" s="86" t="s">
        <v>750</v>
      </c>
      <c r="S4" s="86" t="s">
        <v>750</v>
      </c>
      <c r="T4" s="86" t="s">
        <v>750</v>
      </c>
      <c r="U4" s="86" t="s">
        <v>750</v>
      </c>
      <c r="V4" s="86" t="s">
        <v>750</v>
      </c>
      <c r="W4" s="86" t="s">
        <v>750</v>
      </c>
      <c r="X4" s="86" t="s">
        <v>750</v>
      </c>
      <c r="Y4" s="86" t="s">
        <v>750</v>
      </c>
      <c r="Z4" s="86" t="s">
        <v>750</v>
      </c>
      <c r="AA4" s="86" t="s">
        <v>750</v>
      </c>
      <c r="AB4" s="86" t="s">
        <v>750</v>
      </c>
      <c r="AC4" s="86" t="s">
        <v>750</v>
      </c>
      <c r="AD4" s="86" t="s">
        <v>750</v>
      </c>
      <c r="AE4" s="86" t="s">
        <v>750</v>
      </c>
      <c r="AF4" s="86" t="s">
        <v>750</v>
      </c>
      <c r="AG4" s="86" t="s">
        <v>750</v>
      </c>
      <c r="AH4" s="86" t="s">
        <v>750</v>
      </c>
      <c r="AI4" s="86" t="s">
        <v>750</v>
      </c>
      <c r="AJ4" s="86" t="s">
        <v>750</v>
      </c>
      <c r="AK4" s="86" t="s">
        <v>750</v>
      </c>
      <c r="AL4" s="86" t="s">
        <v>750</v>
      </c>
      <c r="AM4" s="86" t="s">
        <v>750</v>
      </c>
      <c r="AN4" s="86" t="s">
        <v>750</v>
      </c>
      <c r="AO4" s="86" t="s">
        <v>750</v>
      </c>
      <c r="AP4" s="86" t="s">
        <v>750</v>
      </c>
      <c r="AQ4" s="86" t="s">
        <v>750</v>
      </c>
      <c r="AR4" s="86" t="s">
        <v>750</v>
      </c>
      <c r="AS4" s="86" t="s">
        <v>750</v>
      </c>
      <c r="AT4" s="86" t="s">
        <v>750</v>
      </c>
      <c r="AU4" s="86" t="s">
        <v>750</v>
      </c>
      <c r="AV4" s="86" t="s">
        <v>750</v>
      </c>
      <c r="AW4" s="86" t="s">
        <v>750</v>
      </c>
      <c r="AX4" s="86" t="s">
        <v>750</v>
      </c>
      <c r="AY4" s="86" t="s">
        <v>750</v>
      </c>
      <c r="AZ4" s="86" t="s">
        <v>750</v>
      </c>
    </row>
    <row r="5" spans="1:52" s="4" customFormat="1" ht="20.100000000000001" customHeight="1" x14ac:dyDescent="0.2">
      <c r="A5" s="10">
        <v>4</v>
      </c>
      <c r="B5" s="84" t="s">
        <v>455</v>
      </c>
      <c r="C5" s="85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70">
        <f t="shared" si="1"/>
        <v>10012004</v>
      </c>
      <c r="I5" s="2">
        <f t="shared" si="2"/>
        <v>1</v>
      </c>
      <c r="J5" s="2">
        <f t="shared" si="3"/>
        <v>1</v>
      </c>
      <c r="K5" s="2"/>
      <c r="M5" s="86" t="s">
        <v>751</v>
      </c>
      <c r="N5" s="86" t="s">
        <v>752</v>
      </c>
      <c r="O5" s="86" t="s">
        <v>753</v>
      </c>
      <c r="P5" s="86" t="s">
        <v>754</v>
      </c>
      <c r="Q5" s="86" t="s">
        <v>755</v>
      </c>
      <c r="R5" s="86" t="s">
        <v>756</v>
      </c>
      <c r="S5" s="86" t="s">
        <v>757</v>
      </c>
      <c r="T5" s="86" t="s">
        <v>758</v>
      </c>
      <c r="U5" s="86" t="s">
        <v>759</v>
      </c>
      <c r="V5" s="86" t="s">
        <v>760</v>
      </c>
      <c r="W5" s="86" t="s">
        <v>761</v>
      </c>
      <c r="X5" s="86" t="s">
        <v>762</v>
      </c>
      <c r="Y5" s="86" t="s">
        <v>763</v>
      </c>
      <c r="Z5" s="86" t="s">
        <v>764</v>
      </c>
      <c r="AA5" s="86" t="s">
        <v>765</v>
      </c>
      <c r="AB5" s="86" t="s">
        <v>766</v>
      </c>
      <c r="AC5" s="86" t="s">
        <v>767</v>
      </c>
      <c r="AD5" s="86" t="s">
        <v>768</v>
      </c>
      <c r="AE5" s="86" t="s">
        <v>769</v>
      </c>
      <c r="AF5" s="86" t="s">
        <v>770</v>
      </c>
      <c r="AG5" s="86" t="s">
        <v>771</v>
      </c>
      <c r="AH5" s="86" t="s">
        <v>772</v>
      </c>
      <c r="AI5" s="86" t="s">
        <v>773</v>
      </c>
      <c r="AJ5" s="86" t="s">
        <v>774</v>
      </c>
      <c r="AK5" s="86" t="s">
        <v>775</v>
      </c>
      <c r="AL5" s="86" t="s">
        <v>776</v>
      </c>
      <c r="AM5" s="86" t="s">
        <v>777</v>
      </c>
      <c r="AN5" s="86" t="s">
        <v>778</v>
      </c>
      <c r="AO5" s="86" t="s">
        <v>779</v>
      </c>
      <c r="AP5" s="86" t="s">
        <v>780</v>
      </c>
      <c r="AQ5" s="86" t="s">
        <v>781</v>
      </c>
      <c r="AR5" s="86" t="s">
        <v>782</v>
      </c>
      <c r="AS5" s="86" t="s">
        <v>783</v>
      </c>
      <c r="AT5" s="86" t="s">
        <v>784</v>
      </c>
      <c r="AU5" s="86" t="s">
        <v>785</v>
      </c>
      <c r="AV5" s="86" t="s">
        <v>786</v>
      </c>
      <c r="AW5" s="86" t="s">
        <v>787</v>
      </c>
      <c r="AX5" s="86" t="s">
        <v>788</v>
      </c>
      <c r="AY5" s="86" t="s">
        <v>789</v>
      </c>
      <c r="AZ5" s="86" t="s">
        <v>790</v>
      </c>
    </row>
    <row r="6" spans="1:52" s="4" customFormat="1" ht="20.100000000000001" customHeight="1" x14ac:dyDescent="0.2">
      <c r="A6" s="10">
        <v>5</v>
      </c>
      <c r="B6" s="84" t="s">
        <v>791</v>
      </c>
      <c r="C6" s="85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70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4" customFormat="1" ht="20.100000000000001" customHeight="1" x14ac:dyDescent="0.2">
      <c r="A7" s="10">
        <v>6</v>
      </c>
      <c r="B7" s="84" t="s">
        <v>792</v>
      </c>
      <c r="C7" s="85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70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4" customFormat="1" ht="20.100000000000001" customHeight="1" x14ac:dyDescent="0.2">
      <c r="A8" s="10">
        <v>7</v>
      </c>
      <c r="B8" s="84" t="s">
        <v>461</v>
      </c>
      <c r="C8" s="85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70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4" customFormat="1" ht="20.100000000000001" customHeight="1" x14ac:dyDescent="0.2">
      <c r="A9" s="10">
        <v>8</v>
      </c>
      <c r="B9" s="84" t="s">
        <v>793</v>
      </c>
      <c r="C9" s="85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70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4" customFormat="1" ht="20.100000000000001" customHeight="1" x14ac:dyDescent="0.2">
      <c r="A10" s="10">
        <v>9</v>
      </c>
      <c r="B10" s="84"/>
      <c r="C10" s="85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70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4" customFormat="1" ht="20.100000000000001" customHeight="1" x14ac:dyDescent="0.2">
      <c r="A11" s="10">
        <v>10</v>
      </c>
      <c r="B11" s="84"/>
      <c r="C11" s="85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70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4" customFormat="1" ht="20.100000000000001" customHeight="1" x14ac:dyDescent="0.2">
      <c r="A12" s="10">
        <v>11</v>
      </c>
      <c r="B12" s="84"/>
      <c r="C12" s="85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70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4" customFormat="1" ht="20.100000000000001" customHeight="1" x14ac:dyDescent="0.2">
      <c r="A13" s="10">
        <v>12</v>
      </c>
      <c r="B13" s="84"/>
      <c r="C13" s="85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70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4" customFormat="1" ht="20.100000000000001" customHeight="1" x14ac:dyDescent="0.2">
      <c r="A14" s="10">
        <v>13</v>
      </c>
      <c r="B14" s="84"/>
      <c r="C14" s="85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70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4" customFormat="1" ht="20.100000000000001" customHeight="1" x14ac:dyDescent="0.2">
      <c r="A15" s="10">
        <v>14</v>
      </c>
      <c r="B15" s="84"/>
      <c r="C15" s="85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70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4" customFormat="1" ht="20.100000000000001" customHeight="1" x14ac:dyDescent="0.2">
      <c r="A16" s="10">
        <v>15</v>
      </c>
      <c r="B16" s="84"/>
      <c r="C16" s="85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70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4" customFormat="1" ht="20.100000000000001" customHeight="1" x14ac:dyDescent="0.2">
      <c r="A17" s="10">
        <v>16</v>
      </c>
      <c r="B17" s="84"/>
      <c r="C17" s="85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70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4" customFormat="1" ht="20.100000000000001" customHeight="1" x14ac:dyDescent="0.2">
      <c r="A18" s="10">
        <v>17</v>
      </c>
      <c r="B18" s="84"/>
      <c r="C18" s="85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70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4" customFormat="1" ht="20.100000000000001" customHeight="1" x14ac:dyDescent="0.2">
      <c r="A19" s="2">
        <v>18</v>
      </c>
      <c r="B19" s="84"/>
      <c r="C19" s="85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70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0"/>
      <c r="O19" s="21"/>
      <c r="P19" s="2"/>
      <c r="Q19" s="10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4" customFormat="1" ht="20.100000000000001" customHeight="1" x14ac:dyDescent="0.2">
      <c r="A20" s="2">
        <v>19</v>
      </c>
      <c r="B20" s="84"/>
      <c r="C20" s="85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70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0"/>
      <c r="O20" s="21"/>
      <c r="P20" s="2"/>
      <c r="Q20" s="10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4" customFormat="1" ht="20.100000000000001" customHeight="1" x14ac:dyDescent="0.2">
      <c r="A21" s="2">
        <v>20</v>
      </c>
      <c r="B21" s="84"/>
      <c r="C21" s="85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70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0"/>
      <c r="O21" s="2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4" customFormat="1" ht="20.100000000000001" customHeight="1" x14ac:dyDescent="0.2">
      <c r="A22" s="2">
        <v>21</v>
      </c>
      <c r="B22" s="84"/>
      <c r="C22" s="85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70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0"/>
      <c r="O22" s="2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4" customFormat="1" ht="20.100000000000001" customHeight="1" x14ac:dyDescent="0.2">
      <c r="A23" s="2">
        <v>22</v>
      </c>
      <c r="B23" s="23"/>
      <c r="C23" s="85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70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0"/>
      <c r="O23" s="2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4" customFormat="1" ht="20.100000000000001" customHeight="1" x14ac:dyDescent="0.2">
      <c r="A24" s="2">
        <v>23</v>
      </c>
      <c r="B24" s="23"/>
      <c r="C24" s="85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70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0"/>
      <c r="O24" s="2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4" customFormat="1" ht="20.100000000000001" customHeight="1" x14ac:dyDescent="0.2">
      <c r="A25" s="2">
        <v>24</v>
      </c>
      <c r="B25" s="84"/>
      <c r="C25" s="85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70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0"/>
      <c r="O25" s="2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4" customFormat="1" ht="20.100000000000001" customHeight="1" x14ac:dyDescent="0.2">
      <c r="A26" s="2">
        <v>25</v>
      </c>
      <c r="B26" s="84"/>
      <c r="C26" s="85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70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0"/>
      <c r="O26" s="22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4" customFormat="1" ht="20.100000000000001" customHeight="1" x14ac:dyDescent="0.2">
      <c r="A27" s="2">
        <v>26</v>
      </c>
      <c r="B27" s="84"/>
      <c r="C27" s="85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70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4" customFormat="1" ht="20.100000000000001" customHeight="1" x14ac:dyDescent="0.2">
      <c r="A28" s="2">
        <v>27</v>
      </c>
      <c r="B28" s="2"/>
      <c r="C28" s="48"/>
      <c r="D28" s="2"/>
      <c r="E28" s="2"/>
      <c r="F28" s="2"/>
      <c r="G28" s="2"/>
      <c r="H28" s="70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4" customFormat="1" ht="20.100000000000001" customHeight="1" x14ac:dyDescent="0.2">
      <c r="A29" s="2">
        <v>28</v>
      </c>
      <c r="B29" s="2"/>
      <c r="C29" s="48"/>
      <c r="D29" s="2"/>
      <c r="E29" s="2"/>
      <c r="F29" s="2"/>
      <c r="G29" s="2"/>
      <c r="H29" s="70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4" customFormat="1" ht="20.100000000000001" customHeight="1" x14ac:dyDescent="0.2">
      <c r="A30" s="2">
        <v>29</v>
      </c>
      <c r="B30" s="2"/>
      <c r="C30" s="48"/>
      <c r="D30" s="2"/>
      <c r="E30" s="2"/>
      <c r="F30" s="2"/>
      <c r="G30" s="2"/>
      <c r="H30" s="70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4" customFormat="1" ht="20.100000000000001" customHeight="1" x14ac:dyDescent="0.2">
      <c r="A31" s="2">
        <v>30</v>
      </c>
      <c r="B31" s="2"/>
      <c r="C31" s="48"/>
      <c r="D31" s="2"/>
      <c r="E31" s="2"/>
      <c r="F31" s="2"/>
      <c r="G31" s="2"/>
      <c r="H31" s="70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4" customFormat="1" ht="20.100000000000001" customHeight="1" x14ac:dyDescent="0.2">
      <c r="A32" s="2">
        <v>31</v>
      </c>
      <c r="B32" s="2"/>
      <c r="C32" s="48"/>
      <c r="D32" s="2"/>
      <c r="E32" s="2"/>
      <c r="F32" s="2"/>
      <c r="G32" s="2"/>
      <c r="H32" s="70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4" customFormat="1" ht="20.100000000000001" customHeight="1" x14ac:dyDescent="0.2">
      <c r="A33" s="2">
        <v>32</v>
      </c>
      <c r="B33" s="10"/>
      <c r="C33" s="48"/>
      <c r="D33" s="2"/>
      <c r="E33" s="2"/>
      <c r="F33" s="2"/>
      <c r="G33" s="2"/>
      <c r="H33" s="70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4" customFormat="1" ht="20.100000000000001" customHeight="1" x14ac:dyDescent="0.2">
      <c r="A34" s="2">
        <v>33</v>
      </c>
      <c r="B34" s="10"/>
      <c r="C34" s="48"/>
      <c r="D34" s="2"/>
      <c r="E34" s="2"/>
      <c r="F34" s="2"/>
      <c r="G34" s="2"/>
      <c r="H34" s="70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" customFormat="1" ht="20.100000000000001" customHeight="1" x14ac:dyDescent="0.2">
      <c r="A35" s="2">
        <v>34</v>
      </c>
      <c r="B35" s="10"/>
      <c r="C35" s="48"/>
      <c r="D35" s="2"/>
      <c r="E35" s="2"/>
      <c r="F35" s="2"/>
      <c r="G35" s="2"/>
      <c r="H35" s="70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4" customFormat="1" ht="20.100000000000001" customHeight="1" x14ac:dyDescent="0.2">
      <c r="A36" s="2">
        <v>35</v>
      </c>
      <c r="B36" s="10"/>
      <c r="C36" s="48"/>
      <c r="D36" s="2"/>
      <c r="E36" s="2"/>
      <c r="F36" s="2"/>
      <c r="G36" s="2"/>
      <c r="H36" s="70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4" customFormat="1" ht="20.100000000000001" customHeight="1" x14ac:dyDescent="0.2">
      <c r="A37" s="2">
        <v>36</v>
      </c>
      <c r="B37" s="10"/>
      <c r="C37" s="48"/>
      <c r="D37" s="2"/>
      <c r="E37" s="2"/>
      <c r="F37" s="2"/>
      <c r="G37" s="2"/>
      <c r="H37" s="70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4" customFormat="1" ht="20.100000000000001" customHeight="1" x14ac:dyDescent="0.2">
      <c r="A38" s="2">
        <v>37</v>
      </c>
      <c r="B38" s="10"/>
      <c r="C38" s="48"/>
      <c r="D38" s="2"/>
      <c r="E38" s="2"/>
      <c r="F38" s="2"/>
      <c r="G38" s="2"/>
      <c r="H38" s="70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4" customFormat="1" ht="20.100000000000001" customHeight="1" x14ac:dyDescent="0.2">
      <c r="A39" s="2">
        <v>38</v>
      </c>
      <c r="B39" s="10"/>
      <c r="C39" s="48"/>
      <c r="D39" s="2"/>
      <c r="E39" s="2"/>
      <c r="F39" s="2"/>
      <c r="G39" s="2"/>
      <c r="H39" s="70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4" customFormat="1" ht="20.100000000000001" customHeight="1" x14ac:dyDescent="0.2">
      <c r="A40" s="2">
        <v>39</v>
      </c>
      <c r="B40" s="10"/>
      <c r="C40" s="48"/>
      <c r="D40" s="2"/>
      <c r="E40" s="2"/>
      <c r="F40" s="2"/>
      <c r="G40" s="2"/>
      <c r="H40" s="70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4" customFormat="1" ht="20.100000000000001" customHeight="1" x14ac:dyDescent="0.2">
      <c r="A41" s="2">
        <v>40</v>
      </c>
      <c r="B41" s="10"/>
      <c r="C41" s="48"/>
      <c r="D41" s="2"/>
      <c r="E41" s="2"/>
      <c r="F41" s="2"/>
      <c r="G41" s="2"/>
      <c r="H41" s="70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4" customFormat="1" ht="20.100000000000001" customHeight="1" x14ac:dyDescent="0.2">
      <c r="A42" s="2">
        <v>41</v>
      </c>
      <c r="B42" s="10"/>
      <c r="C42" s="48"/>
      <c r="D42" s="2"/>
      <c r="E42" s="2"/>
      <c r="F42" s="2"/>
      <c r="G42" s="2"/>
      <c r="H42" s="70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4" customFormat="1" ht="20.100000000000001" customHeight="1" x14ac:dyDescent="0.2">
      <c r="A43" s="2">
        <v>42</v>
      </c>
      <c r="B43" s="10"/>
      <c r="C43" s="48"/>
      <c r="D43" s="2"/>
      <c r="E43" s="2"/>
      <c r="F43" s="2"/>
      <c r="G43" s="2"/>
      <c r="H43" s="70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4" customFormat="1" ht="20.100000000000001" customHeight="1" x14ac:dyDescent="0.2">
      <c r="A44" s="2">
        <v>43</v>
      </c>
      <c r="B44" s="10"/>
      <c r="C44" s="48"/>
      <c r="D44" s="2"/>
      <c r="E44" s="2"/>
      <c r="F44" s="2"/>
      <c r="G44" s="2"/>
      <c r="H44" s="70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4" customFormat="1" ht="20.100000000000001" customHeight="1" x14ac:dyDescent="0.2">
      <c r="A45" s="2">
        <v>44</v>
      </c>
      <c r="B45" s="10"/>
      <c r="C45" s="48"/>
      <c r="D45" s="2"/>
      <c r="E45" s="2"/>
      <c r="F45" s="2"/>
      <c r="G45" s="2"/>
      <c r="H45" s="70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4" customFormat="1" ht="20.100000000000001" customHeight="1" x14ac:dyDescent="0.2">
      <c r="A46" s="2">
        <v>45</v>
      </c>
      <c r="B46" s="10"/>
      <c r="C46" s="48"/>
      <c r="D46" s="2"/>
      <c r="E46" s="2"/>
      <c r="F46" s="2"/>
      <c r="G46" s="2"/>
      <c r="H46" s="70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4" customFormat="1" ht="20.100000000000001" customHeight="1" x14ac:dyDescent="0.2">
      <c r="A47" s="2">
        <v>46</v>
      </c>
      <c r="B47" s="10"/>
      <c r="C47" s="48"/>
      <c r="D47" s="2"/>
      <c r="E47" s="2"/>
      <c r="F47" s="2"/>
      <c r="G47" s="2"/>
      <c r="H47" s="70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4" customFormat="1" ht="20.100000000000001" customHeight="1" x14ac:dyDescent="0.2">
      <c r="A48" s="2">
        <v>47</v>
      </c>
      <c r="B48" s="10"/>
      <c r="C48" s="48"/>
      <c r="D48" s="2"/>
      <c r="E48" s="2"/>
      <c r="F48" s="2"/>
      <c r="G48" s="2"/>
      <c r="H48" s="70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4" customFormat="1" ht="20.100000000000001" customHeight="1" x14ac:dyDescent="0.2">
      <c r="A49" s="2">
        <v>48</v>
      </c>
      <c r="B49" s="10"/>
      <c r="C49" s="48"/>
      <c r="D49" s="2"/>
      <c r="E49" s="2"/>
      <c r="F49" s="2"/>
      <c r="G49" s="2"/>
      <c r="H49" s="70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4" customFormat="1" ht="20.100000000000001" customHeight="1" x14ac:dyDescent="0.2">
      <c r="A50" s="2">
        <v>49</v>
      </c>
      <c r="B50" s="10"/>
      <c r="C50" s="48"/>
      <c r="D50" s="2"/>
      <c r="E50" s="2"/>
      <c r="F50" s="2"/>
      <c r="G50" s="2"/>
      <c r="H50" s="70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4" customFormat="1" ht="20.100000000000001" customHeight="1" x14ac:dyDescent="0.2">
      <c r="A51" s="2">
        <v>50</v>
      </c>
      <c r="B51" s="10"/>
      <c r="C51" s="48"/>
      <c r="D51" s="2"/>
      <c r="E51" s="2"/>
      <c r="F51" s="2"/>
      <c r="G51" s="2"/>
      <c r="H51" s="70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4" customFormat="1" ht="20.100000000000001" customHeight="1" x14ac:dyDescent="0.2">
      <c r="A52" s="2">
        <v>51</v>
      </c>
      <c r="B52" s="10"/>
      <c r="C52" s="48"/>
      <c r="D52" s="2"/>
      <c r="E52" s="2"/>
      <c r="F52" s="2"/>
      <c r="G52" s="2"/>
      <c r="H52" s="70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4" customFormat="1" ht="20.100000000000001" customHeight="1" x14ac:dyDescent="0.2">
      <c r="A53" s="2">
        <v>52</v>
      </c>
      <c r="B53" s="10"/>
      <c r="C53" s="41"/>
      <c r="D53" s="2"/>
      <c r="E53" s="2"/>
      <c r="F53" s="2"/>
      <c r="G53" s="2"/>
      <c r="H53" s="70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4" customFormat="1" ht="20.100000000000001" customHeight="1" x14ac:dyDescent="0.2">
      <c r="A54" s="2">
        <v>53</v>
      </c>
      <c r="B54" s="10"/>
      <c r="C54" s="41"/>
      <c r="D54" s="2"/>
      <c r="E54" s="2"/>
      <c r="F54" s="2"/>
      <c r="G54" s="2"/>
      <c r="H54" s="70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4" customFormat="1" ht="20.100000000000001" customHeight="1" x14ac:dyDescent="0.2">
      <c r="A55" s="2">
        <v>54</v>
      </c>
      <c r="B55" s="10"/>
      <c r="C55" s="41"/>
      <c r="D55" s="2"/>
      <c r="E55" s="2"/>
      <c r="F55" s="2"/>
      <c r="G55" s="2"/>
      <c r="H55" s="70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4" customFormat="1" ht="20.100000000000001" customHeight="1" x14ac:dyDescent="0.2">
      <c r="A56" s="2">
        <v>55</v>
      </c>
      <c r="B56" s="10"/>
      <c r="C56" s="41"/>
      <c r="D56" s="2"/>
      <c r="E56" s="2"/>
      <c r="F56" s="2"/>
      <c r="G56" s="2"/>
      <c r="H56" s="70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4" customFormat="1" ht="20.100000000000001" customHeight="1" x14ac:dyDescent="0.2">
      <c r="A57" s="2">
        <v>56</v>
      </c>
      <c r="B57" s="2"/>
      <c r="C57" s="41"/>
      <c r="D57" s="2"/>
      <c r="E57" s="2"/>
      <c r="F57" s="2"/>
      <c r="G57" s="2"/>
      <c r="H57" s="70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4" customFormat="1" ht="20.100000000000001" customHeight="1" x14ac:dyDescent="0.2">
      <c r="A58" s="2">
        <v>57</v>
      </c>
      <c r="B58" s="2"/>
      <c r="C58" s="41"/>
      <c r="D58" s="2"/>
      <c r="E58" s="2"/>
      <c r="F58" s="2"/>
      <c r="G58" s="2"/>
      <c r="H58" s="70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4" customFormat="1" ht="20.100000000000001" customHeight="1" x14ac:dyDescent="0.2">
      <c r="A59" s="2">
        <v>58</v>
      </c>
      <c r="B59" s="2"/>
      <c r="C59" s="41"/>
      <c r="D59" s="2"/>
      <c r="E59" s="2"/>
      <c r="F59" s="2"/>
      <c r="G59" s="2"/>
      <c r="H59" s="70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4" customFormat="1" ht="20.100000000000001" customHeight="1" x14ac:dyDescent="0.2">
      <c r="A60" s="2">
        <v>59</v>
      </c>
      <c r="B60" s="2"/>
      <c r="C60" s="41"/>
      <c r="D60" s="2"/>
      <c r="E60" s="2"/>
      <c r="F60" s="2"/>
      <c r="G60" s="2"/>
      <c r="H60" s="70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4" customFormat="1" ht="20.100000000000001" customHeight="1" x14ac:dyDescent="0.2">
      <c r="A61" s="2">
        <v>60</v>
      </c>
      <c r="B61" s="2"/>
      <c r="C61" s="41"/>
      <c r="D61" s="2"/>
      <c r="E61" s="2"/>
      <c r="F61" s="2"/>
      <c r="G61" s="2"/>
      <c r="H61" s="70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4" customFormat="1" ht="20.100000000000001" customHeight="1" x14ac:dyDescent="0.2">
      <c r="A62" s="2">
        <v>61</v>
      </c>
      <c r="B62" s="2"/>
      <c r="C62" s="41"/>
      <c r="D62" s="2"/>
      <c r="E62" s="2"/>
      <c r="F62" s="2"/>
      <c r="G62" s="2"/>
      <c r="H62" s="70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4" customFormat="1" ht="20.100000000000001" customHeight="1" x14ac:dyDescent="0.2">
      <c r="A63" s="2">
        <v>62</v>
      </c>
      <c r="B63" s="2"/>
      <c r="C63" s="41"/>
      <c r="D63" s="2"/>
      <c r="E63" s="2"/>
      <c r="F63" s="2"/>
      <c r="G63" s="2"/>
      <c r="H63" s="70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4" customFormat="1" ht="20.100000000000001" customHeight="1" x14ac:dyDescent="0.2">
      <c r="A64" s="2">
        <v>63</v>
      </c>
      <c r="B64" s="2"/>
      <c r="C64" s="41"/>
      <c r="D64" s="2"/>
      <c r="E64" s="2"/>
      <c r="F64" s="2"/>
      <c r="G64" s="2"/>
      <c r="H64" s="70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4" customFormat="1" ht="20.100000000000001" customHeight="1" x14ac:dyDescent="0.2">
      <c r="A65" s="2">
        <v>64</v>
      </c>
      <c r="B65" s="2"/>
      <c r="C65" s="41"/>
      <c r="D65" s="2"/>
      <c r="E65" s="2"/>
      <c r="F65" s="2"/>
      <c r="G65" s="2"/>
      <c r="H65" s="70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4" customFormat="1" ht="20.100000000000001" customHeight="1" x14ac:dyDescent="0.2">
      <c r="A66" s="2">
        <v>65</v>
      </c>
      <c r="B66" s="2"/>
      <c r="C66" s="41"/>
      <c r="D66" s="2"/>
      <c r="E66" s="2"/>
      <c r="F66" s="2"/>
      <c r="G66" s="2"/>
      <c r="H66" s="70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4" customFormat="1" ht="20.100000000000001" customHeight="1" x14ac:dyDescent="0.2">
      <c r="A67" s="2">
        <v>66</v>
      </c>
      <c r="B67" s="2"/>
      <c r="C67" s="41"/>
      <c r="D67" s="2"/>
      <c r="E67" s="2"/>
      <c r="F67" s="2"/>
      <c r="G67" s="2"/>
      <c r="H67" s="70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4" customFormat="1" ht="20.100000000000001" customHeight="1" x14ac:dyDescent="0.2">
      <c r="A68" s="2">
        <v>67</v>
      </c>
      <c r="B68" s="2"/>
      <c r="C68" s="41"/>
      <c r="D68" s="2"/>
      <c r="E68" s="2"/>
      <c r="F68" s="2"/>
      <c r="G68" s="2"/>
      <c r="H68" s="70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4" customFormat="1" ht="20.100000000000001" customHeight="1" x14ac:dyDescent="0.2">
      <c r="A69" s="2">
        <v>68</v>
      </c>
      <c r="B69" s="2"/>
      <c r="C69" s="41"/>
      <c r="D69" s="2"/>
      <c r="E69" s="2"/>
      <c r="F69" s="2"/>
      <c r="G69" s="2"/>
      <c r="H69" s="70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4" customFormat="1" ht="20.100000000000001" customHeight="1" x14ac:dyDescent="0.2">
      <c r="A70" s="2">
        <v>69</v>
      </c>
      <c r="B70" s="2"/>
      <c r="C70" s="41"/>
      <c r="D70" s="2"/>
      <c r="E70" s="2"/>
      <c r="F70" s="2"/>
      <c r="G70" s="2"/>
      <c r="H70" s="70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4" customFormat="1" ht="20.100000000000001" customHeight="1" x14ac:dyDescent="0.2">
      <c r="A71" s="2">
        <v>70</v>
      </c>
      <c r="B71" s="2"/>
      <c r="C71" s="41"/>
      <c r="D71" s="2"/>
      <c r="E71" s="2"/>
      <c r="F71" s="2"/>
      <c r="G71" s="2"/>
      <c r="H71" s="70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4" customFormat="1" ht="20.100000000000001" customHeight="1" x14ac:dyDescent="0.2">
      <c r="A72" s="2">
        <v>71</v>
      </c>
      <c r="B72" s="2"/>
      <c r="C72" s="41"/>
      <c r="D72" s="2"/>
      <c r="E72" s="2"/>
      <c r="F72" s="2"/>
      <c r="G72" s="2"/>
      <c r="H72" s="70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4" customFormat="1" ht="20.100000000000001" customHeight="1" x14ac:dyDescent="0.2">
      <c r="A73" s="2">
        <v>72</v>
      </c>
      <c r="B73" s="2"/>
      <c r="C73" s="41"/>
      <c r="D73" s="2"/>
      <c r="E73" s="2"/>
      <c r="F73" s="2"/>
      <c r="G73" s="2"/>
      <c r="H73" s="70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4" customFormat="1" ht="20.100000000000001" customHeight="1" x14ac:dyDescent="0.2">
      <c r="A74" s="2">
        <v>73</v>
      </c>
      <c r="B74" s="2"/>
      <c r="C74" s="41"/>
      <c r="D74" s="2"/>
      <c r="E74" s="2"/>
      <c r="F74" s="2"/>
      <c r="G74" s="2"/>
      <c r="H74" s="70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4" customFormat="1" ht="20.100000000000001" customHeight="1" x14ac:dyDescent="0.2">
      <c r="A75" s="2">
        <v>74</v>
      </c>
      <c r="B75" s="2"/>
      <c r="C75" s="41"/>
      <c r="D75" s="2"/>
      <c r="E75" s="2"/>
      <c r="F75" s="2"/>
      <c r="G75" s="2"/>
      <c r="H75" s="70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4" customFormat="1" ht="20.100000000000001" customHeight="1" x14ac:dyDescent="0.2">
      <c r="A76" s="2">
        <v>75</v>
      </c>
      <c r="B76" s="2"/>
      <c r="C76" s="41"/>
      <c r="D76" s="2"/>
      <c r="E76" s="2"/>
      <c r="F76" s="2"/>
      <c r="G76" s="2"/>
      <c r="H76" s="70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4" customFormat="1" ht="20.100000000000001" customHeight="1" x14ac:dyDescent="0.2">
      <c r="A77" s="2">
        <v>76</v>
      </c>
      <c r="B77" s="2"/>
      <c r="C77" s="41"/>
      <c r="D77" s="2"/>
      <c r="E77" s="2"/>
      <c r="F77" s="2"/>
      <c r="G77" s="2"/>
      <c r="H77" s="70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4" customFormat="1" ht="20.100000000000001" customHeight="1" x14ac:dyDescent="0.2">
      <c r="A78" s="2">
        <v>77</v>
      </c>
      <c r="B78" s="2"/>
      <c r="C78" s="41"/>
      <c r="D78" s="2"/>
      <c r="E78" s="2"/>
      <c r="F78" s="2"/>
      <c r="G78" s="2"/>
      <c r="H78" s="70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4" customFormat="1" ht="20.100000000000001" customHeight="1" x14ac:dyDescent="0.2">
      <c r="A79" s="2">
        <v>78</v>
      </c>
      <c r="B79" s="2"/>
      <c r="C79" s="41"/>
      <c r="D79" s="2"/>
      <c r="E79" s="2"/>
      <c r="F79" s="2"/>
      <c r="G79" s="2"/>
      <c r="H79" s="70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4" customFormat="1" ht="20.100000000000001" customHeight="1" x14ac:dyDescent="0.2">
      <c r="A80" s="2">
        <v>79</v>
      </c>
      <c r="B80" s="2"/>
      <c r="C80" s="41"/>
      <c r="D80" s="2"/>
      <c r="E80" s="2"/>
      <c r="F80" s="2"/>
      <c r="G80" s="2"/>
      <c r="H80" s="70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4" customFormat="1" ht="20.100000000000001" customHeight="1" x14ac:dyDescent="0.2">
      <c r="A81" s="2">
        <v>80</v>
      </c>
      <c r="B81" s="2"/>
      <c r="C81" s="41"/>
      <c r="D81" s="2"/>
      <c r="E81" s="2"/>
      <c r="F81" s="2"/>
      <c r="G81" s="2"/>
      <c r="H81" s="70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4" customFormat="1" ht="20.100000000000001" customHeight="1" x14ac:dyDescent="0.2">
      <c r="A82" s="2">
        <v>81</v>
      </c>
      <c r="B82" s="2"/>
      <c r="C82" s="41"/>
      <c r="D82" s="2"/>
      <c r="E82" s="2"/>
      <c r="F82" s="2"/>
      <c r="G82" s="2"/>
      <c r="H82" s="70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4" customFormat="1" ht="20.100000000000001" customHeight="1" x14ac:dyDescent="0.2">
      <c r="A83" s="2">
        <v>82</v>
      </c>
      <c r="B83" s="2"/>
      <c r="C83" s="41"/>
      <c r="D83" s="2"/>
      <c r="E83" s="2"/>
      <c r="F83" s="2"/>
      <c r="G83" s="2"/>
      <c r="H83" s="70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4" customFormat="1" ht="20.100000000000001" customHeight="1" x14ac:dyDescent="0.2">
      <c r="A84" s="2">
        <v>83</v>
      </c>
      <c r="B84" s="2"/>
      <c r="C84" s="41"/>
      <c r="D84" s="2"/>
      <c r="E84" s="2"/>
      <c r="F84" s="2"/>
      <c r="G84" s="2"/>
      <c r="H84" s="70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4" customFormat="1" ht="20.100000000000001" customHeight="1" x14ac:dyDescent="0.2">
      <c r="A85" s="2">
        <v>84</v>
      </c>
      <c r="B85" s="2"/>
      <c r="C85" s="41"/>
      <c r="D85" s="2"/>
      <c r="E85" s="2"/>
      <c r="F85" s="2"/>
      <c r="G85" s="2"/>
      <c r="H85" s="70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4" customFormat="1" ht="20.100000000000001" customHeight="1" x14ac:dyDescent="0.2">
      <c r="A86" s="2">
        <v>85</v>
      </c>
      <c r="B86" s="2"/>
      <c r="C86" s="41"/>
      <c r="D86" s="2"/>
      <c r="E86" s="2"/>
      <c r="F86" s="2"/>
      <c r="G86" s="2"/>
      <c r="H86" s="70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4" customFormat="1" ht="20.100000000000001" customHeight="1" x14ac:dyDescent="0.2">
      <c r="A87" s="2">
        <v>86</v>
      </c>
      <c r="B87" s="2"/>
      <c r="C87" s="41"/>
      <c r="D87" s="2"/>
      <c r="E87" s="2"/>
      <c r="F87" s="2"/>
      <c r="G87" s="2"/>
      <c r="H87" s="70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4" customFormat="1" ht="20.100000000000001" customHeight="1" x14ac:dyDescent="0.2">
      <c r="A88" s="2">
        <v>87</v>
      </c>
      <c r="B88" s="2"/>
      <c r="C88" s="41"/>
      <c r="D88" s="2"/>
      <c r="E88" s="2"/>
      <c r="F88" s="2"/>
      <c r="G88" s="2"/>
      <c r="H88" s="70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4" customFormat="1" ht="20.100000000000001" customHeight="1" x14ac:dyDescent="0.2">
      <c r="A89" s="2">
        <v>88</v>
      </c>
      <c r="B89" s="2"/>
      <c r="C89" s="41"/>
      <c r="D89" s="2"/>
      <c r="E89" s="2"/>
      <c r="F89" s="2"/>
      <c r="G89" s="2"/>
      <c r="H89" s="70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4" customFormat="1" ht="20.100000000000001" customHeight="1" x14ac:dyDescent="0.2">
      <c r="A90" s="2">
        <v>89</v>
      </c>
      <c r="B90" s="2"/>
      <c r="C90" s="41"/>
      <c r="D90" s="2"/>
      <c r="E90" s="2"/>
      <c r="F90" s="2"/>
      <c r="G90" s="2"/>
      <c r="H90" s="70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4" customFormat="1" ht="20.100000000000001" customHeight="1" x14ac:dyDescent="0.2">
      <c r="A91" s="2">
        <v>90</v>
      </c>
      <c r="B91" s="2"/>
      <c r="C91" s="41"/>
      <c r="D91" s="2"/>
      <c r="E91" s="2"/>
      <c r="F91" s="2"/>
      <c r="G91" s="2"/>
      <c r="H91" s="70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4" customFormat="1" ht="20.100000000000001" customHeight="1" x14ac:dyDescent="0.2">
      <c r="A92" s="2">
        <v>91</v>
      </c>
      <c r="B92" s="2"/>
      <c r="C92" s="41"/>
      <c r="D92" s="2"/>
      <c r="E92" s="2"/>
      <c r="F92" s="2"/>
      <c r="G92" s="2"/>
      <c r="H92" s="70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4" customFormat="1" ht="20.100000000000001" customHeight="1" x14ac:dyDescent="0.2">
      <c r="A93" s="2">
        <v>92</v>
      </c>
      <c r="B93" s="2"/>
      <c r="C93" s="41"/>
      <c r="D93" s="2"/>
      <c r="E93" s="2"/>
      <c r="F93" s="2"/>
      <c r="G93" s="2"/>
      <c r="H93" s="70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4" customFormat="1" ht="20.100000000000001" customHeight="1" x14ac:dyDescent="0.2">
      <c r="A94" s="2">
        <v>93</v>
      </c>
      <c r="B94" s="2"/>
      <c r="C94" s="41"/>
      <c r="D94" s="2"/>
      <c r="E94" s="2"/>
      <c r="F94" s="2"/>
      <c r="G94" s="2"/>
      <c r="H94" s="70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4" customFormat="1" ht="20.100000000000001" customHeight="1" x14ac:dyDescent="0.2">
      <c r="A95" s="2">
        <v>94</v>
      </c>
      <c r="B95" s="2"/>
      <c r="C95" s="23"/>
      <c r="D95" s="2"/>
      <c r="E95" s="2"/>
      <c r="F95" s="2"/>
      <c r="G95" s="2"/>
      <c r="H95" s="70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4" customFormat="1" ht="20.100000000000001" customHeight="1" x14ac:dyDescent="0.2">
      <c r="A96" s="2">
        <v>95</v>
      </c>
      <c r="B96" s="2"/>
      <c r="C96" s="23"/>
      <c r="D96" s="2"/>
      <c r="E96" s="2"/>
      <c r="F96" s="2"/>
      <c r="G96" s="2"/>
      <c r="H96" s="70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4" customFormat="1" ht="20.100000000000001" customHeight="1" x14ac:dyDescent="0.2">
      <c r="A97" s="2">
        <v>96</v>
      </c>
      <c r="B97" s="2"/>
      <c r="C97" s="23"/>
      <c r="D97" s="2"/>
      <c r="E97" s="2"/>
      <c r="F97" s="2"/>
      <c r="G97" s="2"/>
      <c r="H97" s="70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4" customFormat="1" ht="20.100000000000001" customHeight="1" x14ac:dyDescent="0.2">
      <c r="A98" s="2">
        <v>97</v>
      </c>
      <c r="B98" s="2"/>
      <c r="C98" s="23"/>
      <c r="D98" s="2"/>
      <c r="E98" s="2"/>
      <c r="F98" s="2"/>
      <c r="G98" s="2"/>
      <c r="H98" s="70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4" customFormat="1" ht="20.100000000000001" customHeight="1" x14ac:dyDescent="0.2">
      <c r="A99" s="2">
        <v>98</v>
      </c>
      <c r="B99" s="2"/>
      <c r="C99" s="41"/>
      <c r="D99" s="2"/>
      <c r="E99" s="2"/>
      <c r="F99" s="2"/>
      <c r="G99" s="2"/>
      <c r="H99" s="70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4" customFormat="1" ht="20.100000000000001" customHeight="1" x14ac:dyDescent="0.2">
      <c r="A100" s="2">
        <v>99</v>
      </c>
      <c r="B100" s="2"/>
      <c r="C100" s="41"/>
      <c r="D100" s="2"/>
      <c r="E100" s="2"/>
      <c r="F100" s="2"/>
      <c r="G100" s="2"/>
      <c r="H100" s="70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4" customFormat="1" ht="20.100000000000001" customHeight="1" x14ac:dyDescent="0.2">
      <c r="A101" s="2">
        <v>100</v>
      </c>
      <c r="B101" s="2"/>
      <c r="C101" s="41"/>
      <c r="D101" s="2"/>
      <c r="E101" s="2"/>
      <c r="F101" s="2"/>
      <c r="G101" s="2"/>
      <c r="H101" s="70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4" customFormat="1" ht="20.100000000000001" customHeight="1" x14ac:dyDescent="0.2">
      <c r="A102" s="2">
        <v>101</v>
      </c>
      <c r="B102" s="2"/>
      <c r="C102" s="41"/>
      <c r="D102" s="2"/>
      <c r="E102" s="2"/>
      <c r="F102" s="2"/>
      <c r="G102" s="2"/>
      <c r="H102" s="70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4" customFormat="1" ht="20.100000000000001" customHeight="1" x14ac:dyDescent="0.2">
      <c r="A103" s="2">
        <v>102</v>
      </c>
      <c r="B103" s="2"/>
      <c r="C103" s="41"/>
      <c r="D103" s="2"/>
      <c r="E103" s="2"/>
      <c r="F103" s="2"/>
      <c r="G103" s="2"/>
      <c r="H103" s="70"/>
      <c r="I103" s="2"/>
      <c r="J103" s="2"/>
      <c r="M103" s="87">
        <v>10000010</v>
      </c>
      <c r="N103" s="88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4" customFormat="1" ht="20.100000000000001" customHeight="1" x14ac:dyDescent="0.2">
      <c r="A104" s="2">
        <v>103</v>
      </c>
      <c r="B104" s="2"/>
      <c r="C104" s="41"/>
      <c r="D104" s="2"/>
      <c r="E104" s="2"/>
      <c r="F104" s="2"/>
      <c r="G104" s="2"/>
      <c r="H104" s="70"/>
      <c r="I104" s="2"/>
      <c r="J104" s="2"/>
      <c r="M104" s="89">
        <v>10000017</v>
      </c>
      <c r="N104" s="90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4" customFormat="1" ht="20.100000000000001" customHeight="1" x14ac:dyDescent="0.2">
      <c r="A105" s="2">
        <v>104</v>
      </c>
      <c r="B105" s="2"/>
      <c r="C105" s="51"/>
      <c r="D105" s="2"/>
      <c r="E105" s="2"/>
      <c r="F105" s="2"/>
      <c r="G105" s="2"/>
      <c r="H105" s="70"/>
      <c r="I105" s="2"/>
      <c r="J105" s="2"/>
      <c r="M105" s="89">
        <v>10010033</v>
      </c>
      <c r="N105" s="90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4" customFormat="1" ht="20.100000000000001" customHeight="1" x14ac:dyDescent="0.2">
      <c r="A106" s="2">
        <v>105</v>
      </c>
      <c r="B106" s="2"/>
      <c r="C106" s="51"/>
      <c r="D106" s="2"/>
      <c r="E106" s="2"/>
      <c r="F106" s="2"/>
      <c r="G106" s="2"/>
      <c r="H106" s="70"/>
      <c r="I106" s="2"/>
      <c r="J106" s="2"/>
      <c r="M106" s="89">
        <v>10010041</v>
      </c>
      <c r="N106" s="90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4" customFormat="1" ht="20.100000000000001" customHeight="1" x14ac:dyDescent="0.2">
      <c r="A107" s="2">
        <v>106</v>
      </c>
      <c r="B107" s="2"/>
      <c r="C107" s="51"/>
      <c r="D107" s="2"/>
      <c r="E107" s="2"/>
      <c r="F107" s="2"/>
      <c r="G107" s="2"/>
      <c r="H107" s="70"/>
      <c r="I107" s="2"/>
      <c r="J107" s="2"/>
      <c r="M107" s="89">
        <v>10010042</v>
      </c>
      <c r="N107" s="90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4" customFormat="1" ht="20.100000000000001" customHeight="1" x14ac:dyDescent="0.2">
      <c r="A108" s="2">
        <v>107</v>
      </c>
      <c r="B108" s="2"/>
      <c r="C108" s="51"/>
      <c r="D108" s="2"/>
      <c r="E108" s="2"/>
      <c r="F108" s="2"/>
      <c r="G108" s="2"/>
      <c r="H108" s="70"/>
      <c r="I108" s="2"/>
      <c r="J108" s="2"/>
      <c r="M108" s="89">
        <v>10010083</v>
      </c>
      <c r="N108" s="90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4" customFormat="1" ht="20.100000000000001" customHeight="1" x14ac:dyDescent="0.2">
      <c r="A109" s="2">
        <v>108</v>
      </c>
      <c r="B109" s="2"/>
      <c r="C109" s="51"/>
      <c r="D109" s="2"/>
      <c r="E109" s="2"/>
      <c r="F109" s="2"/>
      <c r="G109" s="2"/>
      <c r="H109" s="70"/>
      <c r="I109" s="2"/>
      <c r="J109" s="2"/>
      <c r="M109" s="89">
        <v>10010084</v>
      </c>
      <c r="N109" s="90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4" customFormat="1" ht="20.100000000000001" customHeight="1" x14ac:dyDescent="0.2">
      <c r="A110" s="2">
        <v>109</v>
      </c>
      <c r="B110" s="2"/>
      <c r="C110" s="51"/>
      <c r="D110" s="2"/>
      <c r="E110" s="2"/>
      <c r="F110" s="2"/>
      <c r="G110" s="2"/>
      <c r="H110" s="70"/>
      <c r="I110" s="2"/>
      <c r="J110" s="2"/>
      <c r="M110" s="89">
        <v>10010085</v>
      </c>
      <c r="N110" s="90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4" customFormat="1" ht="20.100000000000001" customHeight="1" x14ac:dyDescent="0.2">
      <c r="A111" s="2">
        <v>110</v>
      </c>
      <c r="B111" s="2"/>
      <c r="C111" s="51"/>
      <c r="D111" s="2"/>
      <c r="E111" s="2"/>
      <c r="F111" s="2"/>
      <c r="G111" s="2"/>
      <c r="H111" s="70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4" customFormat="1" ht="20.100000000000001" customHeight="1" x14ac:dyDescent="0.2">
      <c r="A112" s="2">
        <v>111</v>
      </c>
      <c r="B112" s="2"/>
      <c r="C112" s="51"/>
      <c r="D112" s="2"/>
      <c r="E112" s="2"/>
      <c r="F112" s="2"/>
      <c r="G112" s="2"/>
      <c r="H112" s="70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4" customFormat="1" ht="20.100000000000001" customHeight="1" x14ac:dyDescent="0.2">
      <c r="A113" s="2">
        <v>112</v>
      </c>
      <c r="B113" s="2"/>
      <c r="C113" s="39"/>
      <c r="D113" s="2"/>
      <c r="E113" s="2"/>
      <c r="F113" s="2"/>
      <c r="G113" s="2"/>
      <c r="H113" s="70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4" customFormat="1" ht="20.100000000000001" customHeight="1" x14ac:dyDescent="0.2">
      <c r="A114" s="2">
        <v>113</v>
      </c>
      <c r="B114" s="2"/>
      <c r="C114" s="39"/>
      <c r="D114" s="2"/>
      <c r="E114" s="2"/>
      <c r="F114" s="2"/>
      <c r="G114" s="2"/>
      <c r="H114" s="70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4" customFormat="1" ht="20.100000000000001" customHeight="1" x14ac:dyDescent="0.2">
      <c r="A115" s="2">
        <v>114</v>
      </c>
      <c r="B115" s="2"/>
      <c r="C115" s="39"/>
      <c r="D115" s="2"/>
      <c r="E115" s="2"/>
      <c r="F115" s="2"/>
      <c r="G115" s="2"/>
      <c r="H115" s="70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4" customFormat="1" ht="20.100000000000001" customHeight="1" x14ac:dyDescent="0.2">
      <c r="A116" s="2">
        <v>115</v>
      </c>
      <c r="B116" s="2"/>
      <c r="C116" s="39"/>
      <c r="D116" s="2"/>
      <c r="E116" s="2"/>
      <c r="F116" s="2"/>
      <c r="G116" s="2"/>
      <c r="H116" s="70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4" customFormat="1" ht="20.100000000000001" customHeight="1" x14ac:dyDescent="0.2">
      <c r="A117" s="2">
        <v>116</v>
      </c>
      <c r="B117" s="2"/>
      <c r="C117" s="39"/>
      <c r="D117" s="2"/>
      <c r="E117" s="2"/>
      <c r="F117" s="2"/>
      <c r="G117" s="2"/>
      <c r="H117" s="70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4" customFormat="1" ht="20.100000000000001" customHeight="1" x14ac:dyDescent="0.2">
      <c r="A118" s="2">
        <v>117</v>
      </c>
      <c r="B118" s="2"/>
      <c r="C118" s="39"/>
      <c r="D118" s="2"/>
      <c r="E118" s="2"/>
      <c r="F118" s="2"/>
      <c r="G118" s="2"/>
      <c r="H118" s="70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4" customFormat="1" ht="20.100000000000001" customHeight="1" x14ac:dyDescent="0.2">
      <c r="A119" s="2">
        <v>118</v>
      </c>
      <c r="B119" s="2"/>
      <c r="C119" s="39"/>
      <c r="D119" s="2"/>
      <c r="E119" s="2"/>
      <c r="F119" s="2"/>
      <c r="G119" s="2"/>
      <c r="H119" s="70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4" customFormat="1" ht="20.100000000000001" customHeight="1" x14ac:dyDescent="0.2">
      <c r="A120" s="2">
        <v>119</v>
      </c>
      <c r="B120" s="2"/>
      <c r="C120" s="39"/>
      <c r="D120" s="2"/>
      <c r="E120" s="2"/>
      <c r="F120" s="2"/>
      <c r="G120" s="2"/>
      <c r="H120" s="70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82">
        <v>120</v>
      </c>
      <c r="B121" s="2"/>
      <c r="C121" s="39"/>
      <c r="D121" s="2"/>
      <c r="E121" s="2"/>
      <c r="F121" s="2"/>
      <c r="G121" s="2"/>
      <c r="H121" s="70"/>
      <c r="I121" s="2"/>
      <c r="J121" s="2"/>
    </row>
    <row r="122" spans="1:52" x14ac:dyDescent="0.2">
      <c r="A122" s="82">
        <v>121</v>
      </c>
      <c r="B122" s="2"/>
      <c r="C122" s="39"/>
      <c r="D122" s="2"/>
      <c r="E122" s="2"/>
      <c r="F122" s="2"/>
      <c r="G122" s="2"/>
      <c r="H122" s="70"/>
      <c r="I122" s="2"/>
      <c r="J122" s="2"/>
    </row>
    <row r="123" spans="1:52" x14ac:dyDescent="0.2">
      <c r="A123" s="82">
        <v>122</v>
      </c>
      <c r="B123" s="2"/>
      <c r="C123" s="39"/>
      <c r="D123" s="2"/>
      <c r="E123" s="2"/>
      <c r="F123" s="2"/>
      <c r="G123" s="2"/>
      <c r="H123" s="70"/>
      <c r="I123" s="2"/>
      <c r="J123" s="2"/>
    </row>
    <row r="124" spans="1:52" x14ac:dyDescent="0.2">
      <c r="A124" s="82">
        <v>123</v>
      </c>
      <c r="B124" s="2"/>
      <c r="C124" s="39"/>
      <c r="D124" s="2"/>
      <c r="E124" s="2"/>
      <c r="F124" s="2"/>
      <c r="G124" s="2"/>
      <c r="H124" s="70"/>
      <c r="I124" s="2"/>
      <c r="J124" s="2"/>
    </row>
    <row r="125" spans="1:52" x14ac:dyDescent="0.2">
      <c r="A125" s="82">
        <v>124</v>
      </c>
      <c r="B125" s="2"/>
      <c r="C125" s="39"/>
      <c r="D125" s="2"/>
      <c r="E125" s="2"/>
      <c r="F125" s="2"/>
      <c r="G125" s="2"/>
      <c r="H125" s="70"/>
      <c r="I125" s="2"/>
      <c r="J125" s="2"/>
    </row>
    <row r="126" spans="1:52" x14ac:dyDescent="0.2">
      <c r="A126" s="82">
        <v>125</v>
      </c>
      <c r="B126" s="2"/>
      <c r="C126" s="39"/>
      <c r="D126" s="2"/>
      <c r="E126" s="2"/>
      <c r="F126" s="2"/>
      <c r="G126" s="2"/>
      <c r="H126" s="70"/>
      <c r="I126" s="2"/>
      <c r="J126" s="2"/>
    </row>
    <row r="127" spans="1:52" x14ac:dyDescent="0.2">
      <c r="A127" s="82">
        <v>126</v>
      </c>
      <c r="B127" s="2"/>
      <c r="C127" s="39"/>
      <c r="D127" s="2"/>
      <c r="E127" s="2"/>
      <c r="F127" s="2"/>
      <c r="G127" s="2"/>
      <c r="H127" s="70"/>
      <c r="I127" s="2"/>
      <c r="J127" s="2"/>
    </row>
    <row r="128" spans="1:52" x14ac:dyDescent="0.2">
      <c r="A128" s="82">
        <v>127</v>
      </c>
      <c r="B128" s="2"/>
      <c r="C128" s="39"/>
      <c r="D128" s="2"/>
      <c r="E128" s="2"/>
      <c r="F128" s="2"/>
      <c r="G128" s="2"/>
      <c r="H128" s="70"/>
      <c r="I128" s="2"/>
      <c r="J128" s="2"/>
    </row>
    <row r="129" spans="1:10" x14ac:dyDescent="0.2">
      <c r="A129" s="82">
        <v>128</v>
      </c>
      <c r="B129" s="2"/>
      <c r="C129" s="39"/>
      <c r="D129" s="2"/>
      <c r="E129" s="2"/>
      <c r="F129" s="2"/>
      <c r="G129" s="2"/>
      <c r="H129" s="70"/>
      <c r="I129" s="2"/>
      <c r="J129" s="2"/>
    </row>
    <row r="130" spans="1:10" x14ac:dyDescent="0.2">
      <c r="A130" s="82">
        <v>129</v>
      </c>
      <c r="B130" s="2"/>
      <c r="C130" s="39"/>
      <c r="D130" s="2"/>
      <c r="E130" s="2"/>
      <c r="F130" s="2"/>
      <c r="G130" s="2"/>
      <c r="H130" s="70"/>
      <c r="I130" s="2"/>
      <c r="J130" s="2"/>
    </row>
    <row r="131" spans="1:10" x14ac:dyDescent="0.2">
      <c r="A131" s="82">
        <v>130</v>
      </c>
      <c r="B131" s="2"/>
      <c r="C131" s="39"/>
      <c r="D131" s="2"/>
      <c r="E131" s="2"/>
      <c r="F131" s="2"/>
      <c r="G131" s="2"/>
      <c r="H131" s="70"/>
      <c r="I131" s="2"/>
      <c r="J131" s="2"/>
    </row>
    <row r="132" spans="1:10" x14ac:dyDescent="0.2">
      <c r="A132" s="82">
        <v>131</v>
      </c>
      <c r="B132" s="2"/>
      <c r="C132" s="39"/>
      <c r="D132" s="2"/>
      <c r="E132" s="2"/>
      <c r="F132" s="2"/>
      <c r="G132" s="2"/>
      <c r="H132" s="70"/>
      <c r="I132" s="2"/>
      <c r="J132" s="2"/>
    </row>
    <row r="133" spans="1:10" x14ac:dyDescent="0.2">
      <c r="A133" s="82">
        <v>132</v>
      </c>
      <c r="B133" s="2"/>
      <c r="C133" s="39"/>
      <c r="D133" s="2"/>
      <c r="E133" s="2"/>
      <c r="F133" s="2"/>
      <c r="G133" s="2"/>
      <c r="H133" s="70"/>
      <c r="I133" s="2"/>
      <c r="J133" s="2"/>
    </row>
    <row r="134" spans="1:10" x14ac:dyDescent="0.2">
      <c r="A134" s="82">
        <v>133</v>
      </c>
      <c r="B134" s="2"/>
      <c r="C134" s="39"/>
      <c r="D134" s="2"/>
      <c r="E134" s="2"/>
      <c r="F134" s="2"/>
      <c r="G134" s="2"/>
      <c r="H134" s="70"/>
      <c r="I134" s="2"/>
      <c r="J134" s="2"/>
    </row>
    <row r="135" spans="1:10" x14ac:dyDescent="0.2">
      <c r="A135" s="82">
        <v>134</v>
      </c>
      <c r="B135" s="2"/>
      <c r="C135" s="51"/>
      <c r="D135" s="2"/>
      <c r="E135" s="2"/>
      <c r="F135" s="2"/>
      <c r="G135" s="2"/>
      <c r="H135" s="70"/>
      <c r="I135" s="2"/>
      <c r="J135" s="2"/>
    </row>
    <row r="136" spans="1:10" x14ac:dyDescent="0.2">
      <c r="A136" s="82">
        <v>135</v>
      </c>
      <c r="B136" s="2"/>
      <c r="C136" s="51"/>
      <c r="D136" s="2"/>
      <c r="E136" s="2"/>
      <c r="F136" s="2"/>
      <c r="G136" s="2"/>
      <c r="H136" s="70"/>
      <c r="I136" s="2"/>
      <c r="J136" s="2"/>
    </row>
    <row r="137" spans="1:10" x14ac:dyDescent="0.2">
      <c r="A137" s="82">
        <v>136</v>
      </c>
      <c r="B137" s="2"/>
      <c r="C137" s="51"/>
      <c r="D137" s="2"/>
      <c r="E137" s="2"/>
      <c r="F137" s="2"/>
      <c r="G137" s="2"/>
      <c r="H137" s="70"/>
      <c r="I137" s="2"/>
      <c r="J137" s="2"/>
    </row>
    <row r="138" spans="1:10" x14ac:dyDescent="0.2">
      <c r="A138" s="82">
        <v>137</v>
      </c>
      <c r="B138" s="2"/>
      <c r="C138" s="51"/>
      <c r="D138" s="2"/>
      <c r="E138" s="2"/>
      <c r="F138" s="2"/>
      <c r="G138" s="2"/>
      <c r="H138" s="70"/>
      <c r="I138" s="2"/>
      <c r="J138" s="2"/>
    </row>
    <row r="139" spans="1:10" x14ac:dyDescent="0.2">
      <c r="A139" s="82">
        <v>138</v>
      </c>
      <c r="B139" s="2"/>
      <c r="C139" s="51"/>
      <c r="D139" s="2"/>
      <c r="E139" s="2"/>
      <c r="F139" s="2"/>
      <c r="G139" s="2"/>
      <c r="H139" s="70"/>
      <c r="I139" s="2"/>
      <c r="J139" s="2"/>
    </row>
    <row r="140" spans="1:10" x14ac:dyDescent="0.2">
      <c r="A140" s="82">
        <v>139</v>
      </c>
      <c r="B140" s="2"/>
      <c r="C140" s="51"/>
      <c r="D140" s="2"/>
      <c r="E140" s="2"/>
      <c r="F140" s="2"/>
      <c r="G140" s="2"/>
      <c r="H140" s="70"/>
      <c r="I140" s="2"/>
      <c r="J140" s="2"/>
    </row>
    <row r="141" spans="1:10" x14ac:dyDescent="0.2">
      <c r="A141" s="82">
        <v>140</v>
      </c>
      <c r="B141" s="2"/>
      <c r="C141" s="51"/>
      <c r="D141" s="2"/>
      <c r="E141" s="2"/>
      <c r="F141" s="2"/>
      <c r="G141" s="2"/>
      <c r="H141" s="70"/>
      <c r="I141" s="2"/>
      <c r="J141" s="2"/>
    </row>
    <row r="142" spans="1:10" x14ac:dyDescent="0.2">
      <c r="A142" s="82">
        <v>141</v>
      </c>
      <c r="B142" s="2"/>
      <c r="C142" s="51"/>
      <c r="D142" s="2"/>
      <c r="E142" s="2"/>
      <c r="F142" s="2"/>
      <c r="G142" s="2"/>
      <c r="H142" s="70"/>
      <c r="I142" s="2"/>
      <c r="J142" s="2"/>
    </row>
    <row r="143" spans="1:10" x14ac:dyDescent="0.2">
      <c r="A143" s="82">
        <v>142</v>
      </c>
      <c r="B143" s="2"/>
      <c r="C143" s="39"/>
      <c r="D143" s="2"/>
      <c r="E143" s="2"/>
      <c r="F143" s="2"/>
      <c r="G143" s="2"/>
      <c r="H143" s="70"/>
      <c r="I143" s="2"/>
      <c r="J143" s="2"/>
    </row>
    <row r="144" spans="1:10" x14ac:dyDescent="0.2">
      <c r="A144" s="82">
        <v>143</v>
      </c>
      <c r="B144" s="2"/>
      <c r="C144" s="39"/>
      <c r="D144" s="2"/>
      <c r="E144" s="2"/>
      <c r="F144" s="2"/>
      <c r="G144" s="2"/>
      <c r="H144" s="70"/>
      <c r="I144" s="2"/>
      <c r="J144" s="2"/>
    </row>
    <row r="145" spans="1:10" x14ac:dyDescent="0.2">
      <c r="A145" s="82">
        <v>144</v>
      </c>
      <c r="B145" s="2"/>
      <c r="C145" s="39"/>
      <c r="D145" s="2"/>
      <c r="E145" s="2"/>
      <c r="F145" s="2"/>
      <c r="G145" s="2"/>
      <c r="H145" s="70"/>
      <c r="I145" s="2"/>
      <c r="J145" s="2"/>
    </row>
    <row r="146" spans="1:10" x14ac:dyDescent="0.2">
      <c r="A146" s="82">
        <v>145</v>
      </c>
      <c r="B146" s="2"/>
      <c r="C146" s="39"/>
      <c r="D146" s="2"/>
      <c r="E146" s="2"/>
      <c r="F146" s="2"/>
      <c r="G146" s="2"/>
      <c r="H146" s="70"/>
      <c r="I146" s="2"/>
      <c r="J146" s="2"/>
    </row>
    <row r="147" spans="1:10" x14ac:dyDescent="0.2">
      <c r="A147" s="82">
        <v>146</v>
      </c>
      <c r="B147" s="2"/>
      <c r="C147" s="39"/>
      <c r="D147" s="2"/>
      <c r="E147" s="2"/>
      <c r="F147" s="2"/>
      <c r="G147" s="2"/>
      <c r="H147" s="70"/>
      <c r="I147" s="2"/>
      <c r="J147" s="2"/>
    </row>
    <row r="148" spans="1:10" x14ac:dyDescent="0.2">
      <c r="A148" s="82">
        <v>147</v>
      </c>
      <c r="B148" s="2"/>
      <c r="C148" s="39"/>
      <c r="D148" s="2"/>
      <c r="E148" s="2"/>
      <c r="F148" s="2"/>
      <c r="G148" s="2"/>
      <c r="H148" s="70"/>
      <c r="I148" s="2"/>
      <c r="J148" s="2"/>
    </row>
    <row r="149" spans="1:10" x14ac:dyDescent="0.2">
      <c r="A149" s="82">
        <v>148</v>
      </c>
      <c r="B149" s="2"/>
      <c r="C149" s="39"/>
      <c r="D149" s="2"/>
      <c r="E149" s="2"/>
      <c r="F149" s="2"/>
      <c r="G149" s="2"/>
      <c r="H149" s="70"/>
      <c r="I149" s="2"/>
      <c r="J149" s="2"/>
    </row>
    <row r="150" spans="1:10" x14ac:dyDescent="0.2">
      <c r="A150" s="82">
        <v>149</v>
      </c>
      <c r="B150" s="2"/>
      <c r="C150" s="39"/>
      <c r="D150" s="2"/>
      <c r="E150" s="2"/>
      <c r="F150" s="2"/>
      <c r="G150" s="2"/>
      <c r="H150" s="70"/>
      <c r="I150" s="2"/>
      <c r="J150" s="2"/>
    </row>
    <row r="151" spans="1:10" x14ac:dyDescent="0.2">
      <c r="A151" s="82">
        <v>150</v>
      </c>
      <c r="B151" s="2"/>
      <c r="C151" s="39"/>
      <c r="D151" s="2"/>
      <c r="E151" s="2"/>
      <c r="F151" s="2"/>
      <c r="G151" s="2"/>
      <c r="H151" s="70"/>
      <c r="I151" s="2"/>
      <c r="J151" s="2"/>
    </row>
    <row r="152" spans="1:10" x14ac:dyDescent="0.2">
      <c r="A152" s="82">
        <v>151</v>
      </c>
      <c r="B152" s="2"/>
      <c r="C152" s="39"/>
      <c r="D152" s="2"/>
      <c r="E152" s="2"/>
      <c r="F152" s="2"/>
      <c r="G152" s="2"/>
      <c r="H152" s="70"/>
      <c r="I152" s="2"/>
      <c r="J152" s="2"/>
    </row>
    <row r="153" spans="1:10" x14ac:dyDescent="0.2">
      <c r="A153" s="82">
        <v>152</v>
      </c>
      <c r="B153" s="2"/>
      <c r="C153" s="39"/>
      <c r="D153" s="2"/>
      <c r="E153" s="2"/>
      <c r="F153" s="2"/>
      <c r="G153" s="2"/>
      <c r="H153" s="70"/>
      <c r="I153" s="2"/>
      <c r="J153" s="2"/>
    </row>
    <row r="154" spans="1:10" x14ac:dyDescent="0.2">
      <c r="A154" s="82">
        <v>153</v>
      </c>
      <c r="B154" s="2"/>
      <c r="C154" s="39"/>
      <c r="D154" s="2"/>
      <c r="E154" s="2"/>
      <c r="F154" s="2"/>
      <c r="G154" s="2"/>
      <c r="H154" s="70"/>
      <c r="I154" s="2"/>
      <c r="J154" s="2"/>
    </row>
    <row r="155" spans="1:10" x14ac:dyDescent="0.2">
      <c r="A155" s="82">
        <v>154</v>
      </c>
      <c r="B155" s="2"/>
      <c r="C155" s="2"/>
      <c r="D155" s="2"/>
      <c r="E155" s="2"/>
      <c r="F155" s="2"/>
      <c r="G155" s="82"/>
      <c r="H155" s="82"/>
      <c r="I155" s="82"/>
      <c r="J155" s="82"/>
    </row>
    <row r="156" spans="1:10" x14ac:dyDescent="0.2">
      <c r="A156" s="82">
        <v>155</v>
      </c>
      <c r="B156" s="2"/>
      <c r="C156" s="2"/>
      <c r="D156" s="2"/>
      <c r="E156" s="2"/>
      <c r="F156" s="2"/>
      <c r="G156" s="82"/>
      <c r="H156" s="82"/>
      <c r="I156" s="82"/>
      <c r="J156" s="82"/>
    </row>
    <row r="157" spans="1:10" x14ac:dyDescent="0.2">
      <c r="A157" s="82">
        <v>156</v>
      </c>
      <c r="B157" s="2"/>
      <c r="C157" s="2"/>
      <c r="D157" s="2"/>
      <c r="E157" s="2"/>
      <c r="F157" s="2"/>
      <c r="G157" s="82"/>
      <c r="H157" s="82"/>
      <c r="I157" s="82"/>
      <c r="J157" s="82"/>
    </row>
    <row r="158" spans="1:10" x14ac:dyDescent="0.2">
      <c r="A158" s="82">
        <v>157</v>
      </c>
      <c r="B158" s="2"/>
      <c r="C158" s="2"/>
      <c r="D158" s="2"/>
      <c r="E158" s="2"/>
      <c r="F158" s="2"/>
      <c r="G158" s="82"/>
      <c r="H158" s="82"/>
      <c r="I158" s="82"/>
      <c r="J158" s="82"/>
    </row>
    <row r="159" spans="1:10" x14ac:dyDescent="0.2">
      <c r="A159" s="82">
        <v>158</v>
      </c>
      <c r="B159" s="2"/>
      <c r="C159" s="2"/>
      <c r="D159" s="2"/>
      <c r="E159" s="2"/>
      <c r="F159" s="2"/>
      <c r="G159" s="82"/>
      <c r="H159" s="82"/>
      <c r="I159" s="82"/>
      <c r="J159" s="82"/>
    </row>
    <row r="160" spans="1:10" x14ac:dyDescent="0.2">
      <c r="A160" s="82">
        <v>159</v>
      </c>
      <c r="B160" s="2"/>
      <c r="C160" s="2"/>
      <c r="D160" s="2"/>
      <c r="E160" s="2"/>
      <c r="F160" s="2"/>
      <c r="G160" s="82"/>
      <c r="H160" s="82"/>
      <c r="I160" s="82"/>
      <c r="J160" s="82"/>
    </row>
    <row r="161" spans="1:10" x14ac:dyDescent="0.2">
      <c r="A161" s="82">
        <v>160</v>
      </c>
      <c r="B161" s="2"/>
      <c r="C161" s="2"/>
      <c r="D161" s="2"/>
      <c r="E161" s="2"/>
      <c r="F161" s="2"/>
      <c r="G161" s="82"/>
      <c r="H161" s="82"/>
      <c r="I161" s="82"/>
      <c r="J161" s="82"/>
    </row>
    <row r="162" spans="1:10" x14ac:dyDescent="0.2">
      <c r="A162" s="82">
        <v>161</v>
      </c>
      <c r="B162" s="2"/>
      <c r="C162" s="2"/>
      <c r="D162" s="2"/>
      <c r="E162" s="2"/>
      <c r="F162" s="2"/>
      <c r="G162" s="82"/>
      <c r="H162" s="82"/>
      <c r="I162" s="82"/>
      <c r="J162" s="82"/>
    </row>
    <row r="163" spans="1:10" x14ac:dyDescent="0.2">
      <c r="A163" s="82">
        <v>162</v>
      </c>
      <c r="B163" s="2"/>
      <c r="C163" s="2"/>
      <c r="D163" s="2"/>
      <c r="E163" s="2"/>
      <c r="F163" s="2"/>
      <c r="G163" s="82"/>
      <c r="H163" s="82"/>
      <c r="I163" s="82"/>
      <c r="J163" s="82"/>
    </row>
    <row r="164" spans="1:10" x14ac:dyDescent="0.2">
      <c r="A164" s="82">
        <v>163</v>
      </c>
      <c r="B164" s="2"/>
      <c r="C164" s="2"/>
      <c r="D164" s="2"/>
      <c r="E164" s="2"/>
      <c r="F164" s="2"/>
      <c r="G164" s="82"/>
      <c r="H164" s="82"/>
      <c r="I164" s="82"/>
      <c r="J164" s="82"/>
    </row>
    <row r="165" spans="1:10" x14ac:dyDescent="0.2">
      <c r="A165" s="82">
        <v>164</v>
      </c>
      <c r="B165" s="2"/>
      <c r="C165" s="2"/>
      <c r="D165" s="2"/>
      <c r="E165" s="2"/>
      <c r="F165" s="2"/>
      <c r="G165" s="82"/>
      <c r="H165" s="82"/>
      <c r="I165" s="82"/>
      <c r="J165" s="82"/>
    </row>
    <row r="166" spans="1:10" x14ac:dyDescent="0.2">
      <c r="A166" s="82">
        <v>165</v>
      </c>
      <c r="B166" s="2"/>
      <c r="C166" s="2"/>
      <c r="D166" s="2"/>
      <c r="E166" s="2"/>
      <c r="F166" s="2"/>
      <c r="G166" s="82"/>
      <c r="H166" s="82"/>
      <c r="I166" s="82"/>
      <c r="J166" s="82"/>
    </row>
    <row r="167" spans="1:10" x14ac:dyDescent="0.2">
      <c r="A167" s="82">
        <v>166</v>
      </c>
      <c r="B167" s="2"/>
      <c r="C167" s="2"/>
      <c r="D167" s="2"/>
      <c r="E167" s="2"/>
      <c r="F167" s="2"/>
      <c r="G167" s="82"/>
      <c r="H167" s="82"/>
      <c r="I167" s="82"/>
      <c r="J167" s="82"/>
    </row>
    <row r="168" spans="1:10" x14ac:dyDescent="0.2">
      <c r="A168" s="82">
        <v>167</v>
      </c>
      <c r="B168" s="2"/>
      <c r="C168" s="2"/>
      <c r="D168" s="2"/>
      <c r="E168" s="2"/>
      <c r="F168" s="2"/>
      <c r="G168" s="82"/>
      <c r="H168" s="82"/>
      <c r="I168" s="82"/>
      <c r="J168" s="82"/>
    </row>
    <row r="169" spans="1:10" x14ac:dyDescent="0.2">
      <c r="A169" s="82">
        <v>168</v>
      </c>
      <c r="B169" s="2"/>
      <c r="C169" s="2"/>
      <c r="D169" s="2"/>
      <c r="E169" s="2"/>
      <c r="F169" s="2"/>
      <c r="G169" s="82"/>
      <c r="H169" s="82"/>
      <c r="I169" s="82"/>
      <c r="J169" s="82"/>
    </row>
    <row r="170" spans="1:10" x14ac:dyDescent="0.2">
      <c r="A170" s="82">
        <v>169</v>
      </c>
      <c r="B170" s="2"/>
      <c r="C170" s="2"/>
      <c r="D170" s="2"/>
      <c r="E170" s="2"/>
      <c r="F170" s="2"/>
      <c r="G170" s="82"/>
      <c r="H170" s="82"/>
      <c r="I170" s="82"/>
      <c r="J170" s="82"/>
    </row>
    <row r="171" spans="1:10" x14ac:dyDescent="0.2">
      <c r="A171" s="82">
        <v>170</v>
      </c>
      <c r="B171" s="2"/>
      <c r="C171" s="2"/>
      <c r="D171" s="2"/>
      <c r="E171" s="2"/>
      <c r="F171" s="2"/>
      <c r="G171" s="82"/>
      <c r="H171" s="82"/>
      <c r="I171" s="82"/>
      <c r="J171" s="82"/>
    </row>
    <row r="172" spans="1:10" x14ac:dyDescent="0.2">
      <c r="A172" s="82">
        <v>171</v>
      </c>
      <c r="B172" s="2"/>
      <c r="C172" s="2"/>
      <c r="D172" s="2"/>
      <c r="E172" s="2"/>
      <c r="F172" s="2"/>
      <c r="G172" s="82"/>
      <c r="H172" s="82"/>
      <c r="I172" s="82"/>
      <c r="J172" s="82"/>
    </row>
    <row r="173" spans="1:10" x14ac:dyDescent="0.2">
      <c r="A173" s="82">
        <v>172</v>
      </c>
      <c r="B173" s="2"/>
      <c r="C173" s="2"/>
      <c r="D173" s="2"/>
      <c r="E173" s="2"/>
      <c r="F173" s="2"/>
      <c r="G173" s="82"/>
      <c r="H173" s="82"/>
      <c r="I173" s="82"/>
      <c r="J173" s="82"/>
    </row>
    <row r="174" spans="1:10" x14ac:dyDescent="0.2">
      <c r="A174" s="82">
        <v>173</v>
      </c>
      <c r="B174" s="2"/>
      <c r="C174" s="2"/>
      <c r="D174" s="2"/>
      <c r="E174" s="2"/>
      <c r="F174" s="2"/>
      <c r="G174" s="82"/>
      <c r="H174" s="82"/>
      <c r="I174" s="82"/>
      <c r="J174" s="82"/>
    </row>
    <row r="175" spans="1:10" x14ac:dyDescent="0.2">
      <c r="A175" s="82">
        <v>174</v>
      </c>
      <c r="B175" s="2"/>
      <c r="C175" s="2"/>
      <c r="D175" s="2"/>
      <c r="E175" s="2"/>
      <c r="F175" s="2"/>
      <c r="G175" s="82"/>
      <c r="H175" s="82"/>
      <c r="I175" s="82"/>
      <c r="J175" s="82"/>
    </row>
    <row r="176" spans="1:10" x14ac:dyDescent="0.2">
      <c r="A176" s="82">
        <v>175</v>
      </c>
      <c r="B176" s="2"/>
      <c r="C176" s="2"/>
      <c r="D176" s="2"/>
      <c r="E176" s="2"/>
      <c r="F176" s="2"/>
      <c r="G176" s="82"/>
      <c r="H176" s="82"/>
      <c r="I176" s="82"/>
      <c r="J176" s="82"/>
    </row>
    <row r="177" spans="1:10" x14ac:dyDescent="0.2">
      <c r="A177" s="82">
        <v>176</v>
      </c>
      <c r="B177" s="2"/>
      <c r="C177" s="2"/>
      <c r="D177" s="2"/>
      <c r="E177" s="2"/>
      <c r="F177" s="2"/>
      <c r="G177" s="82"/>
      <c r="H177" s="82"/>
      <c r="I177" s="82"/>
      <c r="J177" s="82"/>
    </row>
    <row r="178" spans="1:10" x14ac:dyDescent="0.2">
      <c r="A178" s="82">
        <v>177</v>
      </c>
      <c r="B178" s="2"/>
      <c r="C178" s="2"/>
      <c r="D178" s="2"/>
      <c r="E178" s="2"/>
      <c r="F178" s="2"/>
      <c r="G178" s="82"/>
      <c r="H178" s="82"/>
      <c r="I178" s="82"/>
      <c r="J178" s="82"/>
    </row>
    <row r="179" spans="1:10" x14ac:dyDescent="0.2">
      <c r="A179" s="82">
        <v>178</v>
      </c>
      <c r="B179" s="2"/>
      <c r="C179" s="2"/>
      <c r="D179" s="2"/>
      <c r="E179" s="2"/>
      <c r="F179" s="2"/>
      <c r="G179" s="82"/>
      <c r="H179" s="82"/>
      <c r="I179" s="82"/>
      <c r="J179" s="82"/>
    </row>
    <row r="180" spans="1:10" x14ac:dyDescent="0.2">
      <c r="A180" s="82">
        <v>179</v>
      </c>
      <c r="B180" s="2"/>
      <c r="C180" s="2"/>
      <c r="D180" s="2"/>
      <c r="E180" s="2"/>
      <c r="F180" s="2"/>
      <c r="G180" s="82"/>
      <c r="H180" s="82"/>
      <c r="I180" s="82"/>
      <c r="J180" s="82"/>
    </row>
    <row r="181" spans="1:10" x14ac:dyDescent="0.2">
      <c r="A181" s="82">
        <v>180</v>
      </c>
      <c r="B181" s="2"/>
      <c r="C181" s="2"/>
      <c r="D181" s="2"/>
      <c r="E181" s="2"/>
      <c r="F181" s="2"/>
      <c r="G181" s="82"/>
      <c r="H181" s="82"/>
      <c r="I181" s="82"/>
      <c r="J181" s="82"/>
    </row>
    <row r="182" spans="1:10" x14ac:dyDescent="0.2">
      <c r="A182" s="82">
        <v>181</v>
      </c>
      <c r="B182" s="2"/>
      <c r="C182" s="2"/>
      <c r="D182" s="2"/>
      <c r="E182" s="2"/>
      <c r="F182" s="2"/>
      <c r="G182" s="82"/>
      <c r="H182" s="82"/>
      <c r="I182" s="82"/>
      <c r="J182" s="82"/>
    </row>
    <row r="183" spans="1:10" x14ac:dyDescent="0.2">
      <c r="A183" s="82">
        <v>182</v>
      </c>
      <c r="B183" s="2"/>
      <c r="C183" s="2"/>
      <c r="D183" s="2"/>
      <c r="E183" s="2"/>
      <c r="F183" s="2"/>
      <c r="G183" s="82"/>
      <c r="H183" s="82"/>
      <c r="I183" s="82"/>
      <c r="J183" s="82"/>
    </row>
    <row r="184" spans="1:10" x14ac:dyDescent="0.2">
      <c r="A184" s="82">
        <v>183</v>
      </c>
      <c r="B184" s="2"/>
      <c r="C184" s="2"/>
      <c r="D184" s="2"/>
      <c r="E184" s="2"/>
      <c r="F184" s="2"/>
      <c r="G184" s="82"/>
      <c r="H184" s="82"/>
      <c r="I184" s="82"/>
      <c r="J184" s="82"/>
    </row>
    <row r="185" spans="1:10" x14ac:dyDescent="0.2">
      <c r="A185" s="82">
        <v>184</v>
      </c>
      <c r="B185" s="2"/>
      <c r="C185" s="2"/>
      <c r="D185" s="2"/>
      <c r="E185" s="2"/>
      <c r="F185" s="2"/>
      <c r="G185" s="82"/>
      <c r="H185" s="82"/>
      <c r="I185" s="82"/>
      <c r="J185" s="82"/>
    </row>
    <row r="186" spans="1:10" x14ac:dyDescent="0.2">
      <c r="A186" s="82">
        <v>185</v>
      </c>
      <c r="B186" s="2"/>
      <c r="C186" s="2"/>
      <c r="D186" s="2"/>
      <c r="E186" s="2"/>
      <c r="F186" s="2"/>
      <c r="G186" s="82"/>
      <c r="H186" s="82"/>
      <c r="I186" s="82"/>
      <c r="J186" s="82"/>
    </row>
    <row r="187" spans="1:10" x14ac:dyDescent="0.2">
      <c r="A187" s="82">
        <v>186</v>
      </c>
      <c r="B187" s="2"/>
      <c r="C187" s="2"/>
      <c r="D187" s="2"/>
      <c r="E187" s="2"/>
      <c r="F187" s="2"/>
      <c r="G187" s="82"/>
      <c r="H187" s="82"/>
      <c r="I187" s="82"/>
      <c r="J187" s="82"/>
    </row>
    <row r="188" spans="1:10" x14ac:dyDescent="0.2">
      <c r="A188" s="82">
        <v>187</v>
      </c>
      <c r="B188" s="2"/>
      <c r="C188" s="2"/>
      <c r="D188" s="2"/>
      <c r="E188" s="2"/>
      <c r="F188" s="2"/>
      <c r="G188" s="82"/>
      <c r="H188" s="82"/>
      <c r="I188" s="82"/>
      <c r="J188" s="82"/>
    </row>
    <row r="189" spans="1:10" x14ac:dyDescent="0.2">
      <c r="A189" s="82">
        <v>188</v>
      </c>
      <c r="B189" s="2"/>
      <c r="C189" s="2"/>
      <c r="D189" s="2"/>
      <c r="E189" s="2"/>
      <c r="F189" s="2"/>
      <c r="G189" s="82"/>
      <c r="H189" s="82"/>
      <c r="I189" s="82"/>
      <c r="J189" s="82"/>
    </row>
    <row r="190" spans="1:10" x14ac:dyDescent="0.2">
      <c r="A190" s="82">
        <v>189</v>
      </c>
      <c r="B190" s="2"/>
      <c r="C190" s="2"/>
      <c r="D190" s="2"/>
      <c r="E190" s="2"/>
      <c r="F190" s="2"/>
      <c r="G190" s="82"/>
      <c r="H190" s="82"/>
      <c r="I190" s="82"/>
      <c r="J190" s="82"/>
    </row>
    <row r="191" spans="1:10" x14ac:dyDescent="0.2">
      <c r="A191" s="82">
        <v>190</v>
      </c>
      <c r="B191" s="2"/>
      <c r="C191" s="2"/>
      <c r="D191" s="2"/>
      <c r="E191" s="2"/>
      <c r="F191" s="2"/>
      <c r="G191" s="82"/>
      <c r="H191" s="82"/>
      <c r="I191" s="82"/>
      <c r="J191" s="82"/>
    </row>
    <row r="192" spans="1:10" x14ac:dyDescent="0.2">
      <c r="A192" s="82">
        <v>191</v>
      </c>
      <c r="B192" s="2"/>
      <c r="C192" s="2"/>
      <c r="D192" s="2"/>
      <c r="E192" s="2"/>
      <c r="F192" s="2"/>
      <c r="G192" s="82"/>
      <c r="H192" s="82"/>
      <c r="I192" s="82"/>
      <c r="J192" s="82"/>
    </row>
    <row r="193" spans="1:10" x14ac:dyDescent="0.2">
      <c r="A193" s="82">
        <v>192</v>
      </c>
      <c r="B193" s="2"/>
      <c r="C193" s="2"/>
      <c r="D193" s="2"/>
      <c r="E193" s="2"/>
      <c r="F193" s="2"/>
      <c r="G193" s="82"/>
      <c r="H193" s="82"/>
      <c r="I193" s="82"/>
      <c r="J193" s="82"/>
    </row>
    <row r="194" spans="1:10" x14ac:dyDescent="0.2">
      <c r="A194" s="82">
        <v>193</v>
      </c>
      <c r="B194" s="2"/>
      <c r="C194" s="2"/>
      <c r="D194" s="2"/>
      <c r="E194" s="2"/>
      <c r="F194" s="2"/>
      <c r="G194" s="82"/>
      <c r="H194" s="82"/>
      <c r="I194" s="82"/>
      <c r="J194" s="82"/>
    </row>
    <row r="195" spans="1:10" x14ac:dyDescent="0.2">
      <c r="A195" s="82">
        <v>194</v>
      </c>
      <c r="B195" s="2"/>
      <c r="C195" s="2"/>
      <c r="D195" s="2"/>
      <c r="E195" s="2"/>
      <c r="F195" s="2"/>
      <c r="G195" s="82"/>
      <c r="H195" s="82"/>
      <c r="I195" s="82"/>
      <c r="J195" s="82"/>
    </row>
    <row r="196" spans="1:10" x14ac:dyDescent="0.2">
      <c r="A196" s="82">
        <v>195</v>
      </c>
      <c r="B196" s="2"/>
      <c r="C196" s="2"/>
      <c r="D196" s="2"/>
      <c r="E196" s="2"/>
      <c r="F196" s="2"/>
      <c r="G196" s="82"/>
      <c r="H196" s="82"/>
      <c r="I196" s="82"/>
      <c r="J196" s="82"/>
    </row>
    <row r="197" spans="1:10" x14ac:dyDescent="0.2">
      <c r="A197" s="82">
        <v>196</v>
      </c>
      <c r="B197" s="2"/>
      <c r="C197" s="2"/>
      <c r="D197" s="2"/>
      <c r="E197" s="2"/>
      <c r="F197" s="2"/>
      <c r="G197" s="82"/>
      <c r="H197" s="82"/>
      <c r="I197" s="82"/>
      <c r="J197" s="82"/>
    </row>
    <row r="198" spans="1:10" x14ac:dyDescent="0.2">
      <c r="A198" s="82">
        <v>197</v>
      </c>
      <c r="B198" s="2"/>
      <c r="C198" s="2"/>
      <c r="D198" s="2"/>
      <c r="E198" s="2"/>
      <c r="F198" s="2"/>
      <c r="G198" s="82"/>
      <c r="H198" s="82"/>
      <c r="I198" s="82"/>
      <c r="J198" s="82"/>
    </row>
    <row r="199" spans="1:10" x14ac:dyDescent="0.2">
      <c r="A199" s="82">
        <v>198</v>
      </c>
      <c r="B199" s="2"/>
      <c r="C199" s="2"/>
      <c r="D199" s="2"/>
      <c r="E199" s="2"/>
      <c r="F199" s="2"/>
      <c r="G199" s="82"/>
      <c r="H199" s="82"/>
      <c r="I199" s="82"/>
      <c r="J199" s="82"/>
    </row>
    <row r="200" spans="1:10" x14ac:dyDescent="0.2">
      <c r="A200" s="82">
        <v>199</v>
      </c>
      <c r="B200" s="2"/>
      <c r="C200" s="2"/>
      <c r="D200" s="2"/>
      <c r="E200" s="2"/>
      <c r="F200" s="2"/>
      <c r="G200" s="82"/>
      <c r="H200" s="82"/>
      <c r="I200" s="82"/>
      <c r="J200" s="82"/>
    </row>
    <row r="201" spans="1:10" x14ac:dyDescent="0.2">
      <c r="A201" s="82">
        <v>200</v>
      </c>
      <c r="B201" s="2"/>
      <c r="C201" s="2"/>
      <c r="D201" s="2"/>
      <c r="E201" s="2"/>
      <c r="F201" s="2"/>
      <c r="G201" s="82"/>
      <c r="H201" s="82"/>
      <c r="I201" s="82"/>
      <c r="J201" s="82"/>
    </row>
    <row r="202" spans="1:10" x14ac:dyDescent="0.2">
      <c r="A202" s="82">
        <v>201</v>
      </c>
      <c r="B202" s="2"/>
      <c r="C202" s="2"/>
      <c r="D202" s="2"/>
      <c r="E202" s="2"/>
      <c r="F202" s="2"/>
      <c r="G202" s="82"/>
      <c r="H202" s="82"/>
      <c r="I202" s="82"/>
      <c r="J202" s="82"/>
    </row>
    <row r="203" spans="1:10" x14ac:dyDescent="0.2">
      <c r="A203" s="82">
        <v>202</v>
      </c>
      <c r="B203" s="2"/>
      <c r="C203" s="2"/>
      <c r="D203" s="2"/>
      <c r="E203" s="2"/>
      <c r="F203" s="2"/>
      <c r="G203" s="82"/>
      <c r="H203" s="82"/>
      <c r="I203" s="82"/>
      <c r="J203" s="82"/>
    </row>
    <row r="204" spans="1:10" x14ac:dyDescent="0.2">
      <c r="A204" s="82">
        <v>203</v>
      </c>
      <c r="B204" s="2"/>
      <c r="C204" s="2"/>
      <c r="D204" s="2"/>
      <c r="E204" s="2"/>
      <c r="F204" s="2"/>
      <c r="G204" s="82"/>
      <c r="H204" s="82"/>
      <c r="I204" s="82"/>
      <c r="J204" s="82"/>
    </row>
    <row r="205" spans="1:10" x14ac:dyDescent="0.2">
      <c r="A205" s="82">
        <v>204</v>
      </c>
      <c r="B205" s="2"/>
      <c r="C205" s="2"/>
      <c r="D205" s="2"/>
      <c r="E205" s="2"/>
      <c r="F205" s="2"/>
      <c r="G205" s="82"/>
      <c r="H205" s="82"/>
      <c r="I205" s="82"/>
      <c r="J205" s="82"/>
    </row>
    <row r="206" spans="1:10" x14ac:dyDescent="0.2">
      <c r="A206" s="82">
        <v>205</v>
      </c>
      <c r="B206" s="2"/>
      <c r="C206" s="2"/>
      <c r="D206" s="2"/>
      <c r="E206" s="2"/>
      <c r="F206" s="2"/>
      <c r="G206" s="82"/>
      <c r="H206" s="82"/>
      <c r="I206" s="82"/>
      <c r="J206" s="82"/>
    </row>
    <row r="207" spans="1:10" x14ac:dyDescent="0.2">
      <c r="A207" s="82">
        <v>206</v>
      </c>
      <c r="B207" s="2"/>
      <c r="C207" s="2"/>
      <c r="D207" s="2"/>
      <c r="E207" s="2"/>
      <c r="F207" s="2"/>
      <c r="G207" s="82"/>
      <c r="H207" s="82"/>
      <c r="I207" s="82"/>
      <c r="J207" s="82"/>
    </row>
    <row r="208" spans="1:10" x14ac:dyDescent="0.2">
      <c r="A208" s="82">
        <v>207</v>
      </c>
      <c r="B208" s="2"/>
      <c r="C208" s="2"/>
      <c r="D208" s="2"/>
      <c r="E208" s="2"/>
      <c r="F208" s="2"/>
      <c r="G208" s="82"/>
      <c r="H208" s="82"/>
      <c r="I208" s="82"/>
      <c r="J208" s="82"/>
    </row>
    <row r="209" spans="1:10" x14ac:dyDescent="0.2">
      <c r="A209" s="82">
        <v>208</v>
      </c>
      <c r="B209" s="2"/>
      <c r="C209" s="2"/>
      <c r="D209" s="2"/>
      <c r="E209" s="2"/>
      <c r="F209" s="2"/>
      <c r="G209" s="82"/>
      <c r="H209" s="82"/>
      <c r="I209" s="82"/>
      <c r="J209" s="82"/>
    </row>
    <row r="210" spans="1:10" x14ac:dyDescent="0.2">
      <c r="A210" s="82">
        <v>209</v>
      </c>
      <c r="B210" s="2"/>
      <c r="C210" s="2"/>
      <c r="D210" s="2"/>
      <c r="E210" s="2"/>
      <c r="F210" s="2"/>
      <c r="G210" s="82"/>
      <c r="H210" s="82"/>
      <c r="I210" s="82"/>
      <c r="J210" s="82"/>
    </row>
    <row r="211" spans="1:10" x14ac:dyDescent="0.2">
      <c r="A211" s="82">
        <v>210</v>
      </c>
      <c r="B211" s="2"/>
      <c r="C211" s="2"/>
      <c r="D211" s="2"/>
      <c r="E211" s="2"/>
      <c r="F211" s="2"/>
      <c r="G211" s="82"/>
      <c r="H211" s="82"/>
      <c r="I211" s="82"/>
      <c r="J211" s="82"/>
    </row>
    <row r="212" spans="1:10" x14ac:dyDescent="0.2">
      <c r="A212" s="82">
        <v>211</v>
      </c>
      <c r="B212" s="2"/>
      <c r="C212" s="2"/>
      <c r="D212" s="2"/>
      <c r="E212" s="2"/>
      <c r="F212" s="2"/>
      <c r="G212" s="82"/>
      <c r="H212" s="82"/>
      <c r="I212" s="82"/>
      <c r="J212" s="82"/>
    </row>
    <row r="213" spans="1:10" x14ac:dyDescent="0.2">
      <c r="A213" s="82">
        <v>212</v>
      </c>
      <c r="B213" s="2"/>
      <c r="C213" s="2"/>
      <c r="D213" s="2"/>
      <c r="E213" s="2"/>
      <c r="F213" s="2"/>
      <c r="G213" s="82"/>
      <c r="H213" s="82"/>
      <c r="I213" s="82"/>
      <c r="J213" s="82"/>
    </row>
    <row r="214" spans="1:10" x14ac:dyDescent="0.2">
      <c r="A214" s="82">
        <v>213</v>
      </c>
      <c r="B214" s="2"/>
      <c r="C214" s="2"/>
      <c r="D214" s="2"/>
      <c r="E214" s="2"/>
      <c r="F214" s="2"/>
      <c r="G214" s="82"/>
      <c r="H214" s="82"/>
      <c r="I214" s="82"/>
      <c r="J214" s="82"/>
    </row>
    <row r="215" spans="1:10" x14ac:dyDescent="0.2">
      <c r="A215" s="82">
        <v>214</v>
      </c>
      <c r="B215" s="2"/>
      <c r="C215" s="2"/>
      <c r="D215" s="2"/>
      <c r="E215" s="2"/>
      <c r="F215" s="2"/>
      <c r="G215" s="82"/>
      <c r="H215" s="82"/>
      <c r="I215" s="82"/>
      <c r="J215" s="82"/>
    </row>
    <row r="216" spans="1:10" x14ac:dyDescent="0.2">
      <c r="A216" s="82">
        <v>215</v>
      </c>
      <c r="B216" s="2"/>
      <c r="C216" s="2"/>
      <c r="D216" s="2"/>
      <c r="E216" s="2"/>
      <c r="F216" s="2"/>
      <c r="G216" s="82"/>
      <c r="H216" s="82"/>
      <c r="I216" s="82"/>
      <c r="J216" s="82"/>
    </row>
    <row r="217" spans="1:10" x14ac:dyDescent="0.2">
      <c r="A217" s="82">
        <v>216</v>
      </c>
      <c r="B217" s="2"/>
      <c r="C217" s="2"/>
      <c r="D217" s="2"/>
      <c r="E217" s="2"/>
      <c r="F217" s="2"/>
      <c r="G217" s="82"/>
      <c r="H217" s="82"/>
      <c r="I217" s="82"/>
      <c r="J217" s="82"/>
    </row>
    <row r="218" spans="1:10" x14ac:dyDescent="0.2">
      <c r="A218" s="82">
        <v>217</v>
      </c>
      <c r="B218" s="2"/>
      <c r="C218" s="2"/>
      <c r="D218" s="2"/>
      <c r="E218" s="2"/>
      <c r="F218" s="2"/>
      <c r="G218" s="82"/>
      <c r="H218" s="82"/>
      <c r="I218" s="82"/>
      <c r="J218" s="82"/>
    </row>
    <row r="219" spans="1:10" x14ac:dyDescent="0.2">
      <c r="A219" s="82">
        <v>218</v>
      </c>
      <c r="B219" s="2"/>
      <c r="C219" s="2"/>
      <c r="D219" s="2"/>
      <c r="E219" s="2"/>
      <c r="F219" s="2"/>
      <c r="G219" s="82"/>
      <c r="H219" s="82"/>
      <c r="I219" s="82"/>
      <c r="J219" s="82"/>
    </row>
    <row r="220" spans="1:10" x14ac:dyDescent="0.2">
      <c r="A220" s="82">
        <v>219</v>
      </c>
      <c r="B220" s="2"/>
      <c r="C220" s="2"/>
      <c r="D220" s="2"/>
      <c r="E220" s="2"/>
      <c r="F220" s="2"/>
      <c r="G220" s="82"/>
      <c r="H220" s="82"/>
      <c r="I220" s="82"/>
      <c r="J220" s="82"/>
    </row>
    <row r="221" spans="1:10" x14ac:dyDescent="0.2">
      <c r="A221" s="82">
        <v>220</v>
      </c>
      <c r="B221" s="2"/>
      <c r="C221" s="2"/>
      <c r="D221" s="2"/>
      <c r="E221" s="2"/>
      <c r="F221" s="2"/>
      <c r="G221" s="82"/>
      <c r="H221" s="82"/>
      <c r="I221" s="82"/>
      <c r="J221" s="82"/>
    </row>
    <row r="222" spans="1:10" x14ac:dyDescent="0.2">
      <c r="A222" s="82">
        <v>221</v>
      </c>
      <c r="B222" s="2"/>
      <c r="C222" s="2"/>
      <c r="D222" s="2"/>
      <c r="E222" s="2"/>
      <c r="F222" s="2"/>
      <c r="G222" s="82"/>
      <c r="H222" s="82"/>
      <c r="I222" s="82"/>
      <c r="J222" s="82"/>
    </row>
    <row r="223" spans="1:10" x14ac:dyDescent="0.2">
      <c r="A223" s="82">
        <v>222</v>
      </c>
      <c r="B223" s="2"/>
      <c r="C223" s="2"/>
      <c r="D223" s="2"/>
      <c r="E223" s="2"/>
      <c r="F223" s="2"/>
      <c r="G223" s="82"/>
      <c r="H223" s="82"/>
      <c r="I223" s="82"/>
      <c r="J223" s="82"/>
    </row>
    <row r="224" spans="1:10" x14ac:dyDescent="0.2">
      <c r="A224" s="82">
        <v>223</v>
      </c>
      <c r="B224" s="2"/>
      <c r="C224" s="2"/>
      <c r="D224" s="2"/>
      <c r="E224" s="2"/>
      <c r="F224" s="2"/>
      <c r="G224" s="82"/>
      <c r="H224" s="82"/>
      <c r="I224" s="82"/>
      <c r="J224" s="82"/>
    </row>
    <row r="225" spans="1:10" x14ac:dyDescent="0.2">
      <c r="A225" s="82"/>
      <c r="B225" s="3"/>
      <c r="C225" s="3"/>
      <c r="E225" s="82"/>
      <c r="F225" s="82"/>
      <c r="G225" s="82"/>
      <c r="H225" s="82"/>
      <c r="I225" s="82"/>
      <c r="J225" s="82"/>
    </row>
    <row r="226" spans="1:10" x14ac:dyDescent="0.2">
      <c r="A226" s="82"/>
      <c r="B226" s="3"/>
      <c r="C226" s="3"/>
      <c r="E226" s="82"/>
      <c r="F226" s="82"/>
      <c r="G226" s="82"/>
      <c r="H226" s="82"/>
      <c r="I226" s="82"/>
      <c r="J226" s="82"/>
    </row>
    <row r="227" spans="1:10" x14ac:dyDescent="0.2">
      <c r="A227" s="82"/>
      <c r="B227" s="3"/>
      <c r="C227" s="3"/>
      <c r="E227" s="82"/>
      <c r="F227" s="82"/>
      <c r="G227" s="82"/>
      <c r="H227" s="82"/>
      <c r="I227" s="82"/>
      <c r="J227" s="82"/>
    </row>
    <row r="228" spans="1:10" x14ac:dyDescent="0.2">
      <c r="A228" s="82"/>
      <c r="B228" s="3"/>
      <c r="C228" s="3"/>
      <c r="E228" s="82"/>
      <c r="F228" s="82"/>
      <c r="G228" s="82"/>
      <c r="H228" s="82"/>
      <c r="I228" s="82"/>
      <c r="J228" s="82"/>
    </row>
    <row r="229" spans="1:10" x14ac:dyDescent="0.2">
      <c r="A229" s="82"/>
      <c r="B229" s="3"/>
      <c r="C229" s="3"/>
      <c r="E229" s="82"/>
      <c r="F229" s="82"/>
      <c r="G229" s="82"/>
      <c r="H229" s="82"/>
      <c r="I229" s="82"/>
      <c r="J229" s="82"/>
    </row>
    <row r="230" spans="1:10" x14ac:dyDescent="0.2">
      <c r="A230" s="82"/>
      <c r="B230" s="3"/>
      <c r="C230" s="3"/>
      <c r="E230" s="82"/>
      <c r="F230" s="82"/>
      <c r="G230" s="82"/>
      <c r="H230" s="82"/>
      <c r="I230" s="82"/>
      <c r="J230" s="82"/>
    </row>
    <row r="231" spans="1:10" x14ac:dyDescent="0.2">
      <c r="A231" s="82"/>
      <c r="B231" s="3"/>
      <c r="C231" s="3"/>
      <c r="E231" s="82"/>
      <c r="F231" s="82"/>
      <c r="G231" s="82"/>
      <c r="H231" s="82"/>
      <c r="I231" s="82"/>
      <c r="J231" s="82"/>
    </row>
    <row r="232" spans="1:10" x14ac:dyDescent="0.2">
      <c r="A232" s="82"/>
      <c r="B232" s="3"/>
      <c r="C232" s="3"/>
      <c r="E232" s="82"/>
      <c r="F232" s="82"/>
      <c r="G232" s="82"/>
      <c r="H232" s="82"/>
      <c r="I232" s="82"/>
      <c r="J232" s="82"/>
    </row>
    <row r="233" spans="1:10" x14ac:dyDescent="0.2">
      <c r="A233" s="82"/>
      <c r="B233" s="3"/>
      <c r="C233" s="3"/>
      <c r="E233" s="82"/>
      <c r="F233" s="82"/>
      <c r="G233" s="82"/>
      <c r="H233" s="82"/>
      <c r="I233" s="82"/>
      <c r="J233" s="82"/>
    </row>
    <row r="234" spans="1:10" x14ac:dyDescent="0.2">
      <c r="A234" s="82"/>
      <c r="B234" s="3"/>
      <c r="C234" s="3"/>
      <c r="E234" s="82"/>
      <c r="F234" s="82"/>
      <c r="G234" s="82"/>
      <c r="H234" s="82"/>
      <c r="I234" s="82"/>
      <c r="J234" s="82"/>
    </row>
    <row r="235" spans="1:10" x14ac:dyDescent="0.2">
      <c r="A235" s="82"/>
      <c r="B235" s="3"/>
      <c r="C235" s="3"/>
      <c r="E235" s="82"/>
      <c r="F235" s="82"/>
      <c r="G235" s="82"/>
      <c r="H235" s="82"/>
      <c r="I235" s="82"/>
      <c r="J235" s="82"/>
    </row>
    <row r="236" spans="1:10" x14ac:dyDescent="0.2">
      <c r="A236" s="82"/>
      <c r="B236" s="3"/>
      <c r="C236" s="3"/>
      <c r="E236" s="82"/>
      <c r="F236" s="82"/>
      <c r="G236" s="82"/>
      <c r="H236" s="82"/>
      <c r="I236" s="82"/>
      <c r="J236" s="82"/>
    </row>
    <row r="237" spans="1:10" x14ac:dyDescent="0.2">
      <c r="A237" s="82"/>
      <c r="B237" s="3"/>
      <c r="C237" s="3"/>
      <c r="E237" s="82"/>
      <c r="F237" s="82"/>
      <c r="G237" s="82"/>
      <c r="H237" s="82"/>
      <c r="I237" s="82"/>
      <c r="J237" s="82"/>
    </row>
    <row r="238" spans="1:10" x14ac:dyDescent="0.2">
      <c r="A238" s="82"/>
      <c r="B238" s="3"/>
      <c r="C238" s="3"/>
      <c r="E238" s="82"/>
      <c r="F238" s="82"/>
      <c r="G238" s="82"/>
      <c r="H238" s="82"/>
      <c r="I238" s="82"/>
      <c r="J238" s="82"/>
    </row>
    <row r="239" spans="1:10" x14ac:dyDescent="0.2">
      <c r="A239" s="82"/>
      <c r="B239" s="3"/>
      <c r="C239" s="3"/>
      <c r="E239" s="82"/>
      <c r="F239" s="82"/>
      <c r="G239" s="82"/>
      <c r="H239" s="82"/>
      <c r="I239" s="82"/>
      <c r="J239" s="82"/>
    </row>
    <row r="240" spans="1:10" x14ac:dyDescent="0.2">
      <c r="A240" s="82"/>
      <c r="B240" s="3"/>
      <c r="C240" s="3"/>
      <c r="E240" s="82"/>
      <c r="F240" s="82"/>
      <c r="G240" s="82"/>
      <c r="H240" s="82"/>
      <c r="I240" s="82"/>
      <c r="J240" s="82"/>
    </row>
    <row r="241" spans="1:10" x14ac:dyDescent="0.2">
      <c r="A241" s="82"/>
      <c r="B241" s="3"/>
      <c r="C241" s="3"/>
      <c r="E241" s="82"/>
      <c r="F241" s="82"/>
      <c r="G241" s="82"/>
      <c r="H241" s="82"/>
      <c r="I241" s="82"/>
      <c r="J241" s="82"/>
    </row>
    <row r="242" spans="1:10" x14ac:dyDescent="0.2">
      <c r="A242" s="82"/>
      <c r="B242" s="3"/>
      <c r="C242" s="3"/>
      <c r="E242" s="82"/>
      <c r="F242" s="82"/>
      <c r="G242" s="82"/>
      <c r="H242" s="82"/>
      <c r="I242" s="82"/>
      <c r="J242" s="82"/>
    </row>
    <row r="243" spans="1:10" x14ac:dyDescent="0.2">
      <c r="A243" s="82"/>
      <c r="B243" s="3"/>
      <c r="C243" s="3"/>
      <c r="E243" s="82"/>
      <c r="F243" s="82"/>
      <c r="G243" s="82"/>
      <c r="H243" s="82"/>
      <c r="I243" s="82"/>
      <c r="J243" s="82"/>
    </row>
    <row r="244" spans="1:10" x14ac:dyDescent="0.2">
      <c r="A244" s="82"/>
      <c r="B244" s="3"/>
      <c r="C244" s="3"/>
      <c r="E244" s="82"/>
      <c r="F244" s="82"/>
      <c r="G244" s="82"/>
      <c r="H244" s="82"/>
      <c r="I244" s="82"/>
      <c r="J244" s="82"/>
    </row>
    <row r="245" spans="1:10" x14ac:dyDescent="0.2">
      <c r="A245" s="82"/>
      <c r="B245" s="3"/>
      <c r="C245" s="3"/>
      <c r="E245" s="82"/>
      <c r="F245" s="82"/>
      <c r="G245" s="82"/>
      <c r="H245" s="82"/>
      <c r="I245" s="82"/>
      <c r="J245" s="82"/>
    </row>
    <row r="246" spans="1:10" x14ac:dyDescent="0.2">
      <c r="A246" s="82"/>
      <c r="B246" s="3"/>
      <c r="C246" s="3"/>
      <c r="E246" s="82"/>
      <c r="F246" s="82"/>
      <c r="G246" s="82"/>
      <c r="H246" s="82"/>
      <c r="I246" s="82"/>
      <c r="J246" s="82"/>
    </row>
    <row r="247" spans="1:10" x14ac:dyDescent="0.2">
      <c r="A247" s="82"/>
      <c r="B247" s="3"/>
      <c r="C247" s="3"/>
      <c r="E247" s="82"/>
      <c r="F247" s="82"/>
      <c r="G247" s="82"/>
      <c r="H247" s="82"/>
      <c r="I247" s="82"/>
      <c r="J247" s="82"/>
    </row>
    <row r="248" spans="1:10" x14ac:dyDescent="0.2">
      <c r="A248" s="82"/>
      <c r="B248" s="3"/>
      <c r="C248" s="3"/>
      <c r="E248" s="82"/>
      <c r="F248" s="82"/>
      <c r="G248" s="82"/>
      <c r="H248" s="82"/>
      <c r="I248" s="82"/>
      <c r="J248" s="82"/>
    </row>
    <row r="249" spans="1:10" x14ac:dyDescent="0.2">
      <c r="A249" s="82"/>
      <c r="B249" s="2"/>
      <c r="C249" s="2"/>
      <c r="D249" s="2"/>
      <c r="E249" s="82"/>
      <c r="F249" s="82"/>
      <c r="G249" s="82"/>
      <c r="H249" s="82"/>
      <c r="I249" s="82"/>
      <c r="J249" s="82"/>
    </row>
    <row r="250" spans="1:10" x14ac:dyDescent="0.2">
      <c r="A250" s="82"/>
      <c r="B250" s="2"/>
      <c r="C250" s="2"/>
      <c r="D250" s="2"/>
      <c r="E250" s="82"/>
      <c r="F250" s="82"/>
      <c r="G250" s="82"/>
      <c r="H250" s="82"/>
      <c r="I250" s="82"/>
      <c r="J250" s="82"/>
    </row>
    <row r="251" spans="1:10" x14ac:dyDescent="0.2">
      <c r="A251" s="82"/>
      <c r="B251" s="2"/>
      <c r="C251" s="2"/>
      <c r="D251" s="2"/>
      <c r="E251" s="82"/>
      <c r="F251" s="82"/>
      <c r="G251" s="82"/>
      <c r="H251" s="82"/>
      <c r="I251" s="82"/>
      <c r="J251" s="82"/>
    </row>
    <row r="252" spans="1:10" x14ac:dyDescent="0.2">
      <c r="A252" s="82"/>
      <c r="B252" s="2"/>
      <c r="C252" s="2"/>
      <c r="D252" s="2"/>
      <c r="E252" s="82"/>
      <c r="F252" s="82"/>
      <c r="G252" s="82"/>
      <c r="H252" s="82"/>
      <c r="I252" s="82"/>
      <c r="J252" s="82"/>
    </row>
    <row r="253" spans="1:10" x14ac:dyDescent="0.2">
      <c r="A253" s="82"/>
      <c r="B253" s="2"/>
      <c r="C253" s="2"/>
      <c r="D253" s="2"/>
      <c r="E253" s="82"/>
      <c r="F253" s="82"/>
      <c r="G253" s="82"/>
      <c r="H253" s="82"/>
      <c r="I253" s="82"/>
      <c r="J253" s="82"/>
    </row>
    <row r="254" spans="1:10" x14ac:dyDescent="0.2">
      <c r="A254" s="82"/>
      <c r="B254" s="82"/>
      <c r="C254" s="82"/>
      <c r="D254" s="2"/>
      <c r="E254" s="82"/>
      <c r="F254" s="82"/>
      <c r="G254" s="82"/>
      <c r="H254" s="82"/>
      <c r="I254" s="82"/>
      <c r="J254" s="82"/>
    </row>
    <row r="255" spans="1:10" x14ac:dyDescent="0.2">
      <c r="A255" s="82"/>
      <c r="B255" s="82"/>
      <c r="C255" s="82"/>
      <c r="D255" s="2"/>
      <c r="E255" s="82"/>
      <c r="F255" s="82"/>
      <c r="G255" s="82"/>
      <c r="H255" s="82"/>
      <c r="I255" s="82"/>
      <c r="J255" s="82"/>
    </row>
    <row r="256" spans="1:10" x14ac:dyDescent="0.2">
      <c r="A256" s="82"/>
      <c r="B256" s="82"/>
      <c r="C256" s="82"/>
      <c r="D256" s="2"/>
      <c r="E256" s="82"/>
      <c r="F256" s="82"/>
      <c r="G256" s="82"/>
      <c r="H256" s="82"/>
      <c r="I256" s="82"/>
      <c r="J256" s="82"/>
    </row>
    <row r="257" spans="1:10" x14ac:dyDescent="0.2">
      <c r="A257" s="82"/>
      <c r="E257" s="82"/>
      <c r="F257" s="82"/>
      <c r="G257" s="82"/>
      <c r="H257" s="82"/>
      <c r="I257" s="82"/>
      <c r="J257" s="82"/>
    </row>
    <row r="258" spans="1:10" x14ac:dyDescent="0.2">
      <c r="A258" s="82"/>
      <c r="E258" s="82"/>
      <c r="F258" s="82"/>
      <c r="G258" s="82"/>
      <c r="H258" s="82"/>
      <c r="I258" s="82"/>
      <c r="J258" s="82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0"/>
  </cols>
  <sheetData>
    <row r="2" spans="2:27" x14ac:dyDescent="0.2">
      <c r="B2" s="10">
        <v>1</v>
      </c>
      <c r="C2" s="10">
        <v>3</v>
      </c>
      <c r="D2" s="10" t="s">
        <v>795</v>
      </c>
      <c r="E2" s="10">
        <v>300</v>
      </c>
      <c r="F2" s="20">
        <v>10010083</v>
      </c>
      <c r="G2" s="26" t="s">
        <v>804</v>
      </c>
      <c r="H2" s="10">
        <v>10</v>
      </c>
      <c r="I2" s="20">
        <v>10010041</v>
      </c>
      <c r="J2" s="21" t="s">
        <v>805</v>
      </c>
      <c r="K2" s="10">
        <v>5</v>
      </c>
      <c r="L2" s="20">
        <v>10010046</v>
      </c>
      <c r="M2" s="21" t="s">
        <v>806</v>
      </c>
      <c r="N2" s="10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0">
        <v>2</v>
      </c>
      <c r="C3" s="10">
        <v>3</v>
      </c>
      <c r="D3" s="10" t="s">
        <v>795</v>
      </c>
      <c r="E3" s="10">
        <v>400</v>
      </c>
      <c r="F3" s="20">
        <v>10010083</v>
      </c>
      <c r="G3" s="26" t="s">
        <v>804</v>
      </c>
      <c r="H3" s="10">
        <v>10</v>
      </c>
      <c r="I3" s="20">
        <v>10010041</v>
      </c>
      <c r="J3" s="21" t="s">
        <v>805</v>
      </c>
      <c r="K3" s="10">
        <v>5</v>
      </c>
      <c r="L3" s="20">
        <v>10000104</v>
      </c>
      <c r="M3" s="21" t="s">
        <v>118</v>
      </c>
      <c r="N3" s="10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0">
        <v>3</v>
      </c>
      <c r="C4" s="10">
        <v>3</v>
      </c>
      <c r="D4" s="10" t="s">
        <v>795</v>
      </c>
      <c r="E4" s="10">
        <v>500</v>
      </c>
      <c r="F4" s="20">
        <v>10010083</v>
      </c>
      <c r="G4" s="26" t="s">
        <v>804</v>
      </c>
      <c r="H4" s="10">
        <v>10</v>
      </c>
      <c r="I4" s="20">
        <v>10010041</v>
      </c>
      <c r="J4" s="21" t="s">
        <v>805</v>
      </c>
      <c r="K4" s="10">
        <v>5</v>
      </c>
      <c r="L4" s="20">
        <v>10010093</v>
      </c>
      <c r="M4" s="23" t="s">
        <v>668</v>
      </c>
      <c r="N4" s="10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0">
        <v>4</v>
      </c>
      <c r="C5" s="10">
        <v>3</v>
      </c>
      <c r="D5" s="10" t="s">
        <v>795</v>
      </c>
      <c r="E5" s="10">
        <v>500</v>
      </c>
      <c r="F5" s="20">
        <v>10010083</v>
      </c>
      <c r="G5" s="26" t="s">
        <v>804</v>
      </c>
      <c r="H5" s="10">
        <v>20</v>
      </c>
      <c r="I5" s="20">
        <v>10010043</v>
      </c>
      <c r="J5" s="22" t="s">
        <v>807</v>
      </c>
      <c r="K5" s="10">
        <v>5</v>
      </c>
      <c r="L5" s="20">
        <v>10000143</v>
      </c>
      <c r="M5" s="21" t="s">
        <v>122</v>
      </c>
      <c r="N5" s="10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0">
        <v>5</v>
      </c>
      <c r="C6" s="10">
        <v>3</v>
      </c>
      <c r="D6" s="10" t="s">
        <v>795</v>
      </c>
      <c r="E6" s="10">
        <v>500</v>
      </c>
      <c r="F6" s="20">
        <v>10010083</v>
      </c>
      <c r="G6" s="26" t="s">
        <v>804</v>
      </c>
      <c r="H6" s="10">
        <v>20</v>
      </c>
      <c r="I6" s="20">
        <v>10010043</v>
      </c>
      <c r="J6" s="22" t="s">
        <v>807</v>
      </c>
      <c r="K6" s="10">
        <v>5</v>
      </c>
      <c r="L6" s="20">
        <v>10000143</v>
      </c>
      <c r="M6" s="21" t="s">
        <v>122</v>
      </c>
      <c r="N6" s="10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0">
        <v>6</v>
      </c>
      <c r="C7" s="10">
        <v>3</v>
      </c>
      <c r="D7" s="10" t="s">
        <v>795</v>
      </c>
      <c r="E7" s="10">
        <v>500</v>
      </c>
      <c r="F7" s="20">
        <v>10010083</v>
      </c>
      <c r="G7" s="26" t="s">
        <v>804</v>
      </c>
      <c r="H7" s="10">
        <v>20</v>
      </c>
      <c r="I7" s="20">
        <v>10010043</v>
      </c>
      <c r="J7" s="22" t="s">
        <v>807</v>
      </c>
      <c r="K7" s="10">
        <v>5</v>
      </c>
      <c r="L7" s="20">
        <v>10000143</v>
      </c>
      <c r="M7" s="21" t="s">
        <v>122</v>
      </c>
      <c r="N7" s="10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0">
        <v>10000132</v>
      </c>
      <c r="L14" s="21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0">
        <v>10010083</v>
      </c>
      <c r="T2" s="26" t="s">
        <v>812</v>
      </c>
      <c r="U2" s="6" t="str">
        <f>Q2&amp;";"&amp;R2&amp;"@"&amp;S2&amp;";"&amp;T2</f>
        <v>1;20000@10010083;5</v>
      </c>
      <c r="X2" s="29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0">
        <v>10010083</v>
      </c>
      <c r="T3" s="26" t="s">
        <v>812</v>
      </c>
      <c r="U3" s="6" t="str">
        <f t="shared" ref="U3:U61" si="0">Q3&amp;";"&amp;R3&amp;"@"&amp;S3&amp;";"&amp;T3</f>
        <v>1;20000@10010083;5</v>
      </c>
      <c r="X3" s="29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0">
        <v>10010083</v>
      </c>
      <c r="T4" s="26" t="s">
        <v>812</v>
      </c>
      <c r="U4" s="6" t="str">
        <f t="shared" si="0"/>
        <v>1;20000@10010083;5</v>
      </c>
      <c r="X4" s="29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0">
        <v>10010083</v>
      </c>
      <c r="T5" s="26" t="s">
        <v>812</v>
      </c>
      <c r="U5" s="6" t="str">
        <f t="shared" si="0"/>
        <v>1;30000@10010083;5</v>
      </c>
      <c r="X5" s="29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0">
        <v>10010083</v>
      </c>
      <c r="T6" s="26" t="s">
        <v>812</v>
      </c>
      <c r="U6" s="6" t="str">
        <f t="shared" si="0"/>
        <v>1;30000@10010083;5</v>
      </c>
      <c r="X6" s="29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0">
        <v>10010083</v>
      </c>
      <c r="T7" s="26" t="s">
        <v>812</v>
      </c>
      <c r="U7" s="6" t="str">
        <f t="shared" si="0"/>
        <v>1;30000@10010083;5</v>
      </c>
      <c r="X7" s="29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0">
        <v>10010083</v>
      </c>
      <c r="T8" s="26" t="s">
        <v>812</v>
      </c>
      <c r="U8" s="6" t="str">
        <f t="shared" si="0"/>
        <v>1;50000@10010083;5</v>
      </c>
      <c r="X8" s="29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0">
        <v>10010083</v>
      </c>
      <c r="T9" s="26" t="s">
        <v>812</v>
      </c>
      <c r="U9" s="6" t="str">
        <f t="shared" si="0"/>
        <v>1;50000@10010083;5</v>
      </c>
      <c r="X9" s="29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0">
        <v>10010083</v>
      </c>
      <c r="T10" s="26" t="s">
        <v>812</v>
      </c>
      <c r="U10" s="6" t="str">
        <f t="shared" si="0"/>
        <v>1;50000@10010083;5</v>
      </c>
      <c r="X10" s="29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0">
        <v>10010083</v>
      </c>
      <c r="T11" s="26" t="s">
        <v>812</v>
      </c>
      <c r="U11" s="6" t="str">
        <f t="shared" si="0"/>
        <v>1;75000@10010083;5</v>
      </c>
      <c r="X11" s="29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0">
        <v>10010083</v>
      </c>
      <c r="T12" s="26" t="s">
        <v>812</v>
      </c>
      <c r="U12" s="6" t="str">
        <f t="shared" si="0"/>
        <v>1;75000@10010083;5</v>
      </c>
      <c r="X12" s="29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0">
        <v>10010083</v>
      </c>
      <c r="T13" s="26" t="s">
        <v>812</v>
      </c>
      <c r="U13" s="6" t="str">
        <f t="shared" si="0"/>
        <v>1;75000@10010083;5</v>
      </c>
      <c r="X13" s="29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0">
        <v>10010083</v>
      </c>
      <c r="T14" s="26" t="s">
        <v>812</v>
      </c>
      <c r="U14" s="6" t="str">
        <f t="shared" si="0"/>
        <v>1;75000@10010083;5</v>
      </c>
      <c r="X14" s="29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0">
        <v>10010083</v>
      </c>
      <c r="T15" s="26" t="s">
        <v>812</v>
      </c>
      <c r="U15" s="6" t="str">
        <f t="shared" si="0"/>
        <v>1;75000@10010083;5</v>
      </c>
      <c r="X15" s="29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0">
        <v>10010083</v>
      </c>
      <c r="T16" s="26" t="s">
        <v>812</v>
      </c>
      <c r="U16" s="6" t="str">
        <f t="shared" si="0"/>
        <v>1;100000@10010083;5</v>
      </c>
      <c r="X16" s="29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0">
        <v>10010083</v>
      </c>
      <c r="T17" s="26" t="s">
        <v>812</v>
      </c>
      <c r="U17" s="6" t="str">
        <f t="shared" si="0"/>
        <v>1;100000@10010083;5</v>
      </c>
      <c r="X17" s="29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0">
        <v>10010083</v>
      </c>
      <c r="T18" s="26" t="s">
        <v>812</v>
      </c>
      <c r="U18" s="6" t="str">
        <f t="shared" si="0"/>
        <v>1;100000@10010083;5</v>
      </c>
      <c r="X18" s="29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0">
        <v>10010083</v>
      </c>
      <c r="T19" s="26" t="s">
        <v>812</v>
      </c>
      <c r="U19" s="6" t="str">
        <f t="shared" si="0"/>
        <v>1;100000@10010083;5</v>
      </c>
      <c r="X19" s="29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0">
        <v>10010035</v>
      </c>
      <c r="M20" s="21" t="s">
        <v>818</v>
      </c>
      <c r="P20" s="2">
        <v>19</v>
      </c>
      <c r="Q20" s="2">
        <v>1</v>
      </c>
      <c r="R20" s="2">
        <v>100000</v>
      </c>
      <c r="S20" s="20">
        <v>10010083</v>
      </c>
      <c r="T20" s="26" t="s">
        <v>812</v>
      </c>
      <c r="U20" s="6" t="str">
        <f t="shared" si="0"/>
        <v>1;100000@10010083;5</v>
      </c>
      <c r="X20" s="29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0">
        <v>10010083</v>
      </c>
      <c r="T21" s="26" t="s">
        <v>812</v>
      </c>
      <c r="U21" s="6" t="str">
        <f t="shared" si="0"/>
        <v>1;120000@10010083;5</v>
      </c>
      <c r="X21" s="29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0">
        <v>10010083</v>
      </c>
      <c r="T22" s="26" t="s">
        <v>812</v>
      </c>
      <c r="U22" s="6" t="str">
        <f t="shared" si="0"/>
        <v>1;120000@10010083;5</v>
      </c>
      <c r="X22" s="29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0">
        <v>10010083</v>
      </c>
      <c r="T23" s="26" t="s">
        <v>812</v>
      </c>
      <c r="U23" s="6" t="str">
        <f t="shared" si="0"/>
        <v>1;120000@10010083;5</v>
      </c>
      <c r="X23" s="29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0">
        <v>10010083</v>
      </c>
      <c r="T24" s="26" t="s">
        <v>812</v>
      </c>
      <c r="U24" s="6" t="str">
        <f t="shared" si="0"/>
        <v>1;120000@10010083;5</v>
      </c>
      <c r="X24" s="29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0">
        <v>10010083</v>
      </c>
      <c r="T25" s="26" t="s">
        <v>812</v>
      </c>
      <c r="U25" s="6" t="str">
        <f t="shared" si="0"/>
        <v>1;120000@10010083;5</v>
      </c>
      <c r="X25" s="29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0">
        <v>10010083</v>
      </c>
      <c r="T26" s="26" t="s">
        <v>812</v>
      </c>
      <c r="U26" s="6" t="str">
        <f t="shared" si="0"/>
        <v>1;140000@10010083;5</v>
      </c>
      <c r="X26" s="29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0">
        <v>10010083</v>
      </c>
      <c r="T27" s="26" t="s">
        <v>812</v>
      </c>
      <c r="U27" s="6" t="str">
        <f t="shared" si="0"/>
        <v>1;140000@10010083;5</v>
      </c>
      <c r="X27" s="29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0">
        <v>10010083</v>
      </c>
      <c r="T28" s="26" t="s">
        <v>812</v>
      </c>
      <c r="U28" s="6" t="str">
        <f t="shared" si="0"/>
        <v>1;140000@10010083;5</v>
      </c>
      <c r="X28" s="29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0">
        <v>10010083</v>
      </c>
      <c r="T29" s="26" t="s">
        <v>812</v>
      </c>
      <c r="U29" s="6" t="str">
        <f t="shared" si="0"/>
        <v>1;140000@10010083;5</v>
      </c>
      <c r="X29" s="29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0">
        <v>10010083</v>
      </c>
      <c r="T30" s="26" t="s">
        <v>812</v>
      </c>
      <c r="U30" s="6" t="str">
        <f t="shared" si="0"/>
        <v>1;140000@10010083;5</v>
      </c>
      <c r="X30" s="29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0">
        <v>10010083</v>
      </c>
      <c r="T31" s="26" t="s">
        <v>812</v>
      </c>
      <c r="U31" s="6" t="str">
        <f t="shared" si="0"/>
        <v>1;160000@10010083;5</v>
      </c>
      <c r="X31" s="29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0">
        <v>10010083</v>
      </c>
      <c r="T32" s="26" t="s">
        <v>812</v>
      </c>
      <c r="U32" s="6" t="str">
        <f t="shared" si="0"/>
        <v>1;160000@10010083;5</v>
      </c>
      <c r="X32" s="29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0">
        <v>10010083</v>
      </c>
      <c r="T33" s="26" t="s">
        <v>812</v>
      </c>
      <c r="U33" s="6" t="str">
        <f t="shared" si="0"/>
        <v>1;160000@10010083;5</v>
      </c>
      <c r="X33" s="29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0">
        <v>10010083</v>
      </c>
      <c r="T34" s="26" t="s">
        <v>812</v>
      </c>
      <c r="U34" s="6" t="str">
        <f t="shared" si="0"/>
        <v>1;160000@10010083;5</v>
      </c>
      <c r="X34" s="29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0">
        <v>10010083</v>
      </c>
      <c r="T35" s="26" t="s">
        <v>812</v>
      </c>
      <c r="U35" s="6" t="str">
        <f t="shared" si="0"/>
        <v>1;160000@10010083;5</v>
      </c>
      <c r="X35" s="29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0">
        <v>10010083</v>
      </c>
      <c r="T36" s="26" t="s">
        <v>812</v>
      </c>
      <c r="U36" s="6" t="str">
        <f t="shared" si="0"/>
        <v>1;180000@10010083;5</v>
      </c>
      <c r="X36" s="29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0">
        <v>10010083</v>
      </c>
      <c r="T37" s="26" t="s">
        <v>812</v>
      </c>
      <c r="U37" s="6" t="str">
        <f t="shared" si="0"/>
        <v>1;180000@10010083;5</v>
      </c>
      <c r="X37" s="29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78">
        <v>10020001</v>
      </c>
      <c r="C38" s="72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0">
        <v>10010083</v>
      </c>
      <c r="T38" s="26" t="s">
        <v>812</v>
      </c>
      <c r="U38" s="6" t="str">
        <f t="shared" si="0"/>
        <v>1;180000@10010083;5</v>
      </c>
      <c r="X38" s="29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78">
        <v>10021001</v>
      </c>
      <c r="C39" s="80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0">
        <v>10010083</v>
      </c>
      <c r="T39" s="26" t="s">
        <v>812</v>
      </c>
      <c r="U39" s="6" t="str">
        <f t="shared" si="0"/>
        <v>1;180000@10010083;5</v>
      </c>
      <c r="X39" s="29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78">
        <v>10021002</v>
      </c>
      <c r="C40" s="80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0">
        <v>10010083</v>
      </c>
      <c r="T40" s="26" t="s">
        <v>812</v>
      </c>
      <c r="U40" s="6" t="str">
        <f t="shared" si="0"/>
        <v>1;180000@10010083;5</v>
      </c>
      <c r="X40" s="29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78">
        <v>10021003</v>
      </c>
      <c r="C41" s="80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0">
        <v>10010083</v>
      </c>
      <c r="T41" s="26" t="s">
        <v>812</v>
      </c>
      <c r="U41" s="6" t="str">
        <f t="shared" si="0"/>
        <v>1;200000@10010083;5</v>
      </c>
      <c r="X41" s="29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78">
        <v>10021004</v>
      </c>
      <c r="C42" s="80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0">
        <v>10010083</v>
      </c>
      <c r="T42" s="26" t="s">
        <v>812</v>
      </c>
      <c r="U42" s="6" t="str">
        <f t="shared" si="0"/>
        <v>1;200000@10010083;5</v>
      </c>
      <c r="X42" s="29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78">
        <v>10021005</v>
      </c>
      <c r="C43" s="80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0">
        <v>10010083</v>
      </c>
      <c r="T43" s="26" t="s">
        <v>812</v>
      </c>
      <c r="U43" s="6" t="str">
        <f t="shared" si="0"/>
        <v>1;200000@10010083;5</v>
      </c>
      <c r="X43" s="29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78">
        <v>10021006</v>
      </c>
      <c r="C44" s="80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0">
        <v>10010083</v>
      </c>
      <c r="T44" s="26" t="s">
        <v>812</v>
      </c>
      <c r="U44" s="6" t="str">
        <f t="shared" si="0"/>
        <v>1;200000@10010083;5</v>
      </c>
      <c r="X44" s="29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78">
        <v>10021007</v>
      </c>
      <c r="C45" s="80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0">
        <v>10010083</v>
      </c>
      <c r="T45" s="26" t="s">
        <v>812</v>
      </c>
      <c r="U45" s="6" t="str">
        <f t="shared" si="0"/>
        <v>1;200000@10010083;5</v>
      </c>
      <c r="X45" s="29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78">
        <v>10021008</v>
      </c>
      <c r="C46" s="71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0">
        <v>10010083</v>
      </c>
      <c r="T46" s="26" t="s">
        <v>812</v>
      </c>
      <c r="U46" s="6" t="str">
        <f t="shared" si="0"/>
        <v>1;250000@10010083;5</v>
      </c>
      <c r="X46" s="29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78">
        <v>10021009</v>
      </c>
      <c r="C47" s="71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0">
        <v>10010083</v>
      </c>
      <c r="T47" s="26" t="s">
        <v>812</v>
      </c>
      <c r="U47" s="6" t="str">
        <f t="shared" si="0"/>
        <v>1;250000@10010083;5</v>
      </c>
      <c r="X47" s="29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78">
        <v>10021010</v>
      </c>
      <c r="C48" s="71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0">
        <v>10010083</v>
      </c>
      <c r="T48" s="26" t="s">
        <v>812</v>
      </c>
      <c r="U48" s="6" t="str">
        <f t="shared" si="0"/>
        <v>1;250000@10010083;5</v>
      </c>
      <c r="X48" s="29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78">
        <v>10022001</v>
      </c>
      <c r="C49" s="80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0">
        <v>10010083</v>
      </c>
      <c r="T49" s="26" t="s">
        <v>812</v>
      </c>
      <c r="U49" s="6" t="str">
        <f t="shared" si="0"/>
        <v>1;250000@10010083;5</v>
      </c>
      <c r="X49" s="29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78">
        <v>10022002</v>
      </c>
      <c r="C50" s="80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0">
        <v>10010083</v>
      </c>
      <c r="T50" s="26" t="s">
        <v>812</v>
      </c>
      <c r="U50" s="6" t="str">
        <f t="shared" si="0"/>
        <v>1;250000@10010083;5</v>
      </c>
      <c r="X50" s="29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78">
        <v>10022003</v>
      </c>
      <c r="C51" s="80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0">
        <v>10010083</v>
      </c>
      <c r="T51" s="26" t="s">
        <v>812</v>
      </c>
      <c r="U51" s="6" t="str">
        <f t="shared" si="0"/>
        <v>1;300000@10010083;5</v>
      </c>
      <c r="X51" s="29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78">
        <v>10022004</v>
      </c>
      <c r="C52" s="80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0">
        <v>10010083</v>
      </c>
      <c r="T52" s="26" t="s">
        <v>812</v>
      </c>
      <c r="U52" s="6" t="str">
        <f t="shared" si="0"/>
        <v>1;300000@10010083;5</v>
      </c>
      <c r="X52" s="29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78">
        <v>10022005</v>
      </c>
      <c r="C53" s="80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0">
        <v>10010083</v>
      </c>
      <c r="T53" s="26" t="s">
        <v>812</v>
      </c>
      <c r="U53" s="6" t="str">
        <f t="shared" si="0"/>
        <v>1;300000@10010083;5</v>
      </c>
      <c r="X53" s="29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78">
        <v>10022006</v>
      </c>
      <c r="C54" s="81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0">
        <v>10010083</v>
      </c>
      <c r="T54" s="26" t="s">
        <v>812</v>
      </c>
      <c r="U54" s="6" t="str">
        <f t="shared" si="0"/>
        <v>1;300000@10010083;5</v>
      </c>
      <c r="X54" s="29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78">
        <v>10022007</v>
      </c>
      <c r="C55" s="80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0">
        <v>10010083</v>
      </c>
      <c r="T55" s="26" t="s">
        <v>812</v>
      </c>
      <c r="U55" s="6" t="str">
        <f t="shared" si="0"/>
        <v>1;300000@10010083;5</v>
      </c>
      <c r="X55" s="29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78">
        <v>10022008</v>
      </c>
      <c r="C56" s="71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0">
        <v>10010083</v>
      </c>
      <c r="T56" s="26" t="s">
        <v>812</v>
      </c>
      <c r="U56" s="6" t="str">
        <f t="shared" si="0"/>
        <v>1;350000@10010083;5</v>
      </c>
      <c r="X56" s="29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78">
        <v>10022009</v>
      </c>
      <c r="C57" s="71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0">
        <v>10010083</v>
      </c>
      <c r="T57" s="26" t="s">
        <v>812</v>
      </c>
      <c r="U57" s="6" t="str">
        <f t="shared" si="0"/>
        <v>1;350000@10010083;5</v>
      </c>
      <c r="X57" s="29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78">
        <v>10022010</v>
      </c>
      <c r="C58" s="80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0">
        <v>10010083</v>
      </c>
      <c r="T58" s="26" t="s">
        <v>812</v>
      </c>
      <c r="U58" s="6" t="str">
        <f t="shared" si="0"/>
        <v>1;350000@10010083;5</v>
      </c>
      <c r="X58" s="29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78">
        <v>10023001</v>
      </c>
      <c r="C59" s="80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0">
        <v>10010083</v>
      </c>
      <c r="T59" s="26" t="s">
        <v>812</v>
      </c>
      <c r="U59" s="6" t="str">
        <f t="shared" si="0"/>
        <v>1;350000@10010083;5</v>
      </c>
      <c r="X59" s="29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78">
        <v>10023002</v>
      </c>
      <c r="C60" s="80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0">
        <v>10010083</v>
      </c>
      <c r="T60" s="26" t="s">
        <v>812</v>
      </c>
      <c r="U60" s="6" t="str">
        <f t="shared" si="0"/>
        <v>1;350000@10010083;5</v>
      </c>
      <c r="X60" s="29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78">
        <v>10023003</v>
      </c>
      <c r="C61" s="80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0">
        <v>10010083</v>
      </c>
      <c r="T61" s="26" t="s">
        <v>812</v>
      </c>
      <c r="U61" s="6" t="str">
        <f t="shared" si="0"/>
        <v>1;350000@10010083;5</v>
      </c>
      <c r="X61" s="29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78">
        <v>10023004</v>
      </c>
      <c r="C62" s="80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78">
        <v>10023005</v>
      </c>
      <c r="C63" s="80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78">
        <v>10023006</v>
      </c>
      <c r="C64" s="80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78">
        <v>10023007</v>
      </c>
      <c r="C65" s="80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78">
        <v>10023008</v>
      </c>
      <c r="C66" s="71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78">
        <v>10023009</v>
      </c>
      <c r="C67" s="71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78">
        <v>10023010</v>
      </c>
      <c r="C68" s="80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78">
        <v>10024001</v>
      </c>
      <c r="C69" s="80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78">
        <v>10024002</v>
      </c>
      <c r="C70" s="80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78">
        <v>10024003</v>
      </c>
      <c r="C71" s="80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78">
        <v>10024004</v>
      </c>
      <c r="C72" s="80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78">
        <v>10024005</v>
      </c>
      <c r="C73" s="80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78">
        <v>10024006</v>
      </c>
      <c r="C74" s="80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78">
        <v>10024007</v>
      </c>
      <c r="C75" s="80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78">
        <v>10024008</v>
      </c>
      <c r="C76" s="71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78">
        <v>10024009</v>
      </c>
      <c r="C77" s="71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78">
        <v>10024010</v>
      </c>
      <c r="C78" s="80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78">
        <v>10025001</v>
      </c>
      <c r="C79" s="80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78">
        <v>10025002</v>
      </c>
      <c r="C80" s="80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78">
        <v>10025003</v>
      </c>
      <c r="C81" s="80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78">
        <v>10025004</v>
      </c>
      <c r="C82" s="80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78">
        <v>10025005</v>
      </c>
      <c r="C83" s="80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78">
        <v>10025006</v>
      </c>
      <c r="C84" s="80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78">
        <v>10025007</v>
      </c>
      <c r="C85" s="80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78">
        <v>10025008</v>
      </c>
      <c r="C86" s="71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78">
        <v>10025009</v>
      </c>
      <c r="C87" s="71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78">
        <v>10025010</v>
      </c>
      <c r="C88" s="71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0">
        <f>SUM(C2:C9)</f>
        <v>100</v>
      </c>
    </row>
    <row r="2" spans="2:19" ht="20.100000000000001" customHeight="1" x14ac:dyDescent="0.2">
      <c r="B2" s="21" t="s">
        <v>831</v>
      </c>
      <c r="C2" s="10">
        <v>15</v>
      </c>
      <c r="D2">
        <f>C2/100/100</f>
        <v>1.5E-3</v>
      </c>
      <c r="H2" s="2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1" t="s">
        <v>834</v>
      </c>
      <c r="C3" s="10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8">
        <v>10030011</v>
      </c>
      <c r="R3" s="21" t="s">
        <v>831</v>
      </c>
      <c r="S3" s="10">
        <v>0.2</v>
      </c>
    </row>
    <row r="4" spans="2:19" ht="20.100000000000001" customHeight="1" x14ac:dyDescent="0.2">
      <c r="B4" s="21" t="s">
        <v>835</v>
      </c>
      <c r="C4" s="10">
        <v>10</v>
      </c>
      <c r="D4">
        <f t="shared" si="0"/>
        <v>1E-3</v>
      </c>
      <c r="H4" s="2"/>
      <c r="I4" s="78">
        <v>10030011</v>
      </c>
      <c r="J4" s="21" t="s">
        <v>831</v>
      </c>
      <c r="K4" s="2">
        <v>1</v>
      </c>
      <c r="L4" s="2">
        <v>3</v>
      </c>
      <c r="M4" s="2"/>
      <c r="N4" s="2">
        <v>2.5000000000000001E-2</v>
      </c>
      <c r="Q4" s="78">
        <v>10030012</v>
      </c>
      <c r="R4" s="21" t="s">
        <v>834</v>
      </c>
      <c r="S4" s="10">
        <v>0.2</v>
      </c>
    </row>
    <row r="5" spans="2:19" ht="20.100000000000001" customHeight="1" x14ac:dyDescent="0.2">
      <c r="B5" s="21" t="s">
        <v>836</v>
      </c>
      <c r="C5" s="10">
        <v>15</v>
      </c>
      <c r="D5">
        <f t="shared" si="0"/>
        <v>1.5E-3</v>
      </c>
      <c r="H5" s="2"/>
      <c r="I5" s="78">
        <v>10030012</v>
      </c>
      <c r="J5" s="21" t="s">
        <v>834</v>
      </c>
      <c r="K5" s="2">
        <v>1</v>
      </c>
      <c r="L5" s="2">
        <v>3</v>
      </c>
      <c r="M5" s="2"/>
      <c r="N5" s="2">
        <v>2.5000000000000001E-2</v>
      </c>
      <c r="Q5" s="78">
        <v>10030013</v>
      </c>
      <c r="R5" s="21" t="s">
        <v>835</v>
      </c>
      <c r="S5" s="10">
        <v>0.2</v>
      </c>
    </row>
    <row r="6" spans="2:19" ht="20.100000000000001" customHeight="1" x14ac:dyDescent="0.2">
      <c r="B6" s="21" t="s">
        <v>837</v>
      </c>
      <c r="C6" s="10">
        <v>15</v>
      </c>
      <c r="D6">
        <f t="shared" si="0"/>
        <v>1.5E-3</v>
      </c>
      <c r="H6" s="2"/>
      <c r="I6" s="78">
        <v>10030013</v>
      </c>
      <c r="J6" s="21" t="s">
        <v>835</v>
      </c>
      <c r="K6" s="2">
        <v>1</v>
      </c>
      <c r="L6" s="2">
        <v>3</v>
      </c>
      <c r="M6" s="2"/>
      <c r="N6" s="2">
        <v>2.5000000000000001E-2</v>
      </c>
      <c r="Q6" s="78">
        <v>10030014</v>
      </c>
      <c r="R6" s="21" t="s">
        <v>836</v>
      </c>
      <c r="S6" s="10">
        <v>0.2</v>
      </c>
    </row>
    <row r="7" spans="2:19" ht="20.100000000000001" customHeight="1" x14ac:dyDescent="0.2">
      <c r="B7" s="21" t="s">
        <v>838</v>
      </c>
      <c r="C7" s="10">
        <v>10</v>
      </c>
      <c r="D7">
        <f t="shared" si="0"/>
        <v>1E-3</v>
      </c>
      <c r="H7" s="2"/>
      <c r="I7" s="78">
        <v>10030014</v>
      </c>
      <c r="J7" s="21" t="s">
        <v>836</v>
      </c>
      <c r="K7" s="2">
        <v>1</v>
      </c>
      <c r="L7" s="2">
        <v>3</v>
      </c>
      <c r="M7" s="2"/>
      <c r="N7" s="2">
        <v>2.5000000000000001E-2</v>
      </c>
      <c r="Q7" s="78">
        <v>10030015</v>
      </c>
      <c r="R7" s="21" t="s">
        <v>837</v>
      </c>
      <c r="S7" s="10">
        <v>0.2</v>
      </c>
    </row>
    <row r="8" spans="2:19" ht="20.100000000000001" customHeight="1" x14ac:dyDescent="0.2">
      <c r="B8" s="21" t="s">
        <v>839</v>
      </c>
      <c r="C8" s="10">
        <v>10</v>
      </c>
      <c r="D8">
        <f t="shared" si="0"/>
        <v>1E-3</v>
      </c>
      <c r="H8" s="2"/>
      <c r="I8" s="78">
        <v>10030015</v>
      </c>
      <c r="J8" s="21" t="s">
        <v>837</v>
      </c>
      <c r="K8" s="2">
        <v>1</v>
      </c>
      <c r="L8" s="2">
        <v>3</v>
      </c>
      <c r="M8" s="2"/>
      <c r="N8" s="2">
        <v>2.5000000000000001E-2</v>
      </c>
      <c r="Q8" s="78">
        <v>10030016</v>
      </c>
      <c r="R8" s="21" t="s">
        <v>838</v>
      </c>
      <c r="S8" s="10">
        <v>0.2</v>
      </c>
    </row>
    <row r="9" spans="2:19" ht="20.100000000000001" customHeight="1" x14ac:dyDescent="0.2">
      <c r="B9" s="21" t="s">
        <v>840</v>
      </c>
      <c r="C9" s="10">
        <v>10</v>
      </c>
      <c r="D9">
        <f t="shared" si="0"/>
        <v>1E-3</v>
      </c>
      <c r="H9" s="2"/>
      <c r="I9" s="78">
        <v>10030016</v>
      </c>
      <c r="J9" s="21" t="s">
        <v>838</v>
      </c>
      <c r="K9" s="2">
        <v>1</v>
      </c>
      <c r="L9" s="2">
        <v>3</v>
      </c>
      <c r="M9" s="2"/>
      <c r="N9" s="2">
        <v>2.5000000000000001E-2</v>
      </c>
      <c r="Q9" s="78">
        <v>10030017</v>
      </c>
      <c r="R9" s="21" t="s">
        <v>839</v>
      </c>
      <c r="S9" s="10">
        <v>0.2</v>
      </c>
    </row>
    <row r="10" spans="2:19" ht="20.100000000000001" customHeight="1" x14ac:dyDescent="0.2">
      <c r="B10" s="21"/>
      <c r="H10" s="2"/>
      <c r="I10" s="78">
        <v>10030017</v>
      </c>
      <c r="J10" s="21" t="s">
        <v>839</v>
      </c>
      <c r="K10" s="2">
        <v>1</v>
      </c>
      <c r="L10" s="2">
        <v>3</v>
      </c>
      <c r="M10" s="2"/>
      <c r="N10" s="2">
        <v>2.5000000000000001E-2</v>
      </c>
      <c r="Q10" s="78">
        <v>10030018</v>
      </c>
      <c r="R10" s="21" t="s">
        <v>840</v>
      </c>
      <c r="S10" s="10">
        <v>0.2</v>
      </c>
    </row>
    <row r="11" spans="2:19" ht="20.100000000000001" customHeight="1" x14ac:dyDescent="0.2">
      <c r="H11" s="2"/>
      <c r="I11" s="78">
        <v>10030018</v>
      </c>
      <c r="J11" s="21" t="s">
        <v>840</v>
      </c>
      <c r="K11" s="2">
        <v>1</v>
      </c>
      <c r="L11" s="2">
        <v>3</v>
      </c>
      <c r="M11" s="2"/>
      <c r="N11" s="2">
        <v>2.5000000000000001E-2</v>
      </c>
      <c r="Q11" s="78">
        <v>10030011</v>
      </c>
      <c r="R11" s="21" t="s">
        <v>831</v>
      </c>
      <c r="S11" s="10">
        <v>0.1</v>
      </c>
    </row>
    <row r="12" spans="2:19" ht="20.100000000000001" customHeight="1" x14ac:dyDescent="0.2">
      <c r="B12" s="21"/>
      <c r="H12" s="2"/>
      <c r="I12" s="2">
        <v>10010083</v>
      </c>
      <c r="J12" s="79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0">
        <v>10000132</v>
      </c>
      <c r="J13" s="21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1" t="s">
        <v>842</v>
      </c>
      <c r="C14" s="77">
        <v>0.01</v>
      </c>
      <c r="H14" s="2"/>
      <c r="I14" s="71">
        <v>11200000</v>
      </c>
      <c r="J14" s="72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0">
        <v>10000143</v>
      </c>
      <c r="J15" s="21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0">
        <v>10010046</v>
      </c>
      <c r="J16" s="21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0">
        <v>10010041</v>
      </c>
      <c r="J17" s="21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0">
        <v>10010042</v>
      </c>
      <c r="J18" s="22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78">
        <v>10030002</v>
      </c>
      <c r="J19" s="21" t="s">
        <v>842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2023-03-31T07:14:51Z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